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E7FA425C-94B8-4E51-9774-60C040138EE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운전자별!$A$4:$BR$21</definedName>
    <definedName name="_xlnm._FilterDatabase" localSheetId="3" hidden="1">차량별!$A$4:$AY$4</definedName>
    <definedName name="_xlnm.Print_Area" localSheetId="4">운전자별!$A$1:$R$21</definedName>
    <definedName name="_xlnm.Print_Area" localSheetId="1">종합!$A$1:$L$111</definedName>
    <definedName name="_xlnm.Print_Area" localSheetId="3">차량별!$A$1:$T$15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7" l="1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5" i="60" l="1"/>
  <c r="F13" i="60"/>
  <c r="F12" i="60"/>
  <c r="F11" i="60"/>
  <c r="J47" i="12" a="1"/>
  <c r="J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0" i="12" l="1"/>
  <c r="B101" i="12" l="1"/>
  <c r="B102" i="12"/>
  <c r="B103" i="12"/>
  <c r="J10" i="12" l="1"/>
  <c r="J29" i="12" s="1"/>
  <c r="K25" i="12"/>
  <c r="D25" i="12" l="1"/>
  <c r="F47" i="12" a="1"/>
  <c r="I47" i="12" a="1"/>
  <c r="N47" i="12" a="1"/>
  <c r="D47" i="12" a="1"/>
  <c r="H47" i="12" a="1"/>
  <c r="E47" i="12" a="1"/>
  <c r="G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02" i="12" l="1"/>
  <c r="F102" i="12"/>
  <c r="I101" i="12"/>
  <c r="H100" i="12"/>
  <c r="J100" i="12"/>
  <c r="I100" i="12"/>
  <c r="F101" i="12"/>
  <c r="F100" i="12"/>
  <c r="G100" i="12"/>
  <c r="G101" i="12"/>
  <c r="J101" i="12"/>
  <c r="H102" i="12"/>
  <c r="E100" i="12"/>
  <c r="J102" i="12"/>
  <c r="H101" i="12"/>
  <c r="D100" i="12"/>
  <c r="G102" i="12"/>
  <c r="E101" i="12"/>
  <c r="I102" i="12"/>
  <c r="D101" i="12"/>
  <c r="D10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<sst xmlns="http://schemas.openxmlformats.org/spreadsheetml/2006/main" count="860" uniqueCount="298">
  <si>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</si>
  <si>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</si>
  <si>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</si>
  <si>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</si>
  <si>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</si>
  <si>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</si>
  <si>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</si>
  <si>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</si>
  <si>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</si>
  <si>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</si>
  <si>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</si>
  <si>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</si>
  <si>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</si>
  <si>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</si>
  <si>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</si>
  <si>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</si>
  <si>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</si>
  <si>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</si>
  <si>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</si>
  <si>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</si>
  <si>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</si>
  <si>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</si>
  <si>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</si>
  <si>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</si>
  <si>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</si>
  <si>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</si>
  <si>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</si>
  <si>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</si>
  <si>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</si>
  <si>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</si>
  <si>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</si>
  <si>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</si>
  <si>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</si>
  <si>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</si>
  <si>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</si>
  <si>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</si>
  <si>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</si>
  <si>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</si>
  <si>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</si>
  <si>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</si>
  <si>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</si>
  <si>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</si>
  <si>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</si>
  <si>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</si>
  <si>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</si>
  <si>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</si>
  <si>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</si>
  <si>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</si>
  <si>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</si>
  <si>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</si>
  <si>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</si>
  <si>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</si>
  <si>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</si>
  <si>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</si>
  <si>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</si>
  <si>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</si>
  <si>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</si>
  <si>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</si>
  <si>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</si>
  <si>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</si>
  <si>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</si>
  <si>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</si>
  <si>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</si>
  <si>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</si>
  <si>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</si>
  <si>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</si>
  <si>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</si>
  <si>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</si>
  <si>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</si>
  <si>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</si>
  <si>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</si>
  <si>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</si>
  <si>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</si>
  <si>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</si>
  <si>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</si>
  <si>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</si>
  <si>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</si>
  <si>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</si>
  <si>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</si>
  <si>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</si>
  <si>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</si>
  <si>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</si>
  <si>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</si>
  <si>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</si>
  <si>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</si>
  <si>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</si>
  <si>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</si>
  <si>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</si>
  <si>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</si>
  <si>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</si>
  <si>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</si>
  <si>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</si>
  <si>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</si>
  <si>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</si>
  <si>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</si>
  <si>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</si>
  <si>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</si>
  <si>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</si>
  <si>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</si>
  <si>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</si>
  <si>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</si>
  <si>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</si>
  <si>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</si>
  <si>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</si>
  <si>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</si>
  <si>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</si>
  <si>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</si>
  <si>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</si>
  <si>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</si>
  <si>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</si>
  <si>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</si>
  <si>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</si>
  <si>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</si>
  <si>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</si>
  <si>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</si>
  <si>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</si>
  <si>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</si>
  <si>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</si>
  <si>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</si>
  <si>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마니교통</t>
  </si>
  <si>
    <t>42</t>
  </si>
  <si>
    <t>47</t>
  </si>
  <si>
    <t>7</t>
  </si>
  <si>
    <t>81</t>
  </si>
  <si>
    <t>77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</si>
  <si>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</si>
  <si>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</si>
  <si>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</si>
  <si>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</si>
  <si>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</si>
  <si>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</si>
  <si>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</si>
  <si>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</si>
  <si>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</si>
  <si>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</si>
  <si>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</si>
  <si>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</si>
  <si>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</si>
  <si>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</si>
  <si>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</si>
  <si>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</si>
  <si>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</si>
  <si>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</si>
  <si>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</si>
  <si>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</si>
  <si>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</si>
  <si>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</si>
  <si>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</si>
  <si>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</si>
  <si>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</si>
  <si>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</si>
  <si>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</si>
  <si>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</si>
  <si>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</si>
  <si>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</si>
  <si>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</si>
  <si>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</si>
  <si>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</si>
  <si>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</si>
  <si>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</si>
  <si>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</si>
  <si>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</si>
  <si>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</si>
  <si>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</si>
  <si>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</si>
  <si>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</si>
  <si>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</si>
  <si>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</si>
  <si>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</si>
  <si>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</si>
  <si>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</si>
  <si>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</si>
  <si>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</si>
  <si>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</si>
  <si>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</si>
  <si>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</si>
  <si>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</si>
  <si>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</si>
  <si>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</si>
  <si>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</si>
  <si>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</si>
  <si>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</si>
  <si>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</si>
  <si>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</si>
  <si>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</si>
  <si>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</si>
  <si>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</si>
  <si>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</si>
  <si>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</si>
  <si>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</si>
  <si>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</si>
  <si>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</si>
  <si>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</si>
  <si>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</si>
  <si>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마니교통</t>
    <phoneticPr fontId="2" type="noConversion"/>
  </si>
  <si>
    <t>-</t>
    <phoneticPr fontId="2" type="noConversion"/>
  </si>
  <si>
    <t>70바2218</t>
  </si>
  <si>
    <t>WC</t>
  </si>
  <si>
    <t>4747</t>
  </si>
  <si>
    <t>마니교통47C1</t>
  </si>
  <si>
    <t>70바2513</t>
  </si>
  <si>
    <t>저상</t>
  </si>
  <si>
    <t>73아1255</t>
  </si>
  <si>
    <t>마니교통47D1</t>
  </si>
  <si>
    <t>73아1200</t>
  </si>
  <si>
    <t>하이</t>
  </si>
  <si>
    <t>HH</t>
  </si>
  <si>
    <t>마니교통7D1</t>
  </si>
  <si>
    <t>마니교통7F2</t>
  </si>
  <si>
    <t>마니교통7F1</t>
  </si>
  <si>
    <t>70바1273</t>
  </si>
  <si>
    <t>8181</t>
  </si>
  <si>
    <t>마니교통81C1</t>
  </si>
  <si>
    <t>70바1274</t>
  </si>
  <si>
    <t>70바1284</t>
  </si>
  <si>
    <t>70바2496</t>
  </si>
  <si>
    <t>70바2275</t>
  </si>
  <si>
    <t>김영선</t>
  </si>
  <si>
    <t>5087992</t>
  </si>
  <si>
    <t>김정만</t>
  </si>
  <si>
    <t>5082988</t>
  </si>
  <si>
    <t>나종식</t>
  </si>
  <si>
    <t>5083787</t>
  </si>
  <si>
    <t>류승춘</t>
  </si>
  <si>
    <t>5088970</t>
  </si>
  <si>
    <t>박상식</t>
  </si>
  <si>
    <t>5087014</t>
  </si>
  <si>
    <t>박종철</t>
  </si>
  <si>
    <t>5081023</t>
  </si>
  <si>
    <t>오순재</t>
  </si>
  <si>
    <t>5088861</t>
  </si>
  <si>
    <t>오현규</t>
  </si>
  <si>
    <t>5083084</t>
  </si>
  <si>
    <t>유제국</t>
  </si>
  <si>
    <t>5082525</t>
  </si>
  <si>
    <t>이강우</t>
  </si>
  <si>
    <t>5082532</t>
  </si>
  <si>
    <t>이재상</t>
  </si>
  <si>
    <t>5081711</t>
  </si>
  <si>
    <t>임재학</t>
  </si>
  <si>
    <t>5089001</t>
  </si>
  <si>
    <t>70바2261</t>
  </si>
  <si>
    <t>정성철</t>
  </si>
  <si>
    <t>5087010</t>
  </si>
  <si>
    <t>조형만</t>
  </si>
  <si>
    <t>5085569</t>
  </si>
  <si>
    <t>급행95급행95</t>
  </si>
  <si>
    <t>동화운수급행95C1</t>
  </si>
  <si>
    <t>▽</t>
  </si>
  <si>
    <t>동화운수급행95C2</t>
  </si>
  <si>
    <t>동화운수급행95D2</t>
  </si>
  <si>
    <t>73아1206</t>
  </si>
  <si>
    <t>마니교통47D2</t>
  </si>
  <si>
    <t>마니교통81B1</t>
  </si>
  <si>
    <t>=</t>
  </si>
  <si>
    <t>50879922260.248</t>
  </si>
  <si>
    <t>50829882579.78</t>
  </si>
  <si>
    <t>50837872881.603</t>
  </si>
  <si>
    <t>50889706922.956</t>
  </si>
  <si>
    <t>(양  호)</t>
  </si>
  <si>
    <t>50870141930.656</t>
  </si>
  <si>
    <t>5081023400.163</t>
  </si>
  <si>
    <t>서동균</t>
  </si>
  <si>
    <t>5084913</t>
  </si>
  <si>
    <t>50849131849.726</t>
  </si>
  <si>
    <t>50888612011.085</t>
  </si>
  <si>
    <t>50830843019.824</t>
  </si>
  <si>
    <t>5082525384.011</t>
  </si>
  <si>
    <t>50825322568.047</t>
  </si>
  <si>
    <t>5081711217.758</t>
  </si>
  <si>
    <t>이재용</t>
  </si>
  <si>
    <t>5081060</t>
  </si>
  <si>
    <t>5081060203.299</t>
  </si>
  <si>
    <t>50890012816.894</t>
  </si>
  <si>
    <t>전천경</t>
  </si>
  <si>
    <t>5086375</t>
  </si>
  <si>
    <t>50863751475.809</t>
  </si>
  <si>
    <t>50870102659.363</t>
  </si>
  <si>
    <t>50855691439.18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</si>
  <si>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</si>
  <si>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</si>
  <si>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</si>
  <si>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</si>
  <si>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</si>
  <si>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50%(1명)</t>
  </si>
  <si>
    <t>0%(0명)</t>
  </si>
  <si>
    <t>100%(4명)</t>
  </si>
  <si>
    <t>67%(2명)</t>
  </si>
  <si>
    <t>33%(1명)</t>
  </si>
  <si>
    <t>10%(2명)</t>
  </si>
  <si>
    <t>38%(6명)</t>
  </si>
  <si>
    <t>33%(6명)</t>
  </si>
  <si>
    <t>19%(3명)</t>
  </si>
  <si>
    <t>인천전체</t>
  </si>
  <si>
    <t>개선율(유카전)</t>
  </si>
  <si>
    <t>14위/(32개사)</t>
  </si>
  <si>
    <t>분석기간: 24.07.01-24.07.30</t>
  </si>
  <si>
    <t>24'07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</si>
</sst>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29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77" fontId="27" fillId="0" borderId="0" xfId="1" applyNumberFormat="1" applyFont="1" applyFill="1" applyBorder="1">
      <alignment vertical="center"/>
    </xf>
    <xf numFmtId="9" fontId="27" fillId="0" borderId="0" xfId="2" applyFont="1" applyFill="1" applyBorder="1">
      <alignment vertical="center"/>
    </xf>
    <xf numFmtId="0" fontId="27" fillId="0" borderId="0" xfId="0" quotePrefix="1" applyFont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41" fontId="27" fillId="0" borderId="0" xfId="1" applyFont="1" applyFill="1" applyBorder="1">
      <alignment vertical="center"/>
    </xf>
    <xf numFmtId="189" fontId="27" fillId="0" borderId="0" xfId="2" applyNumberFormat="1" applyFont="1">
      <alignment vertical="center"/>
    </xf>
    <xf numFmtId="9" fontId="27" fillId="0" borderId="0" xfId="0" applyNumberFormat="1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50" xfId="2" applyNumberFormat="1" applyFont="1" applyFill="1" applyBorder="1" applyAlignment="1">
      <alignment horizontal="center" vertical="center"/>
    </xf>
    <xf numFmtId="188" fontId="54" fillId="10" borderId="51" xfId="2" applyNumberFormat="1" applyFont="1" applyFill="1" applyBorder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7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1CC-41F0-A92C-1CF5D5A511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1.7423246681955449</c:v>
                </c:pt>
                <c:pt idx="1">
                  <c:v>1.9679720756638464</c:v>
                </c:pt>
                <c:pt idx="2">
                  <c:v>2.0569053104539212</c:v>
                </c:pt>
                <c:pt idx="3">
                  <c:v>2.0314190132020662</c:v>
                </c:pt>
                <c:pt idx="4">
                  <c:v>1.9747189379513785</c:v>
                </c:pt>
                <c:pt idx="5">
                  <c:v>1.76</c:v>
                </c:pt>
                <c:pt idx="6">
                  <c:v>1.843045599379171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72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9.5238095238095233E-2</c:v>
                </c:pt>
                <c:pt idx="3">
                  <c:v>0.38095238095238093</c:v>
                </c:pt>
                <c:pt idx="4">
                  <c:v>0.33333333333333331</c:v>
                </c:pt>
                <c:pt idx="5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705971</xdr:colOff>
      <xdr:row>10</xdr:row>
      <xdr:rowOff>112059</xdr:rowOff>
    </xdr:from>
    <xdr:to>
      <xdr:col>2</xdr:col>
      <xdr:colOff>324971</xdr:colOff>
      <xdr:row>16</xdr:row>
      <xdr:rowOff>11207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06824" y="3462618"/>
          <a:ext cx="549088" cy="1647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224116</xdr:colOff>
      <xdr:row>12</xdr:row>
      <xdr:rowOff>22412</xdr:rowOff>
    </xdr:from>
    <xdr:to>
      <xdr:col>2</xdr:col>
      <xdr:colOff>324973</xdr:colOff>
      <xdr:row>13</xdr:row>
      <xdr:rowOff>212913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24969" y="39556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112058</xdr:colOff>
      <xdr:row>8</xdr:row>
      <xdr:rowOff>291352</xdr:rowOff>
    </xdr:from>
    <xdr:to>
      <xdr:col>3</xdr:col>
      <xdr:colOff>22414</xdr:colOff>
      <xdr:row>8</xdr:row>
      <xdr:rowOff>773206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142999" y="2476499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504265</xdr:colOff>
      <xdr:row>8</xdr:row>
      <xdr:rowOff>437029</xdr:rowOff>
    </xdr:from>
    <xdr:to>
      <xdr:col>3</xdr:col>
      <xdr:colOff>44823</xdr:colOff>
      <xdr:row>9</xdr:row>
      <xdr:rowOff>156882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535206" y="2622176"/>
          <a:ext cx="414617" cy="5939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425823</xdr:colOff>
      <xdr:row>8</xdr:row>
      <xdr:rowOff>369794</xdr:rowOff>
    </xdr:from>
    <xdr:to>
      <xdr:col>3</xdr:col>
      <xdr:colOff>795618</xdr:colOff>
      <xdr:row>8</xdr:row>
      <xdr:rowOff>549088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330823" y="2554941"/>
          <a:ext cx="369795" cy="1792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163605</xdr:colOff>
      <xdr:row>8</xdr:row>
      <xdr:rowOff>51548</xdr:rowOff>
    </xdr:from>
    <xdr:to>
      <xdr:col>4</xdr:col>
      <xdr:colOff>320491</xdr:colOff>
      <xdr:row>8</xdr:row>
      <xdr:rowOff>533402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068605" y="22366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80681</xdr:colOff>
      <xdr:row>8</xdr:row>
      <xdr:rowOff>405653</xdr:rowOff>
    </xdr:from>
    <xdr:to>
      <xdr:col>5</xdr:col>
      <xdr:colOff>237567</xdr:colOff>
      <xdr:row>9</xdr:row>
      <xdr:rowOff>13448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2859740" y="25908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235323</xdr:colOff>
      <xdr:row>8</xdr:row>
      <xdr:rowOff>605118</xdr:rowOff>
    </xdr:from>
    <xdr:to>
      <xdr:col>4</xdr:col>
      <xdr:colOff>661147</xdr:colOff>
      <xdr:row>9</xdr:row>
      <xdr:rowOff>112059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014382" y="2790265"/>
          <a:ext cx="425824" cy="381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20170</xdr:colOff>
      <xdr:row>11</xdr:row>
      <xdr:rowOff>154643</xdr:rowOff>
    </xdr:from>
    <xdr:to>
      <xdr:col>6</xdr:col>
      <xdr:colOff>177057</xdr:colOff>
      <xdr:row>13</xdr:row>
      <xdr:rowOff>53791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673288" y="379655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6722</xdr:colOff>
      <xdr:row>10</xdr:row>
      <xdr:rowOff>29135</xdr:rowOff>
    </xdr:from>
    <xdr:to>
      <xdr:col>5</xdr:col>
      <xdr:colOff>481853</xdr:colOff>
      <xdr:row>15</xdr:row>
      <xdr:rowOff>257735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3659840" y="3379694"/>
          <a:ext cx="475131" cy="16853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710453</xdr:colOff>
      <xdr:row>14</xdr:row>
      <xdr:rowOff>105337</xdr:rowOff>
    </xdr:from>
    <xdr:to>
      <xdr:col>6</xdr:col>
      <xdr:colOff>867340</xdr:colOff>
      <xdr:row>16</xdr:row>
      <xdr:rowOff>4486</xdr:rowOff>
    </xdr:to>
    <xdr:sp macro="" textlink="$K$17">
      <xdr:nvSpPr>
        <xdr:cNvPr id="17" name="TextBox 16">
          <a:extLst>
            <a:ext uri="{FF2B5EF4-FFF2-40B4-BE49-F238E27FC236}">
              <a16:creationId xmlns:a16="http://schemas.microsoft.com/office/drawing/2014/main" id="{FEC84891-452F-4B1A-A76B-2872640F75BB}"/>
            </a:ext>
          </a:extLst>
        </xdr:cNvPr>
        <xdr:cNvSpPr txBox="1"/>
      </xdr:nvSpPr>
      <xdr:spPr>
        <a:xfrm>
          <a:off x="4363571" y="462130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69E4566-8064-4531-856E-5F609DBA239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4.7%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685799</xdr:colOff>
      <xdr:row>13</xdr:row>
      <xdr:rowOff>190500</xdr:rowOff>
    </xdr:from>
    <xdr:to>
      <xdr:col>6</xdr:col>
      <xdr:colOff>156883</xdr:colOff>
      <xdr:row>16</xdr:row>
      <xdr:rowOff>58271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3F3171AA-FF2B-420B-BCAA-5A6EBF9ED987}"/>
            </a:ext>
          </a:extLst>
        </xdr:cNvPr>
        <xdr:cNvCxnSpPr/>
      </xdr:nvCxnSpPr>
      <xdr:spPr>
        <a:xfrm flipV="1">
          <a:off x="4338917" y="4415118"/>
          <a:ext cx="345142" cy="7418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2" width="11.5703125" style="40" customWidth="1"/>
    <col min="23" max="23" width="11.5703125" style="20" customWidth="1"/>
    <col min="24" max="25" width="9.140625" style="20"/>
    <col min="26" max="26" width="9.42578125" style="4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3" t="s">
        <v>112</v>
      </c>
      <c r="C2" s="61"/>
      <c r="D2" s="61"/>
      <c r="E2" s="61"/>
      <c r="F2" s="61"/>
      <c r="G2" s="61"/>
      <c r="H2" s="61"/>
      <c r="I2" s="61"/>
      <c r="J2" s="61"/>
      <c r="K2" s="69" t="s">
        <v>296</v>
      </c>
      <c r="L2" s="62"/>
    </row>
    <row r="3" spans="1:28" ht="15.75" customHeight="1">
      <c r="B3" s="65"/>
      <c r="C3" s="65"/>
      <c r="D3" s="65"/>
      <c r="E3" s="65"/>
      <c r="F3" s="65"/>
      <c r="G3" s="65"/>
    </row>
    <row r="4" spans="1:28" ht="16.5" customHeight="1">
      <c r="B4" s="66" t="s">
        <v>114</v>
      </c>
      <c r="C4" s="286" t="s">
        <v>38</v>
      </c>
      <c r="D4" s="286"/>
      <c r="E4" s="66" t="s">
        <v>113</v>
      </c>
      <c r="F4" s="66" t="s">
        <v>64</v>
      </c>
      <c r="G4" s="98" t="s">
        <v>116</v>
      </c>
      <c r="H4" s="39"/>
      <c r="I4" s="39"/>
      <c r="J4" s="102" t="s">
        <v>35</v>
      </c>
      <c r="K4" s="102" t="s">
        <v>36</v>
      </c>
    </row>
    <row r="5" spans="1:28" ht="48.75" customHeight="1">
      <c r="B5" s="68" t="s">
        <v>297</v>
      </c>
      <c r="C5" s="287" t="s">
        <v>194</v>
      </c>
      <c r="D5" s="287"/>
      <c r="E5" s="67">
        <v>3</v>
      </c>
      <c r="F5" s="68">
        <v>17</v>
      </c>
      <c r="G5" s="99" t="s">
        <v>69</v>
      </c>
      <c r="H5" s="39"/>
      <c r="I5" s="39"/>
      <c r="J5" s="101" t="s">
        <v>50</v>
      </c>
      <c r="K5" s="100"/>
    </row>
    <row r="6" spans="1:28" ht="15.75" customHeight="1">
      <c r="B6" s="54"/>
      <c r="C6" s="54"/>
      <c r="D6" s="54"/>
      <c r="E6" s="54"/>
      <c r="F6" s="54"/>
      <c r="G6" s="54"/>
      <c r="H6" s="54"/>
      <c r="I6" s="54"/>
      <c r="M6" s="251"/>
    </row>
    <row r="7" spans="1:28" ht="16.5" customHeight="1">
      <c r="B7" s="56" t="s">
        <v>130</v>
      </c>
      <c r="C7" s="56"/>
      <c r="D7" s="55"/>
      <c r="E7" s="55"/>
      <c r="F7" s="55"/>
      <c r="G7" s="55"/>
      <c r="H7" s="55"/>
      <c r="I7" s="55"/>
      <c r="J7" s="55"/>
      <c r="K7" s="55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5"/>
      <c r="P9" s="285"/>
    </row>
    <row r="10" spans="1:28" ht="23.25" customHeight="1" thickBot="1">
      <c r="G10" s="6"/>
      <c r="H10" s="209" t="s">
        <v>92</v>
      </c>
      <c r="I10" s="210" t="s">
        <v>93</v>
      </c>
      <c r="J10" s="211" t="str">
        <f>C5</f>
        <v>마니교통</v>
      </c>
      <c r="K10" s="212" t="s">
        <v>94</v>
      </c>
      <c r="X10" s="282"/>
      <c r="Z10" s="20"/>
      <c r="AA10" s="20"/>
      <c r="AB10" s="20"/>
    </row>
    <row r="11" spans="1:28" ht="23.25" customHeight="1" thickTop="1">
      <c r="G11" s="6"/>
      <c r="H11" s="246">
        <v>1</v>
      </c>
      <c r="I11" s="206">
        <v>2.0099999999999998</v>
      </c>
      <c r="J11" s="207">
        <v>1.7423246681955449</v>
      </c>
      <c r="K11" s="208"/>
      <c r="M11" s="2"/>
      <c r="Y11" s="283"/>
      <c r="Z11" s="51"/>
      <c r="AA11" s="52"/>
      <c r="AB11" s="20"/>
    </row>
    <row r="12" spans="1:28" ht="23.25" customHeight="1">
      <c r="G12" s="6"/>
      <c r="H12" s="247">
        <v>2</v>
      </c>
      <c r="I12" s="200">
        <v>2.3662575846193561</v>
      </c>
      <c r="J12" s="207">
        <v>1.9679720756638464</v>
      </c>
      <c r="K12" s="248">
        <v>0.12950939143965368</v>
      </c>
      <c r="M12" s="253"/>
      <c r="Y12" s="283"/>
      <c r="Z12" s="51"/>
      <c r="AA12" s="52"/>
      <c r="AB12" s="20"/>
    </row>
    <row r="13" spans="1:28" ht="23.25" customHeight="1">
      <c r="G13" s="6"/>
      <c r="H13" s="247">
        <v>3</v>
      </c>
      <c r="I13" s="200">
        <v>2.37</v>
      </c>
      <c r="J13" s="207">
        <v>2.0569053104539212</v>
      </c>
      <c r="K13" s="250">
        <v>4.519029303811406E-2</v>
      </c>
      <c r="M13" s="253"/>
      <c r="Y13" s="283"/>
      <c r="Z13" s="51"/>
      <c r="AA13" s="52"/>
      <c r="AB13" s="20"/>
    </row>
    <row r="14" spans="1:28" ht="23.25" customHeight="1">
      <c r="G14" s="6"/>
      <c r="H14" s="247">
        <v>4</v>
      </c>
      <c r="I14" s="200">
        <v>2.33</v>
      </c>
      <c r="J14" s="207">
        <v>2.0314190132020662</v>
      </c>
      <c r="K14" s="250">
        <v>-1.2390603068758055E-2</v>
      </c>
      <c r="M14" s="253"/>
      <c r="Y14" s="283"/>
      <c r="Z14" s="51"/>
      <c r="AA14" s="52"/>
      <c r="AB14" s="20"/>
    </row>
    <row r="15" spans="1:28" ht="23.25" customHeight="1">
      <c r="G15" s="6"/>
      <c r="H15" s="247">
        <v>5</v>
      </c>
      <c r="I15" s="200">
        <v>2.29</v>
      </c>
      <c r="J15" s="207">
        <v>1.9747189379513785</v>
      </c>
      <c r="K15" s="250">
        <v>-2.7911560777071243E-2</v>
      </c>
      <c r="M15" s="253"/>
      <c r="Y15" s="283"/>
      <c r="Z15" s="51"/>
      <c r="AA15" s="52"/>
      <c r="AB15" s="20"/>
    </row>
    <row r="16" spans="1:28" ht="23.25" customHeight="1">
      <c r="G16" s="6"/>
      <c r="H16" s="247">
        <v>6</v>
      </c>
      <c r="I16" s="200">
        <v>2.0664933427553414</v>
      </c>
      <c r="J16" s="207">
        <v>1.76</v>
      </c>
      <c r="K16" s="250">
        <v>-0.10873392350920241</v>
      </c>
      <c r="M16" s="253"/>
      <c r="Y16" s="283"/>
      <c r="Z16" s="51"/>
      <c r="AA16" s="52"/>
      <c r="AB16" s="20"/>
    </row>
    <row r="17" spans="2:28" ht="23.25" customHeight="1">
      <c r="G17" s="6"/>
      <c r="H17" s="247">
        <v>7</v>
      </c>
      <c r="I17" s="200">
        <v>2.13</v>
      </c>
      <c r="J17" s="207">
        <v>1.843045599379171</v>
      </c>
      <c r="K17" s="250">
        <v>4.7184999647256198E-2</v>
      </c>
      <c r="M17" s="253"/>
      <c r="Y17" s="283"/>
      <c r="Z17" s="51"/>
      <c r="AA17" s="52"/>
      <c r="AB17" s="20"/>
    </row>
    <row r="18" spans="2:28" ht="23.25" customHeight="1">
      <c r="G18" s="6"/>
      <c r="H18" s="249" t="s">
        <v>294</v>
      </c>
      <c r="I18" s="201">
        <v>5.9701492537313383E-2</v>
      </c>
      <c r="J18" s="202">
        <v>5.7808359728924064E-2</v>
      </c>
      <c r="K18" s="203">
        <v>-1.8931328083893195E-3</v>
      </c>
      <c r="M18" s="253"/>
      <c r="Y18" s="283"/>
      <c r="Z18" s="51"/>
      <c r="AA18" s="52"/>
      <c r="AB18" s="20"/>
    </row>
    <row r="19" spans="2:28" ht="23.25" customHeight="1">
      <c r="H19" s="204" t="s">
        <v>109</v>
      </c>
      <c r="I19" s="205"/>
      <c r="J19" s="288" t="s">
        <v>295</v>
      </c>
      <c r="K19" s="289"/>
      <c r="M19" s="253"/>
      <c r="X19" s="4"/>
      <c r="Y19" s="4"/>
      <c r="AA19" s="4"/>
      <c r="AB19" s="20"/>
    </row>
    <row r="20" spans="2:28" ht="9" customHeight="1">
      <c r="M20" s="253"/>
      <c r="X20" s="4"/>
      <c r="Y20" s="4"/>
      <c r="AA20" s="4"/>
      <c r="AB20" s="52"/>
    </row>
    <row r="21" spans="2:28" ht="16.5" customHeight="1">
      <c r="B21" s="56" t="s">
        <v>131</v>
      </c>
      <c r="C21" s="56"/>
      <c r="D21" s="55"/>
      <c r="E21" s="55"/>
      <c r="F21" s="55"/>
      <c r="G21" s="55"/>
      <c r="H21" s="55"/>
      <c r="I21" s="55"/>
      <c r="J21" s="55"/>
      <c r="K21" s="55"/>
      <c r="M21" s="253"/>
      <c r="X21" s="4"/>
      <c r="Y21" s="4"/>
      <c r="AA21" s="4"/>
      <c r="AB21" s="52"/>
    </row>
    <row r="22" spans="2:28" ht="27.75" customHeight="1">
      <c r="B22" s="60" t="s">
        <v>62</v>
      </c>
      <c r="C22" s="60" t="s">
        <v>101</v>
      </c>
      <c r="D22" s="60" t="s">
        <v>103</v>
      </c>
      <c r="E22" s="60" t="s">
        <v>104</v>
      </c>
      <c r="F22" s="60" t="s">
        <v>105</v>
      </c>
      <c r="G22" s="60" t="s">
        <v>106</v>
      </c>
      <c r="H22" s="60" t="s">
        <v>6</v>
      </c>
      <c r="I22" s="60" t="s">
        <v>7</v>
      </c>
      <c r="J22" s="60" t="s">
        <v>107</v>
      </c>
      <c r="K22" s="60" t="s">
        <v>72</v>
      </c>
      <c r="M22" s="253"/>
      <c r="X22" s="4"/>
      <c r="Y22" s="4"/>
      <c r="AA22" s="4"/>
      <c r="AB22" s="52"/>
    </row>
    <row r="23" spans="2:28" ht="23.25" customHeight="1">
      <c r="B23" s="80" t="s">
        <v>293</v>
      </c>
      <c r="C23" s="81">
        <v>7</v>
      </c>
      <c r="D23" s="82">
        <v>2.0966943106046632E-2</v>
      </c>
      <c r="E23" s="82">
        <v>0.34918580012920813</v>
      </c>
      <c r="F23" s="82">
        <v>0.17214696080935904</v>
      </c>
      <c r="G23" s="83">
        <v>13.642531811268087</v>
      </c>
      <c r="H23" s="84">
        <v>0.23169009484557068</v>
      </c>
      <c r="I23" s="84">
        <v>13.887296246282647</v>
      </c>
      <c r="J23" s="85">
        <v>2.1318458931757065</v>
      </c>
      <c r="K23" s="86" t="s">
        <v>69</v>
      </c>
      <c r="M23" s="253"/>
      <c r="N23" s="254" t="s">
        <v>119</v>
      </c>
      <c r="Y23" s="4"/>
      <c r="AA23" s="4"/>
      <c r="AB23" s="4"/>
    </row>
    <row r="24" spans="2:28" ht="22.5" customHeight="1">
      <c r="B24" s="242" t="s">
        <v>119</v>
      </c>
      <c r="C24" s="73">
        <v>7</v>
      </c>
      <c r="D24" s="74">
        <v>3.2678858724883804E-2</v>
      </c>
      <c r="E24" s="74">
        <v>0.35882492674685501</v>
      </c>
      <c r="F24" s="74">
        <v>0.18652846376051202</v>
      </c>
      <c r="G24" s="75">
        <v>16.444499999999998</v>
      </c>
      <c r="H24" s="76">
        <v>1.5513972807934269</v>
      </c>
      <c r="I24" s="76">
        <v>12.972407236815322</v>
      </c>
      <c r="J24" s="77">
        <v>1.843045599379171</v>
      </c>
      <c r="K24" s="78" t="s">
        <v>69</v>
      </c>
      <c r="M24" s="253"/>
      <c r="N24" s="40" t="s">
        <v>69</v>
      </c>
      <c r="O24" s="40">
        <v>17</v>
      </c>
      <c r="Y24" s="4"/>
      <c r="AA24" s="4"/>
      <c r="AB24" s="4"/>
    </row>
    <row r="25" spans="2:28" ht="22.5" customHeight="1">
      <c r="B25" s="57" t="s">
        <v>108</v>
      </c>
      <c r="C25" s="57"/>
      <c r="D25" s="71">
        <f>D24/D23-1</f>
        <v>0.55858956451594444</v>
      </c>
      <c r="E25" s="71">
        <f t="shared" ref="E25:J25" si="0">E24/E23-1</f>
        <v>2.7604577889708493E-2</v>
      </c>
      <c r="F25" s="71">
        <f t="shared" si="0"/>
        <v>8.3542009011007279E-2</v>
      </c>
      <c r="G25" s="71">
        <f t="shared" si="0"/>
        <v>0.2053847649024807</v>
      </c>
      <c r="H25" s="71">
        <f t="shared" si="0"/>
        <v>5.6960017510782492</v>
      </c>
      <c r="I25" s="71">
        <f t="shared" si="0"/>
        <v>-6.5879563108781736E-2</v>
      </c>
      <c r="J25" s="71">
        <f t="shared" si="0"/>
        <v>-0.13546959220693189</v>
      </c>
      <c r="K25" s="72" t="str">
        <f>J19</f>
        <v>14위/(32개사)</v>
      </c>
      <c r="M25" s="2" t="s">
        <v>184</v>
      </c>
      <c r="N25" s="255">
        <v>0</v>
      </c>
      <c r="O25" s="40">
        <v>0</v>
      </c>
      <c r="X25" s="4"/>
      <c r="Y25" s="4"/>
      <c r="AA25" s="4"/>
      <c r="AB25" s="4"/>
    </row>
    <row r="26" spans="2:28" ht="22.5" customHeight="1">
      <c r="M26" s="2" t="s">
        <v>185</v>
      </c>
      <c r="N26" s="255">
        <v>0</v>
      </c>
      <c r="O26" s="40">
        <v>0</v>
      </c>
      <c r="X26" s="4"/>
      <c r="Y26" s="4"/>
      <c r="AA26" s="4"/>
      <c r="AB26" s="4"/>
    </row>
    <row r="27" spans="2:28" ht="17.25" customHeight="1">
      <c r="B27" s="56" t="s">
        <v>132</v>
      </c>
      <c r="C27" s="56"/>
      <c r="D27" s="55"/>
      <c r="E27" s="55"/>
      <c r="F27" s="55"/>
      <c r="G27" s="55"/>
      <c r="H27" s="55"/>
      <c r="I27" s="55"/>
      <c r="J27" s="55"/>
      <c r="K27" s="55"/>
      <c r="M27" s="2" t="s">
        <v>118</v>
      </c>
      <c r="N27" s="255">
        <v>9.5238095238095233E-2</v>
      </c>
      <c r="O27" s="40">
        <v>2</v>
      </c>
      <c r="X27" s="4"/>
      <c r="Y27" s="4"/>
      <c r="AA27" s="4"/>
      <c r="AB27" s="4"/>
    </row>
    <row r="28" spans="2:28" ht="22.5" customHeight="1">
      <c r="B28" s="64"/>
      <c r="C28" s="64"/>
      <c r="M28" s="2" t="s">
        <v>186</v>
      </c>
      <c r="N28" s="255">
        <v>0.38095238095238093</v>
      </c>
      <c r="O28" s="40">
        <v>6</v>
      </c>
      <c r="X28" s="4"/>
      <c r="Y28" s="4"/>
      <c r="AA28" s="4"/>
      <c r="AB28" s="4"/>
    </row>
    <row r="29" spans="2:28" ht="22.5" customHeight="1" thickBot="1">
      <c r="H29" s="213" t="s">
        <v>92</v>
      </c>
      <c r="I29" s="214" t="s">
        <v>93</v>
      </c>
      <c r="J29" s="215" t="str">
        <f>J10</f>
        <v>마니교통</v>
      </c>
      <c r="K29" s="216" t="s">
        <v>117</v>
      </c>
      <c r="M29" s="2" t="s">
        <v>187</v>
      </c>
      <c r="N29" s="255">
        <v>0.33333333333333331</v>
      </c>
      <c r="O29" s="40">
        <v>6</v>
      </c>
      <c r="X29" s="4"/>
      <c r="Y29" s="4"/>
      <c r="AA29" s="4"/>
      <c r="AB29" s="4"/>
    </row>
    <row r="30" spans="2:28" ht="22.5" customHeight="1" thickTop="1">
      <c r="H30" s="221" t="s">
        <v>111</v>
      </c>
      <c r="I30" s="222" t="s">
        <v>69</v>
      </c>
      <c r="J30" s="223" t="s">
        <v>69</v>
      </c>
      <c r="K30" s="224"/>
      <c r="M30" s="2" t="s">
        <v>76</v>
      </c>
      <c r="N30" s="255">
        <v>0.19047619047619047</v>
      </c>
      <c r="O30" s="40">
        <v>3</v>
      </c>
      <c r="X30" s="4"/>
      <c r="Z30" s="20"/>
      <c r="AA30" s="20"/>
      <c r="AB30" s="20"/>
    </row>
    <row r="31" spans="2:28" ht="21" customHeight="1">
      <c r="H31" s="217" t="s">
        <v>95</v>
      </c>
      <c r="I31" s="218">
        <v>4.5564191905655319E-2</v>
      </c>
      <c r="J31" s="219" t="s">
        <v>285</v>
      </c>
      <c r="K31" s="220">
        <v>-4.5564191905655319E-2</v>
      </c>
      <c r="M31" s="2"/>
      <c r="X31" s="4"/>
      <c r="Z31" s="20"/>
      <c r="AA31" s="20"/>
      <c r="AB31" s="20"/>
    </row>
    <row r="32" spans="2:28" ht="21" customHeight="1">
      <c r="H32" s="192" t="s">
        <v>96</v>
      </c>
      <c r="I32" s="184">
        <v>6.968641114982578E-2</v>
      </c>
      <c r="J32" s="193" t="s">
        <v>285</v>
      </c>
      <c r="K32" s="194">
        <v>-6.968641114982578E-2</v>
      </c>
      <c r="L32" s="4"/>
      <c r="M32" s="2"/>
      <c r="X32" s="4"/>
      <c r="Z32" s="20"/>
      <c r="AA32" s="20"/>
      <c r="AB32" s="20"/>
    </row>
    <row r="33" spans="2:28" ht="21" customHeight="1">
      <c r="H33" s="191" t="s">
        <v>97</v>
      </c>
      <c r="I33" s="184">
        <v>0.13669257571696597</v>
      </c>
      <c r="J33" s="193" t="s">
        <v>289</v>
      </c>
      <c r="K33" s="194">
        <v>-4.1454480478870737E-2</v>
      </c>
      <c r="L33" s="4"/>
      <c r="M33" s="2"/>
      <c r="X33" s="4"/>
      <c r="Z33" s="20"/>
      <c r="AA33" s="20"/>
      <c r="AB33" s="20"/>
    </row>
    <row r="34" spans="2:28" ht="21" customHeight="1">
      <c r="H34" s="191" t="s">
        <v>100</v>
      </c>
      <c r="I34" s="184">
        <v>0.22728491021173949</v>
      </c>
      <c r="J34" s="193" t="s">
        <v>290</v>
      </c>
      <c r="K34" s="194">
        <v>0.15366747074064144</v>
      </c>
      <c r="L34" s="4"/>
      <c r="M34" s="2"/>
      <c r="X34" s="4"/>
      <c r="Z34" s="20"/>
      <c r="AA34" s="20"/>
      <c r="AB34" s="20"/>
    </row>
    <row r="35" spans="2:28" ht="21" customHeight="1">
      <c r="H35" s="195" t="s">
        <v>98</v>
      </c>
      <c r="I35" s="184">
        <v>0.24658268560707586</v>
      </c>
      <c r="J35" s="193" t="s">
        <v>291</v>
      </c>
      <c r="K35" s="194">
        <v>8.6750647726257457E-2</v>
      </c>
      <c r="L35" s="4"/>
      <c r="M35" s="2"/>
      <c r="X35" s="4"/>
      <c r="Z35" s="20"/>
      <c r="AA35" s="20"/>
      <c r="AB35" s="20"/>
    </row>
    <row r="36" spans="2:28" ht="21" customHeight="1">
      <c r="H36" s="196" t="s">
        <v>99</v>
      </c>
      <c r="I36" s="197">
        <v>0.27418922540873758</v>
      </c>
      <c r="J36" s="198" t="s">
        <v>292</v>
      </c>
      <c r="K36" s="199">
        <v>-8.3713034932547115E-2</v>
      </c>
      <c r="L36" s="4"/>
      <c r="M36" s="2"/>
      <c r="X36" s="4"/>
      <c r="Z36" s="20"/>
      <c r="AA36" s="20"/>
      <c r="AB36" s="20"/>
    </row>
    <row r="37" spans="2:28" ht="22.5" customHeight="1">
      <c r="L37" s="4"/>
      <c r="M37" s="2"/>
      <c r="X37" s="4"/>
      <c r="Z37" s="20"/>
      <c r="AA37" s="20"/>
      <c r="AB37" s="20"/>
    </row>
    <row r="38" spans="2:28" ht="18" customHeight="1">
      <c r="B38" s="56" t="s">
        <v>133</v>
      </c>
      <c r="C38" s="56"/>
      <c r="D38" s="55"/>
      <c r="E38" s="55"/>
      <c r="F38" s="55"/>
      <c r="G38" s="55"/>
      <c r="H38" s="55"/>
      <c r="I38" s="55"/>
      <c r="J38" s="55"/>
      <c r="K38" s="55"/>
      <c r="L38" s="4"/>
      <c r="M38" s="2"/>
      <c r="X38" s="4"/>
      <c r="Z38" s="20"/>
      <c r="AA38" s="20"/>
      <c r="AB38" s="20"/>
    </row>
    <row r="39" spans="2:28" ht="30.75" customHeight="1">
      <c r="B39" s="60" t="s">
        <v>62</v>
      </c>
      <c r="C39" s="60" t="s">
        <v>102</v>
      </c>
      <c r="D39" s="60" t="s">
        <v>103</v>
      </c>
      <c r="E39" s="60" t="s">
        <v>104</v>
      </c>
      <c r="F39" s="60" t="s">
        <v>105</v>
      </c>
      <c r="G39" s="60" t="s">
        <v>106</v>
      </c>
      <c r="H39" s="60" t="s">
        <v>6</v>
      </c>
      <c r="I39" s="60" t="s">
        <v>7</v>
      </c>
      <c r="J39" s="60" t="s">
        <v>107</v>
      </c>
      <c r="K39" s="60" t="s">
        <v>72</v>
      </c>
      <c r="L39" s="4"/>
      <c r="M39" s="2"/>
      <c r="N39" s="40" t="s">
        <v>126</v>
      </c>
      <c r="X39" s="4"/>
      <c r="Z39" s="20"/>
      <c r="AA39" s="20"/>
      <c r="AB39" s="20"/>
    </row>
    <row r="40" spans="2:28" ht="22.5" customHeight="1">
      <c r="B40" s="244" t="s">
        <v>119</v>
      </c>
      <c r="C40" s="81">
        <v>1</v>
      </c>
      <c r="D40" s="82">
        <v>6.7715156896309539E-2</v>
      </c>
      <c r="E40" s="82">
        <v>0.40056657245528138</v>
      </c>
      <c r="F40" s="82">
        <v>0.20037294245033796</v>
      </c>
      <c r="G40" s="83">
        <v>21.9374</v>
      </c>
      <c r="H40" s="84">
        <v>4.3916506335701442</v>
      </c>
      <c r="I40" s="84">
        <v>45.20698076161969</v>
      </c>
      <c r="J40" s="85">
        <v>1.7423246681955449</v>
      </c>
      <c r="K40" s="87" t="s">
        <v>76</v>
      </c>
      <c r="L40" s="4"/>
      <c r="M40" s="2"/>
      <c r="N40" s="40">
        <v>1</v>
      </c>
      <c r="X40" s="4"/>
      <c r="Z40" s="20"/>
      <c r="AA40" s="20"/>
      <c r="AB40" s="20"/>
    </row>
    <row r="41" spans="2:28" ht="22.5" customHeight="1">
      <c r="B41" s="242" t="s">
        <v>119</v>
      </c>
      <c r="C41" s="73">
        <v>2</v>
      </c>
      <c r="D41" s="74">
        <v>5.3577315308044493E-2</v>
      </c>
      <c r="E41" s="74">
        <v>0.34591749504909336</v>
      </c>
      <c r="F41" s="74">
        <v>0.18362940900962629</v>
      </c>
      <c r="G41" s="75">
        <v>17.397666666666666</v>
      </c>
      <c r="H41" s="76">
        <v>10.788548728136426</v>
      </c>
      <c r="I41" s="76">
        <v>20.548894142827571</v>
      </c>
      <c r="J41" s="77">
        <v>1.9679720756638464</v>
      </c>
      <c r="K41" s="78" t="s">
        <v>68</v>
      </c>
      <c r="M41" s="2"/>
      <c r="N41" s="40">
        <v>4</v>
      </c>
      <c r="X41" s="4"/>
      <c r="Z41" s="20"/>
      <c r="AA41" s="20"/>
      <c r="AB41" s="20"/>
    </row>
    <row r="42" spans="2:28" ht="22.5" customHeight="1">
      <c r="B42" s="242" t="s">
        <v>119</v>
      </c>
      <c r="C42" s="73">
        <v>3</v>
      </c>
      <c r="D42" s="74">
        <v>2.9868779553214743E-2</v>
      </c>
      <c r="E42" s="74">
        <v>0.35220433325692546</v>
      </c>
      <c r="F42" s="74">
        <v>0.20364585758787976</v>
      </c>
      <c r="G42" s="75">
        <v>15.993500000000001</v>
      </c>
      <c r="H42" s="76">
        <v>1.3544852246950312</v>
      </c>
      <c r="I42" s="76">
        <v>13.04936960041665</v>
      </c>
      <c r="J42" s="77">
        <v>2.0569053104539212</v>
      </c>
      <c r="K42" s="78" t="s">
        <v>68</v>
      </c>
      <c r="M42" s="2"/>
      <c r="N42" s="40">
        <v>4</v>
      </c>
      <c r="X42" s="4"/>
      <c r="Z42" s="20"/>
      <c r="AA42" s="20"/>
      <c r="AB42" s="20"/>
    </row>
    <row r="43" spans="2:28" ht="22.5" customHeight="1">
      <c r="B43" s="242" t="s">
        <v>119</v>
      </c>
      <c r="C43" s="73">
        <v>4</v>
      </c>
      <c r="D43" s="74">
        <v>2.4997853083789615E-2</v>
      </c>
      <c r="E43" s="74">
        <v>0.35476311498254498</v>
      </c>
      <c r="F43" s="74">
        <v>0.22123126794501249</v>
      </c>
      <c r="G43" s="75">
        <v>17.091684210526314</v>
      </c>
      <c r="H43" s="76">
        <v>0.49059747938458625</v>
      </c>
      <c r="I43" s="76">
        <v>14.080711563486343</v>
      </c>
      <c r="J43" s="77">
        <v>2.0314190132020662</v>
      </c>
      <c r="K43" s="78" t="s">
        <v>69</v>
      </c>
      <c r="M43" s="2"/>
      <c r="N43" s="40">
        <v>3</v>
      </c>
      <c r="X43" s="4"/>
      <c r="Z43" s="20"/>
      <c r="AA43" s="20"/>
      <c r="AB43" s="20"/>
    </row>
    <row r="44" spans="2:28" ht="22.5" customHeight="1">
      <c r="B44" s="242" t="s">
        <v>119</v>
      </c>
      <c r="C44" s="73">
        <v>5</v>
      </c>
      <c r="D44" s="74">
        <v>2.7212720474049792E-2</v>
      </c>
      <c r="E44" s="74">
        <v>0.35703401521290851</v>
      </c>
      <c r="F44" s="74">
        <v>0.22370126342992042</v>
      </c>
      <c r="G44" s="75">
        <v>16.333066666666664</v>
      </c>
      <c r="H44" s="76">
        <v>0.4035583104224218</v>
      </c>
      <c r="I44" s="76">
        <v>14.331449998518293</v>
      </c>
      <c r="J44" s="77">
        <v>1.9747189379513785</v>
      </c>
      <c r="K44" s="78" t="s">
        <v>68</v>
      </c>
      <c r="M44" s="2"/>
      <c r="N44" s="40">
        <v>4</v>
      </c>
      <c r="X44" s="4"/>
      <c r="Z44" s="20"/>
      <c r="AA44" s="20"/>
      <c r="AB44" s="20"/>
    </row>
    <row r="45" spans="2:28" ht="22.5" customHeight="1">
      <c r="B45" s="242" t="s">
        <v>119</v>
      </c>
      <c r="C45" s="73">
        <v>6</v>
      </c>
      <c r="D45" s="74">
        <v>2.6120846618573695E-2</v>
      </c>
      <c r="E45" s="74">
        <v>0.35264410467527868</v>
      </c>
      <c r="F45" s="74">
        <v>0.20354331883422822</v>
      </c>
      <c r="G45" s="75">
        <v>15.48881818181818</v>
      </c>
      <c r="H45" s="76">
        <v>0.42977896713308322</v>
      </c>
      <c r="I45" s="76">
        <v>11.940487646863147</v>
      </c>
      <c r="J45" s="77">
        <v>1.76</v>
      </c>
      <c r="K45" s="78" t="s">
        <v>67</v>
      </c>
      <c r="M45" s="2"/>
      <c r="N45" s="40">
        <v>2</v>
      </c>
      <c r="X45" s="4"/>
      <c r="Z45" s="20"/>
      <c r="AA45" s="20"/>
      <c r="AB45" s="20"/>
    </row>
    <row r="46" spans="2:28" ht="22.5" customHeight="1">
      <c r="B46" s="242" t="s">
        <v>119</v>
      </c>
      <c r="C46" s="73">
        <v>7</v>
      </c>
      <c r="D46" s="74">
        <v>3.2678858724883804E-2</v>
      </c>
      <c r="E46" s="74">
        <v>0.35882492674685501</v>
      </c>
      <c r="F46" s="74">
        <v>0.18652846376051202</v>
      </c>
      <c r="G46" s="75">
        <v>16.444499999999998</v>
      </c>
      <c r="H46" s="76">
        <v>1.5513972807934269</v>
      </c>
      <c r="I46" s="76">
        <v>12.972407236815322</v>
      </c>
      <c r="J46" s="77">
        <v>1.843045599379171</v>
      </c>
      <c r="K46" s="78" t="s">
        <v>69</v>
      </c>
      <c r="M46" s="2"/>
      <c r="N46" s="40">
        <v>3</v>
      </c>
      <c r="X46" s="4"/>
      <c r="Z46" s="20"/>
      <c r="AA46" s="20"/>
      <c r="AB46" s="20"/>
    </row>
    <row r="47" spans="2:28" ht="25.5" customHeight="1">
      <c r="B47" s="57" t="s">
        <v>108</v>
      </c>
      <c r="C47" s="57"/>
      <c r="D47" s="71" cm="1">
        <f t="array" aca="1" ref="D47" ca="1">(INDIRECT(ADDRESS(ROW()-1,COLUMN()))/INDIRECT(ADDRESS(ROW()-2,COLUMN())))-1</f>
        <v>0.25106430132501578</v>
      </c>
      <c r="E47" s="71" cm="1">
        <f t="array" aca="1" ref="E47" ca="1">(INDIRECT(ADDRESS(ROW()-1,COLUMN()))/INDIRECT(ADDRESS(ROW()-2,COLUMN())))-1</f>
        <v>1.75270818075004E-2</v>
      </c>
      <c r="F47" s="71" cm="1">
        <f t="array" aca="1" ref="F47" ca="1">(INDIRECT(ADDRESS(ROW()-1,COLUMN()))/INDIRECT(ADDRESS(ROW()-2,COLUMN())))-1</f>
        <v>-8.3593287026893837E-2</v>
      </c>
      <c r="G47" s="71" cm="1">
        <f t="array" aca="1" ref="G47" ca="1">(INDIRECT(ADDRESS(ROW()-1,COLUMN()))/INDIRECT(ADDRESS(ROW()-2,COLUMN())))-1</f>
        <v>6.1701403358434437E-2</v>
      </c>
      <c r="H47" s="71" cm="1">
        <f t="array" aca="1" ref="H47" ca="1">(INDIRECT(ADDRESS(ROW()-1,COLUMN()))/INDIRECT(ADDRESS(ROW()-2,COLUMN())))-1</f>
        <v>2.6097561756972367</v>
      </c>
      <c r="I47" s="71" cm="1">
        <f t="array" aca="1" ref="I47" ca="1">(INDIRECT(ADDRESS(ROW()-1,COLUMN()))/INDIRECT(ADDRESS(ROW()-2,COLUMN())))-1</f>
        <v>8.6421896698939848E-2</v>
      </c>
      <c r="J47" s="71" cm="1">
        <f t="array" aca="1" ref="J47" ca="1">(INDIRECT(ADDRESS(ROW()-1,COLUMN()))/INDIRECT(ADDRESS(ROW()-2,COLUMN())))-1</f>
        <v>4.7184999647256198E-2</v>
      </c>
      <c r="K47" s="79" t="str" cm="1">
        <f t="array" aca="1" ref="K47" ca="1">_xlfn.IFS(N47=0,"등급유지",N47&gt;0,N47&amp;"등급 상승",N47&lt;0,N47&amp;"등급 하락")</f>
        <v>1등급 상승</v>
      </c>
      <c r="M47" s="256"/>
      <c r="N47" s="40" cm="1">
        <f t="array" aca="1" ref="N47" ca="1">(INDIRECT(ADDRESS(ROW()-1,COLUMN()))-INDIRECT(ADDRESS(ROW()-2,COLUMN())))</f>
        <v>1</v>
      </c>
      <c r="O47" s="40" t="s">
        <v>127</v>
      </c>
      <c r="X47" s="284"/>
      <c r="Z47" s="53"/>
      <c r="AA47" s="20"/>
      <c r="AB47" s="20"/>
    </row>
    <row r="48" spans="2:28" ht="25.5" customHeight="1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256"/>
      <c r="N48" s="2"/>
      <c r="O48" s="2"/>
      <c r="X48" s="284"/>
      <c r="Z48" s="53"/>
      <c r="AA48" s="20"/>
      <c r="AB48" s="20"/>
    </row>
    <row r="49" spans="2:28" ht="18" customHeight="1">
      <c r="B49" s="56" t="s">
        <v>134</v>
      </c>
      <c r="C49" s="56"/>
      <c r="D49" s="55"/>
      <c r="E49" s="55"/>
      <c r="F49" s="55"/>
      <c r="G49" s="55"/>
      <c r="H49" s="55"/>
      <c r="I49" s="55"/>
      <c r="J49" s="55"/>
      <c r="K49" s="55"/>
      <c r="M49" s="256"/>
      <c r="X49" s="284"/>
      <c r="Z49" s="53"/>
      <c r="AA49" s="20"/>
      <c r="AB49" s="20"/>
    </row>
    <row r="50" spans="2:28" ht="21" customHeight="1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256"/>
      <c r="X50" s="284"/>
      <c r="Z50" s="53"/>
      <c r="AA50" s="20"/>
      <c r="AB50" s="20"/>
    </row>
    <row r="51" spans="2:28" ht="25.5" customHeight="1">
      <c r="B51" s="49"/>
      <c r="C51" s="49"/>
      <c r="D51" s="50"/>
      <c r="E51" s="50"/>
      <c r="F51" s="50"/>
      <c r="G51" s="50"/>
      <c r="H51" s="50"/>
      <c r="I51" s="50"/>
      <c r="J51" s="50"/>
      <c r="K51" s="50"/>
      <c r="M51" s="256"/>
      <c r="N51" s="252"/>
      <c r="P51" s="257"/>
      <c r="AA51" s="41"/>
    </row>
    <row r="52" spans="2:28" ht="25.5" customHeight="1">
      <c r="B52" s="49"/>
      <c r="C52" s="49"/>
      <c r="D52" s="50"/>
      <c r="M52" s="256"/>
      <c r="N52" s="252"/>
      <c r="P52" s="257"/>
      <c r="AA52" s="41"/>
    </row>
    <row r="53" spans="2:28" ht="25.5" customHeight="1">
      <c r="B53" s="49"/>
      <c r="C53" s="49"/>
      <c r="D53" s="50"/>
      <c r="M53" s="256"/>
      <c r="N53" s="252"/>
      <c r="P53" s="257"/>
      <c r="AA53" s="41"/>
    </row>
    <row r="54" spans="2:28" ht="25.5" customHeight="1">
      <c r="B54" s="49"/>
      <c r="C54" s="49"/>
      <c r="D54" s="50"/>
      <c r="M54" s="256"/>
      <c r="N54" s="252"/>
      <c r="P54" s="257"/>
      <c r="AA54" s="41"/>
    </row>
    <row r="55" spans="2:28" ht="25.5" customHeight="1">
      <c r="B55" s="49"/>
      <c r="C55" s="49"/>
      <c r="D55" s="50"/>
      <c r="M55" s="256"/>
      <c r="N55" s="252"/>
      <c r="P55" s="257"/>
      <c r="AA55" s="41"/>
    </row>
    <row r="56" spans="2:28" ht="25.5" customHeight="1">
      <c r="B56" s="49"/>
      <c r="C56" s="49"/>
      <c r="D56" s="50"/>
      <c r="M56" s="256"/>
      <c r="N56" s="252"/>
      <c r="P56" s="257"/>
      <c r="AA56" s="41"/>
    </row>
    <row r="57" spans="2:28" ht="25.5" customHeight="1">
      <c r="B57" s="49"/>
      <c r="C57" s="49"/>
      <c r="D57" s="50"/>
      <c r="M57" s="256"/>
      <c r="N57" s="252"/>
      <c r="P57" s="257"/>
      <c r="AA57" s="41"/>
    </row>
    <row r="58" spans="2:28" ht="25.5" customHeight="1">
      <c r="B58" s="49"/>
      <c r="C58" s="49"/>
      <c r="D58" s="50"/>
      <c r="E58" s="50"/>
      <c r="F58" s="50"/>
      <c r="G58" s="50"/>
      <c r="H58" s="50"/>
      <c r="I58" s="50"/>
      <c r="J58" s="50"/>
      <c r="K58" s="50"/>
      <c r="M58" s="256"/>
      <c r="N58" s="252"/>
      <c r="P58" s="257"/>
      <c r="AA58" s="41"/>
    </row>
    <row r="59" spans="2:28" ht="25.5" customHeight="1">
      <c r="B59" s="49"/>
      <c r="C59" s="49"/>
      <c r="D59" s="50"/>
      <c r="E59" s="50"/>
      <c r="F59" s="50"/>
      <c r="G59" s="50"/>
      <c r="H59" s="50"/>
      <c r="I59" s="50"/>
      <c r="J59" s="50"/>
      <c r="K59" s="50"/>
      <c r="M59" s="256"/>
      <c r="N59" s="252"/>
      <c r="P59" s="257"/>
      <c r="AA59" s="41"/>
    </row>
    <row r="60" spans="2:28" ht="25.5" customHeight="1" thickBot="1">
      <c r="B60" s="225" t="s">
        <v>92</v>
      </c>
      <c r="C60" s="226" t="s">
        <v>122</v>
      </c>
      <c r="D60" s="226" t="s">
        <v>123</v>
      </c>
      <c r="E60" s="226" t="s">
        <v>121</v>
      </c>
      <c r="F60" s="226" t="s">
        <v>120</v>
      </c>
      <c r="G60" s="226" t="s">
        <v>177</v>
      </c>
      <c r="H60" s="226" t="s">
        <v>177</v>
      </c>
      <c r="I60" s="226" t="s">
        <v>177</v>
      </c>
      <c r="J60" s="226" t="s">
        <v>177</v>
      </c>
      <c r="K60" s="227" t="s">
        <v>177</v>
      </c>
      <c r="M60" s="258">
        <v>1</v>
      </c>
      <c r="N60" s="259">
        <v>2</v>
      </c>
      <c r="O60" s="259">
        <v>3</v>
      </c>
      <c r="P60" s="258">
        <v>4</v>
      </c>
      <c r="Q60" s="259"/>
      <c r="R60" s="259"/>
      <c r="S60" s="258"/>
      <c r="T60" s="259"/>
      <c r="U60" s="260"/>
      <c r="AA60" s="41"/>
    </row>
    <row r="61" spans="2:28" ht="25.5" customHeight="1" thickTop="1">
      <c r="B61" s="230" t="s">
        <v>111</v>
      </c>
      <c r="C61" s="231" t="s">
        <v>69</v>
      </c>
      <c r="D61" s="232" t="s">
        <v>69</v>
      </c>
      <c r="E61" s="232" t="s">
        <v>67</v>
      </c>
      <c r="F61" s="232" t="s">
        <v>125</v>
      </c>
      <c r="G61" s="232" t="s">
        <v>177</v>
      </c>
      <c r="H61" s="232" t="s">
        <v>177</v>
      </c>
      <c r="I61" s="232" t="s">
        <v>177</v>
      </c>
      <c r="J61" s="232" t="s">
        <v>177</v>
      </c>
      <c r="K61" s="232" t="s">
        <v>177</v>
      </c>
      <c r="M61" s="258" t="s">
        <v>122</v>
      </c>
      <c r="N61" s="258" t="s">
        <v>123</v>
      </c>
      <c r="O61" s="258" t="s">
        <v>121</v>
      </c>
      <c r="P61" s="258" t="s">
        <v>120</v>
      </c>
      <c r="Q61" s="258"/>
      <c r="R61" s="258"/>
      <c r="S61" s="258"/>
      <c r="T61" s="258"/>
      <c r="U61" s="256"/>
      <c r="AA61" s="41"/>
    </row>
    <row r="62" spans="2:28" ht="25.5" customHeight="1">
      <c r="B62" s="228" t="s">
        <v>95</v>
      </c>
      <c r="C62" s="218" t="s">
        <v>284</v>
      </c>
      <c r="D62" s="218" t="s">
        <v>285</v>
      </c>
      <c r="E62" s="218" t="s">
        <v>285</v>
      </c>
      <c r="F62" s="218" t="s">
        <v>177</v>
      </c>
      <c r="G62" s="218" t="s">
        <v>177</v>
      </c>
      <c r="H62" s="218" t="s">
        <v>177</v>
      </c>
      <c r="I62" s="218" t="s">
        <v>177</v>
      </c>
      <c r="J62" s="218" t="s">
        <v>177</v>
      </c>
      <c r="K62" s="229" t="s">
        <v>177</v>
      </c>
      <c r="M62" s="256"/>
      <c r="N62" s="252"/>
      <c r="P62" s="257"/>
      <c r="AA62" s="41"/>
    </row>
    <row r="63" spans="2:28" ht="25.5" customHeight="1">
      <c r="B63" s="183" t="s">
        <v>96</v>
      </c>
      <c r="C63" s="185" t="s">
        <v>285</v>
      </c>
      <c r="D63" s="185" t="s">
        <v>285</v>
      </c>
      <c r="E63" s="185" t="s">
        <v>285</v>
      </c>
      <c r="F63" s="185" t="s">
        <v>177</v>
      </c>
      <c r="G63" s="185" t="s">
        <v>177</v>
      </c>
      <c r="H63" s="185" t="s">
        <v>177</v>
      </c>
      <c r="I63" s="185" t="s">
        <v>177</v>
      </c>
      <c r="J63" s="185" t="s">
        <v>177</v>
      </c>
      <c r="K63" s="186" t="s">
        <v>177</v>
      </c>
      <c r="M63" s="261">
        <v>0.5</v>
      </c>
      <c r="N63" s="261">
        <v>0</v>
      </c>
      <c r="O63" s="261">
        <v>0</v>
      </c>
      <c r="P63" s="261" t="e">
        <v>#DIV/0!</v>
      </c>
      <c r="Q63" s="261"/>
      <c r="R63" s="261"/>
      <c r="S63" s="261"/>
      <c r="T63" s="261"/>
      <c r="AA63" s="41"/>
    </row>
    <row r="64" spans="2:28" ht="25.5" customHeight="1">
      <c r="B64" s="182" t="s">
        <v>97</v>
      </c>
      <c r="C64" s="185" t="s">
        <v>285</v>
      </c>
      <c r="D64" s="185" t="s">
        <v>285</v>
      </c>
      <c r="E64" s="185" t="s">
        <v>285</v>
      </c>
      <c r="F64" s="185" t="s">
        <v>177</v>
      </c>
      <c r="G64" s="185" t="s">
        <v>177</v>
      </c>
      <c r="H64" s="185" t="s">
        <v>177</v>
      </c>
      <c r="I64" s="185" t="s">
        <v>177</v>
      </c>
      <c r="J64" s="185" t="s">
        <v>177</v>
      </c>
      <c r="K64" s="186" t="s">
        <v>177</v>
      </c>
      <c r="M64" s="261">
        <v>0</v>
      </c>
      <c r="N64" s="261">
        <v>0</v>
      </c>
      <c r="O64" s="261">
        <v>0</v>
      </c>
      <c r="P64" s="261" t="e">
        <v>#DIV/0!</v>
      </c>
      <c r="Q64" s="261"/>
      <c r="R64" s="261"/>
      <c r="S64" s="261"/>
      <c r="T64" s="261"/>
      <c r="AA64" s="41"/>
    </row>
    <row r="65" spans="2:27" ht="25.5" customHeight="1">
      <c r="B65" s="182" t="s">
        <v>100</v>
      </c>
      <c r="C65" s="185" t="s">
        <v>285</v>
      </c>
      <c r="D65" s="185" t="s">
        <v>286</v>
      </c>
      <c r="E65" s="185" t="s">
        <v>285</v>
      </c>
      <c r="F65" s="185" t="s">
        <v>177</v>
      </c>
      <c r="G65" s="185" t="s">
        <v>177</v>
      </c>
      <c r="H65" s="185" t="s">
        <v>177</v>
      </c>
      <c r="I65" s="185" t="s">
        <v>177</v>
      </c>
      <c r="J65" s="185" t="s">
        <v>177</v>
      </c>
      <c r="K65" s="186" t="s">
        <v>177</v>
      </c>
      <c r="M65" s="261">
        <v>0</v>
      </c>
      <c r="N65" s="261">
        <v>0</v>
      </c>
      <c r="O65" s="261">
        <v>0</v>
      </c>
      <c r="P65" s="261" t="e">
        <v>#DIV/0!</v>
      </c>
      <c r="Q65" s="261"/>
      <c r="R65" s="261"/>
      <c r="S65" s="261"/>
      <c r="T65" s="261"/>
      <c r="AA65" s="41"/>
    </row>
    <row r="66" spans="2:27" ht="25.5" customHeight="1">
      <c r="B66" s="187" t="s">
        <v>98</v>
      </c>
      <c r="C66" s="185" t="s">
        <v>285</v>
      </c>
      <c r="D66" s="185" t="s">
        <v>285</v>
      </c>
      <c r="E66" s="185" t="s">
        <v>287</v>
      </c>
      <c r="F66" s="185" t="s">
        <v>177</v>
      </c>
      <c r="G66" s="185" t="s">
        <v>177</v>
      </c>
      <c r="H66" s="185" t="s">
        <v>177</v>
      </c>
      <c r="I66" s="185" t="s">
        <v>177</v>
      </c>
      <c r="J66" s="185" t="s">
        <v>177</v>
      </c>
      <c r="K66" s="186" t="s">
        <v>177</v>
      </c>
      <c r="M66" s="261">
        <v>0</v>
      </c>
      <c r="N66" s="261">
        <v>1</v>
      </c>
      <c r="O66" s="261">
        <v>0</v>
      </c>
      <c r="P66" s="261" t="e">
        <v>#DIV/0!</v>
      </c>
      <c r="Q66" s="261"/>
      <c r="R66" s="261"/>
      <c r="S66" s="261"/>
      <c r="T66" s="261"/>
      <c r="AA66" s="41"/>
    </row>
    <row r="67" spans="2:27" ht="25.5" customHeight="1">
      <c r="B67" s="188" t="s">
        <v>99</v>
      </c>
      <c r="C67" s="189" t="s">
        <v>284</v>
      </c>
      <c r="D67" s="189" t="s">
        <v>285</v>
      </c>
      <c r="E67" s="189" t="s">
        <v>288</v>
      </c>
      <c r="F67" s="189" t="s">
        <v>177</v>
      </c>
      <c r="G67" s="189" t="s">
        <v>177</v>
      </c>
      <c r="H67" s="189" t="s">
        <v>177</v>
      </c>
      <c r="I67" s="189" t="s">
        <v>177</v>
      </c>
      <c r="J67" s="189" t="s">
        <v>177</v>
      </c>
      <c r="K67" s="190" t="s">
        <v>177</v>
      </c>
      <c r="M67" s="261">
        <v>0</v>
      </c>
      <c r="N67" s="261">
        <v>0</v>
      </c>
      <c r="O67" s="261">
        <v>0.66666666666666663</v>
      </c>
      <c r="P67" s="261" t="e">
        <v>#DIV/0!</v>
      </c>
      <c r="Q67" s="261"/>
      <c r="R67" s="261"/>
      <c r="S67" s="261"/>
      <c r="T67" s="261"/>
      <c r="AA67" s="41"/>
    </row>
    <row r="68" spans="2:27" ht="15.75" customHeight="1">
      <c r="B68" s="49"/>
      <c r="C68" s="49"/>
      <c r="D68" s="50"/>
      <c r="E68" s="50"/>
      <c r="F68" s="50"/>
      <c r="G68" s="50"/>
      <c r="H68" s="50"/>
      <c r="I68" s="50"/>
      <c r="J68" s="50"/>
      <c r="K68" s="50"/>
      <c r="M68" s="261">
        <v>0.5</v>
      </c>
      <c r="N68" s="261">
        <v>0</v>
      </c>
      <c r="O68" s="261">
        <v>0.33333333333333331</v>
      </c>
      <c r="P68" s="261" t="e">
        <v>#DIV/0!</v>
      </c>
      <c r="Q68" s="261"/>
      <c r="R68" s="261"/>
      <c r="S68" s="261"/>
      <c r="T68" s="261"/>
      <c r="AA68" s="41"/>
    </row>
    <row r="69" spans="2:27" ht="17.25" customHeight="1">
      <c r="B69" s="56" t="s">
        <v>135</v>
      </c>
      <c r="C69" s="56"/>
      <c r="D69" s="55"/>
      <c r="E69" s="55"/>
      <c r="F69" s="55"/>
      <c r="G69" s="55"/>
      <c r="H69" s="55"/>
      <c r="I69" s="55"/>
      <c r="J69" s="55"/>
      <c r="K69" s="55"/>
      <c r="M69" s="256"/>
      <c r="N69" s="252"/>
      <c r="P69" s="257"/>
      <c r="AA69" s="41"/>
    </row>
    <row r="70" spans="2:27" ht="30.75" customHeight="1">
      <c r="B70" s="60" t="s">
        <v>75</v>
      </c>
      <c r="C70" s="60" t="s">
        <v>102</v>
      </c>
      <c r="D70" s="60" t="s">
        <v>103</v>
      </c>
      <c r="E70" s="60" t="s">
        <v>104</v>
      </c>
      <c r="F70" s="60" t="s">
        <v>105</v>
      </c>
      <c r="G70" s="60" t="s">
        <v>106</v>
      </c>
      <c r="H70" s="60" t="s">
        <v>6</v>
      </c>
      <c r="I70" s="60" t="s">
        <v>7</v>
      </c>
      <c r="J70" s="60" t="s">
        <v>107</v>
      </c>
      <c r="K70" s="60" t="s">
        <v>110</v>
      </c>
      <c r="M70" s="256"/>
      <c r="N70" s="252"/>
      <c r="P70" s="257"/>
      <c r="AA70" s="41"/>
    </row>
    <row r="71" spans="2:27" ht="27" customHeight="1">
      <c r="B71" s="91" t="s">
        <v>122</v>
      </c>
      <c r="C71" s="70">
        <v>1</v>
      </c>
      <c r="D71" s="92">
        <v>7.0265788207618321E-2</v>
      </c>
      <c r="E71" s="92">
        <v>0.39576348899014469</v>
      </c>
      <c r="F71" s="92">
        <v>0.14760096972306747</v>
      </c>
      <c r="G71" s="93">
        <v>17.53</v>
      </c>
      <c r="H71" s="94">
        <v>1.9841960892339423</v>
      </c>
      <c r="I71" s="94">
        <v>31.863234007432297</v>
      </c>
      <c r="J71" s="95">
        <v>2.0136306066700649</v>
      </c>
      <c r="K71" s="78"/>
      <c r="M71" s="256"/>
      <c r="N71" s="252"/>
      <c r="P71" s="257"/>
      <c r="AA71" s="41"/>
    </row>
    <row r="72" spans="2:27" ht="20.25" customHeight="1">
      <c r="B72" s="91" t="s">
        <v>122</v>
      </c>
      <c r="C72" s="70">
        <v>2</v>
      </c>
      <c r="D72" s="92">
        <v>5.569757197495611E-2</v>
      </c>
      <c r="E72" s="92">
        <v>0.32596926427715006</v>
      </c>
      <c r="F72" s="92">
        <v>0.12891911250765034</v>
      </c>
      <c r="G72" s="93">
        <v>14.311999999999998</v>
      </c>
      <c r="H72" s="94">
        <v>5.0689035061985716E-2</v>
      </c>
      <c r="I72" s="94">
        <v>10.792540381947791</v>
      </c>
      <c r="J72" s="95">
        <v>2.2111660820818537</v>
      </c>
      <c r="K72" s="78"/>
      <c r="M72" s="256"/>
      <c r="N72" s="252"/>
      <c r="P72" s="257"/>
      <c r="AA72" s="41"/>
    </row>
    <row r="73" spans="2:27" ht="20.25" customHeight="1">
      <c r="B73" s="91" t="s">
        <v>122</v>
      </c>
      <c r="C73" s="70">
        <v>3</v>
      </c>
      <c r="D73" s="92">
        <v>3.505762502965383E-2</v>
      </c>
      <c r="E73" s="92">
        <v>0.35093855231711063</v>
      </c>
      <c r="F73" s="92">
        <v>0.14651074180067172</v>
      </c>
      <c r="G73" s="93">
        <v>14.390625</v>
      </c>
      <c r="H73" s="94">
        <v>1.5319254426321625</v>
      </c>
      <c r="I73" s="94">
        <v>13.731453283654247</v>
      </c>
      <c r="J73" s="95">
        <v>2.5520239380866645</v>
      </c>
      <c r="K73" s="78"/>
      <c r="M73" s="256"/>
      <c r="N73" s="252"/>
      <c r="P73" s="257"/>
      <c r="AA73" s="41"/>
    </row>
    <row r="74" spans="2:27" ht="20.25" customHeight="1">
      <c r="B74" s="91" t="s">
        <v>122</v>
      </c>
      <c r="C74" s="70">
        <v>4</v>
      </c>
      <c r="D74" s="92">
        <v>2.859709100670486E-2</v>
      </c>
      <c r="E74" s="92">
        <v>0.34444589116221314</v>
      </c>
      <c r="F74" s="92">
        <v>0.15579837907261118</v>
      </c>
      <c r="G74" s="93">
        <v>17.117333333333335</v>
      </c>
      <c r="H74" s="94">
        <v>0.21434968880373731</v>
      </c>
      <c r="I74" s="94">
        <v>13.643169666315069</v>
      </c>
      <c r="J74" s="95">
        <v>2.3870053743403257</v>
      </c>
      <c r="K74" s="78"/>
      <c r="M74" s="256"/>
      <c r="N74" s="252"/>
      <c r="P74" s="257"/>
      <c r="AA74" s="41"/>
    </row>
    <row r="75" spans="2:27" ht="20.25" customHeight="1">
      <c r="B75" s="91" t="s">
        <v>122</v>
      </c>
      <c r="C75" s="70">
        <v>5</v>
      </c>
      <c r="D75" s="92">
        <v>3.940986250566729E-2</v>
      </c>
      <c r="E75" s="92">
        <v>0.35945961413551902</v>
      </c>
      <c r="F75" s="92">
        <v>0.15984122438377879</v>
      </c>
      <c r="G75" s="93">
        <v>11.297666666666666</v>
      </c>
      <c r="H75" s="94">
        <v>0.42135016631778421</v>
      </c>
      <c r="I75" s="94">
        <v>19.83064169863378</v>
      </c>
      <c r="J75" s="95">
        <v>2.5238242417173784</v>
      </c>
      <c r="K75" s="78"/>
      <c r="M75" s="256"/>
      <c r="N75" s="252"/>
      <c r="P75" s="257"/>
      <c r="AA75" s="41"/>
    </row>
    <row r="76" spans="2:27" ht="20.25" customHeight="1">
      <c r="B76" s="91" t="s">
        <v>122</v>
      </c>
      <c r="C76" s="70">
        <v>6</v>
      </c>
      <c r="D76" s="92">
        <v>4.4686535968156006E-2</v>
      </c>
      <c r="E76" s="92">
        <v>0.35099145197039339</v>
      </c>
      <c r="F76" s="92">
        <v>0.10182296817500069</v>
      </c>
      <c r="G76" s="93">
        <v>14.698</v>
      </c>
      <c r="H76" s="94">
        <v>1.0998299698345022</v>
      </c>
      <c r="I76" s="94">
        <v>15.202488454002717</v>
      </c>
      <c r="J76" s="95">
        <v>2.00923382129863</v>
      </c>
      <c r="K76" s="78"/>
      <c r="M76" s="256"/>
      <c r="N76" s="252"/>
      <c r="P76" s="257"/>
      <c r="AA76" s="41"/>
    </row>
    <row r="77" spans="2:27" ht="20.25" customHeight="1">
      <c r="B77" s="91" t="s">
        <v>122</v>
      </c>
      <c r="C77" s="70">
        <v>7</v>
      </c>
      <c r="D77" s="92">
        <v>4.2376039434562557E-2</v>
      </c>
      <c r="E77" s="92">
        <v>0.36765986195262723</v>
      </c>
      <c r="F77" s="92">
        <v>0.11554567107877418</v>
      </c>
      <c r="G77" s="93">
        <v>16.316000000000003</v>
      </c>
      <c r="H77" s="94">
        <v>0.97237645615273482</v>
      </c>
      <c r="I77" s="94">
        <v>17.593936503513547</v>
      </c>
      <c r="J77" s="95">
        <v>2.2378163976218359</v>
      </c>
      <c r="K77" s="78" t="s">
        <v>69</v>
      </c>
    </row>
    <row r="78" spans="2:27" ht="20.25" customHeight="1">
      <c r="B78" s="91" t="s">
        <v>123</v>
      </c>
      <c r="C78" s="70">
        <v>1</v>
      </c>
      <c r="D78" s="92">
        <v>6.5686794639407034E-2</v>
      </c>
      <c r="E78" s="92">
        <v>0.41931462227621874</v>
      </c>
      <c r="F78" s="92">
        <v>0.23080122252757274</v>
      </c>
      <c r="G78" s="93">
        <v>22.714000000000002</v>
      </c>
      <c r="H78" s="94">
        <v>3.0043859743245172</v>
      </c>
      <c r="I78" s="94">
        <v>64.546013673389766</v>
      </c>
      <c r="J78" s="95">
        <v>1.6241175772495127</v>
      </c>
      <c r="K78" s="78"/>
    </row>
    <row r="79" spans="2:27" ht="20.25" customHeight="1">
      <c r="B79" s="91" t="s">
        <v>123</v>
      </c>
      <c r="C79" s="70">
        <v>2</v>
      </c>
      <c r="D79" s="92">
        <v>6.2719908063654975E-2</v>
      </c>
      <c r="E79" s="92">
        <v>0.35807316534499856</v>
      </c>
      <c r="F79" s="92">
        <v>0.22295138367429376</v>
      </c>
      <c r="G79" s="93">
        <v>17.690199999999997</v>
      </c>
      <c r="H79" s="94">
        <v>9.0063172560813476E-2</v>
      </c>
      <c r="I79" s="94">
        <v>19.759860059842477</v>
      </c>
      <c r="J79" s="95">
        <v>1.8190170724361099</v>
      </c>
      <c r="K79" s="78"/>
    </row>
    <row r="80" spans="2:27" ht="20.25" customHeight="1">
      <c r="B80" s="91" t="s">
        <v>123</v>
      </c>
      <c r="C80" s="70">
        <v>3</v>
      </c>
      <c r="D80" s="92">
        <v>2.5943403839706582E-2</v>
      </c>
      <c r="E80" s="92">
        <v>0.35294814778462796</v>
      </c>
      <c r="F80" s="92">
        <v>0.25155824155480533</v>
      </c>
      <c r="G80" s="93">
        <v>16.278199999999998</v>
      </c>
      <c r="H80" s="94">
        <v>0.16424462547591348</v>
      </c>
      <c r="I80" s="94">
        <v>10.819614703225801</v>
      </c>
      <c r="J80" s="95">
        <v>1.8938049047045566</v>
      </c>
      <c r="K80" s="78"/>
    </row>
    <row r="81" spans="2:11" ht="20.25" customHeight="1">
      <c r="B81" s="91" t="s">
        <v>123</v>
      </c>
      <c r="C81" s="70">
        <v>4</v>
      </c>
      <c r="D81" s="92">
        <v>1.975937866025106E-2</v>
      </c>
      <c r="E81" s="92">
        <v>0.36541768063588459</v>
      </c>
      <c r="F81" s="92">
        <v>0.26479950034510941</v>
      </c>
      <c r="G81" s="93">
        <v>17.241599999999998</v>
      </c>
      <c r="H81" s="94">
        <v>0.14659738856511051</v>
      </c>
      <c r="I81" s="94">
        <v>13.598501239289707</v>
      </c>
      <c r="J81" s="95">
        <v>1.8553963792685153</v>
      </c>
      <c r="K81" s="78"/>
    </row>
    <row r="82" spans="2:11" ht="20.25" customHeight="1">
      <c r="B82" s="91" t="s">
        <v>123</v>
      </c>
      <c r="C82" s="70">
        <v>5</v>
      </c>
      <c r="D82" s="92">
        <v>2.1741795657762849E-2</v>
      </c>
      <c r="E82" s="92">
        <v>0.3631551549422094</v>
      </c>
      <c r="F82" s="92">
        <v>0.24108433079428368</v>
      </c>
      <c r="G82" s="93">
        <v>16.490200000000002</v>
      </c>
      <c r="H82" s="94">
        <v>0.13859506045072323</v>
      </c>
      <c r="I82" s="94">
        <v>10.138761729895215</v>
      </c>
      <c r="J82" s="95">
        <v>1.8552178740497043</v>
      </c>
      <c r="K82" s="78"/>
    </row>
    <row r="83" spans="2:11" ht="20.25" customHeight="1">
      <c r="B83" s="91" t="s">
        <v>123</v>
      </c>
      <c r="C83" s="70">
        <v>6</v>
      </c>
      <c r="D83" s="92">
        <v>1.9174917702251049E-2</v>
      </c>
      <c r="E83" s="92">
        <v>0.36137202967771692</v>
      </c>
      <c r="F83" s="92">
        <v>0.21821013381021676</v>
      </c>
      <c r="G83" s="93">
        <v>16.832250000000002</v>
      </c>
      <c r="H83" s="94">
        <v>0.15755244318427203</v>
      </c>
      <c r="I83" s="94">
        <v>7.7664086699070563</v>
      </c>
      <c r="J83" s="95">
        <v>1.8149142255795059</v>
      </c>
      <c r="K83" s="78"/>
    </row>
    <row r="84" spans="2:11" ht="20.25" customHeight="1">
      <c r="B84" s="91" t="s">
        <v>123</v>
      </c>
      <c r="C84" s="70">
        <v>7</v>
      </c>
      <c r="D84" s="92">
        <v>2.7512221456688461E-2</v>
      </c>
      <c r="E84" s="92">
        <v>0.36612540582745001</v>
      </c>
      <c r="F84" s="92">
        <v>0.21254665514042118</v>
      </c>
      <c r="G84" s="93">
        <v>18.082750000000001</v>
      </c>
      <c r="H84" s="94">
        <v>0.31393410682275646</v>
      </c>
      <c r="I84" s="94">
        <v>8.520436955597912</v>
      </c>
      <c r="J84" s="95">
        <v>1.7431813579992943</v>
      </c>
      <c r="K84" s="78" t="s">
        <v>69</v>
      </c>
    </row>
    <row r="85" spans="2:11" ht="20.25" customHeight="1">
      <c r="B85" s="91" t="s">
        <v>121</v>
      </c>
      <c r="C85" s="70">
        <v>1</v>
      </c>
      <c r="D85" s="92">
        <v>4.9734414991513619E-2</v>
      </c>
      <c r="E85" s="92">
        <v>0.38938162539842364</v>
      </c>
      <c r="F85" s="92">
        <v>0.21985608345759652</v>
      </c>
      <c r="G85" s="93">
        <v>18.080249999999999</v>
      </c>
      <c r="H85" s="94">
        <v>6.5445531819935709</v>
      </c>
      <c r="I85" s="94">
        <v>42.675940540916415</v>
      </c>
      <c r="J85" s="95">
        <v>1.6667768860486878</v>
      </c>
      <c r="K85" s="78"/>
    </row>
    <row r="86" spans="2:11" ht="20.25" customHeight="1">
      <c r="B86" s="91" t="s">
        <v>121</v>
      </c>
      <c r="C86" s="70">
        <v>2</v>
      </c>
      <c r="D86" s="92">
        <v>3.5887075746453244E-2</v>
      </c>
      <c r="E86" s="92">
        <v>0.34353107857604231</v>
      </c>
      <c r="F86" s="92">
        <v>0.1913208834905796</v>
      </c>
      <c r="G86" s="93">
        <v>13.6006</v>
      </c>
      <c r="H86" s="94">
        <v>33.004565302387959</v>
      </c>
      <c r="I86" s="94">
        <v>33.044868837987408</v>
      </c>
      <c r="J86" s="95">
        <v>1.8705318983882271</v>
      </c>
      <c r="K86" s="78"/>
    </row>
    <row r="87" spans="2:11" ht="20.25" customHeight="1">
      <c r="B87" s="91" t="s">
        <v>121</v>
      </c>
      <c r="C87" s="70">
        <v>3</v>
      </c>
      <c r="D87" s="92">
        <v>1.4816366247936013E-2</v>
      </c>
      <c r="E87" s="92">
        <v>0.33944351527467292</v>
      </c>
      <c r="F87" s="92">
        <v>0.22972908067108774</v>
      </c>
      <c r="G87" s="93">
        <v>13.575749999999999</v>
      </c>
      <c r="H87" s="94">
        <v>1.855491346555961</v>
      </c>
      <c r="I87" s="94">
        <v>10.259970934176163</v>
      </c>
      <c r="J87" s="95">
        <v>1.9047046157369127</v>
      </c>
      <c r="K87" s="78"/>
    </row>
    <row r="88" spans="2:11" ht="20.25" customHeight="1">
      <c r="B88" s="91" t="s">
        <v>121</v>
      </c>
      <c r="C88" s="70">
        <v>4</v>
      </c>
      <c r="D88" s="92">
        <v>1.7665534236639368E-2</v>
      </c>
      <c r="E88" s="92">
        <v>0.34695921174220801</v>
      </c>
      <c r="F88" s="92">
        <v>0.24513673020110135</v>
      </c>
      <c r="G88" s="93">
        <v>14.67625</v>
      </c>
      <c r="H88" s="94">
        <v>0.73320175159248335</v>
      </c>
      <c r="I88" s="94">
        <v>10.830184909064874</v>
      </c>
      <c r="J88" s="95">
        <v>1.8567675155122052</v>
      </c>
      <c r="K88" s="78"/>
    </row>
    <row r="89" spans="2:11" ht="20.25" customHeight="1">
      <c r="B89" s="91" t="s">
        <v>121</v>
      </c>
      <c r="C89" s="70">
        <v>5</v>
      </c>
      <c r="D89" s="92">
        <v>2.0840244154956972E-2</v>
      </c>
      <c r="E89" s="92">
        <v>0.33725342875533942</v>
      </c>
      <c r="F89" s="92">
        <v>0.23252928921815771</v>
      </c>
      <c r="G89" s="93">
        <v>14.555499999999999</v>
      </c>
      <c r="H89" s="94">
        <v>0.29944639084598496</v>
      </c>
      <c r="I89" s="94">
        <v>10.23006649543222</v>
      </c>
      <c r="J89" s="95">
        <v>1.8308881629076286</v>
      </c>
      <c r="K89" s="78"/>
    </row>
    <row r="90" spans="2:11" ht="20.25" customHeight="1">
      <c r="B90" s="91" t="s">
        <v>121</v>
      </c>
      <c r="C90" s="70">
        <v>6</v>
      </c>
      <c r="D90" s="92">
        <v>2.622249175355184E-2</v>
      </c>
      <c r="E90" s="92">
        <v>0.3392225657974543</v>
      </c>
      <c r="F90" s="92">
        <v>0.23202361203049934</v>
      </c>
      <c r="G90" s="93">
        <v>15.5365</v>
      </c>
      <c r="H90" s="94">
        <v>5.0041037821099789E-2</v>
      </c>
      <c r="I90" s="94">
        <v>10.566999153222239</v>
      </c>
      <c r="J90" s="95">
        <v>1.744639270421612</v>
      </c>
      <c r="K90" s="78"/>
    </row>
    <row r="91" spans="2:11" ht="20.25" customHeight="1">
      <c r="B91" s="91" t="s">
        <v>121</v>
      </c>
      <c r="C91" s="70">
        <v>7</v>
      </c>
      <c r="D91" s="92">
        <v>2.8881882969767257E-2</v>
      </c>
      <c r="E91" s="92">
        <v>0.33810234929469718</v>
      </c>
      <c r="F91" s="92">
        <v>0.22292310324016429</v>
      </c>
      <c r="G91" s="93">
        <v>16.2575</v>
      </c>
      <c r="H91" s="94">
        <v>5.8553910794789873E-2</v>
      </c>
      <c r="I91" s="94">
        <v>10.355677366278552</v>
      </c>
      <c r="J91" s="95">
        <v>1.7112422744066627</v>
      </c>
      <c r="K91" s="78" t="s">
        <v>67</v>
      </c>
    </row>
    <row r="92" spans="2:11" ht="20.25" hidden="1" customHeight="1">
      <c r="B92" s="91" t="s">
        <v>120</v>
      </c>
      <c r="C92" s="70">
        <v>1</v>
      </c>
      <c r="D92" s="92">
        <v>0.10580851109718649</v>
      </c>
      <c r="E92" s="92">
        <v>0.3871060304663948</v>
      </c>
      <c r="F92" s="92">
        <v>0.19638870481257339</v>
      </c>
      <c r="G92" s="93">
        <v>27.254000000000001</v>
      </c>
      <c r="H92" s="94">
        <v>6.4261268135000078</v>
      </c>
      <c r="I92" s="94">
        <v>33.180757229706138</v>
      </c>
      <c r="J92" s="95">
        <v>1.6246074839556042</v>
      </c>
      <c r="K92" s="78"/>
    </row>
    <row r="93" spans="2:11" ht="20.25" hidden="1" customHeight="1">
      <c r="B93" s="91" t="s">
        <v>120</v>
      </c>
      <c r="C93" s="70">
        <v>2</v>
      </c>
      <c r="D93" s="92">
        <v>6.2376740003651961E-2</v>
      </c>
      <c r="E93" s="92">
        <v>0.35966116680878557</v>
      </c>
      <c r="F93" s="92">
        <v>0.19713119565063744</v>
      </c>
      <c r="G93" s="93">
        <v>22.145499999999998</v>
      </c>
      <c r="H93" s="94">
        <v>7.0755195321214757</v>
      </c>
      <c r="I93" s="94">
        <v>15.50314703129331</v>
      </c>
      <c r="J93" s="95">
        <v>1.8634083045973389</v>
      </c>
      <c r="K93" s="78"/>
    </row>
    <row r="94" spans="2:11" ht="20.25" hidden="1" customHeight="1">
      <c r="B94" s="91" t="s">
        <v>120</v>
      </c>
      <c r="C94" s="70">
        <v>3</v>
      </c>
      <c r="D94" s="92">
        <v>5.7300858194908245E-2</v>
      </c>
      <c r="E94" s="92">
        <v>0.36198034348742569</v>
      </c>
      <c r="F94" s="92">
        <v>0.20635883034963995</v>
      </c>
      <c r="G94" s="93">
        <v>16.673999999999999</v>
      </c>
      <c r="H94" s="94">
        <v>1.1654510364883297</v>
      </c>
      <c r="I94" s="94">
        <v>21.153861273403251</v>
      </c>
      <c r="J94" s="95">
        <v>1.6809564938199815</v>
      </c>
      <c r="K94" s="78"/>
    </row>
    <row r="95" spans="2:11" ht="20.25" hidden="1" customHeight="1">
      <c r="B95" s="91" t="s">
        <v>120</v>
      </c>
      <c r="C95" s="70">
        <v>4</v>
      </c>
      <c r="D95" s="92">
        <v>4.9542323541655262E-2</v>
      </c>
      <c r="E95" s="92">
        <v>0.36266031773185931</v>
      </c>
      <c r="F95" s="92">
        <v>0.20468306253516766</v>
      </c>
      <c r="G95" s="93">
        <v>16.046500000000002</v>
      </c>
      <c r="H95" s="94">
        <v>1.2890345541336894</v>
      </c>
      <c r="I95" s="94">
        <v>23.065906188361929</v>
      </c>
      <c r="J95" s="95">
        <v>1.6827281559013842</v>
      </c>
      <c r="K95" s="78"/>
    </row>
    <row r="96" spans="2:11" ht="20.25" hidden="1" customHeight="1">
      <c r="B96" s="91" t="s">
        <v>120</v>
      </c>
      <c r="C96" s="70">
        <v>5</v>
      </c>
      <c r="D96" s="92">
        <v>5.4089391656377467E-2</v>
      </c>
      <c r="E96" s="92">
        <v>0.37113626855753151</v>
      </c>
      <c r="F96" s="92">
        <v>0.19906496513660871</v>
      </c>
      <c r="G96" s="93">
        <v>16.053999999999998</v>
      </c>
      <c r="H96" s="94">
        <v>1.1409455015371239</v>
      </c>
      <c r="I96" s="94">
        <v>18.855625656981942</v>
      </c>
      <c r="J96" s="95">
        <v>1.6951567038570163</v>
      </c>
      <c r="K96" s="78"/>
    </row>
    <row r="97" spans="2:11" ht="20.25" hidden="1" customHeight="1">
      <c r="B97" s="91" t="s">
        <v>120</v>
      </c>
      <c r="C97" s="70">
        <v>6</v>
      </c>
      <c r="D97" s="92">
        <v>0</v>
      </c>
      <c r="E97" s="92">
        <v>0</v>
      </c>
      <c r="F97" s="92">
        <v>0</v>
      </c>
      <c r="G97" s="93">
        <v>0</v>
      </c>
      <c r="H97" s="94">
        <v>0</v>
      </c>
      <c r="I97" s="94">
        <v>0</v>
      </c>
      <c r="J97" s="95">
        <v>0</v>
      </c>
      <c r="K97" s="78"/>
    </row>
    <row r="98" spans="2:11" ht="20.25" hidden="1" customHeight="1">
      <c r="B98" s="91" t="s">
        <v>120</v>
      </c>
      <c r="C98" s="70">
        <v>7</v>
      </c>
      <c r="D98" s="92">
        <v>0</v>
      </c>
      <c r="E98" s="92">
        <v>0</v>
      </c>
      <c r="F98" s="92">
        <v>0</v>
      </c>
      <c r="G98" s="93">
        <v>0</v>
      </c>
      <c r="H98" s="94">
        <v>0</v>
      </c>
      <c r="I98" s="94">
        <v>0</v>
      </c>
      <c r="J98" s="95">
        <v>0</v>
      </c>
      <c r="K98" s="78" t="s">
        <v>125</v>
      </c>
    </row>
    <row r="99" spans="2:11" ht="20.25" customHeight="1">
      <c r="B99" s="89" t="s">
        <v>129</v>
      </c>
      <c r="C99" s="88"/>
      <c r="D99" s="89"/>
      <c r="E99" s="89"/>
      <c r="F99" s="89"/>
      <c r="G99" s="89"/>
      <c r="H99" s="89"/>
      <c r="I99" s="89"/>
      <c r="J99" s="89"/>
      <c r="K99" s="88"/>
    </row>
    <row r="100" spans="2:11" ht="20.25" customHeight="1">
      <c r="B100" s="243" t="str">
        <f>C60</f>
        <v>7</v>
      </c>
      <c r="C100" s="58"/>
      <c r="D100" s="71">
        <f>(SUMIFS(D$71:D$98,$B$71:$B$98,$B100,$C$71:$C$98,MAX($C$71:$C$98))/SUMIFS(D$71:D$98,$B$71:$B$98,$B100,$C$71:$C$98,MAX($C$71:$C$98)-1))-1</f>
        <v>-5.1704534342065123E-2</v>
      </c>
      <c r="E100" s="71">
        <f t="shared" ref="E100:J102" si="1">(SUMIFS(E$71:E$98,$B$71:$B$98,$B100,$C$71:$C$98,MAX($C$71:$C$98))/SUMIFS(E$71:E$98,$B$71:$B$98,$B100,$C$71:$C$98,MAX($C$71:$C$98)-1))-1</f>
        <v>4.7489504056753562E-2</v>
      </c>
      <c r="F100" s="71">
        <f t="shared" si="1"/>
        <v>0.13477021098214914</v>
      </c>
      <c r="G100" s="71">
        <f t="shared" si="1"/>
        <v>0.11008300449040709</v>
      </c>
      <c r="H100" s="71">
        <f t="shared" si="1"/>
        <v>-0.11588474325803833</v>
      </c>
      <c r="I100" s="71">
        <f t="shared" si="1"/>
        <v>0.15730635525535797</v>
      </c>
      <c r="J100" s="90">
        <f t="shared" si="1"/>
        <v>0.11376604051760686</v>
      </c>
      <c r="K100" s="59"/>
    </row>
    <row r="101" spans="2:11" ht="20.25" customHeight="1">
      <c r="B101" s="43" t="str">
        <f>D60</f>
        <v>81</v>
      </c>
      <c r="C101" s="58"/>
      <c r="D101" s="71">
        <f>(SUMIFS(D$71:D$98,$B$71:$B$98,$B101,$C$71:$C$98,MAX($C$71:$C$98))/SUMIFS(D$71:D$98,$B$71:$B$98,$B101,$C$71:$C$98,MAX($C$71:$C$98)-1))-1</f>
        <v>0.4348025834529996</v>
      </c>
      <c r="E101" s="71">
        <f t="shared" si="1"/>
        <v>1.3153691374432785E-2</v>
      </c>
      <c r="F101" s="71">
        <f t="shared" si="1"/>
        <v>-2.5954242229287439E-2</v>
      </c>
      <c r="G101" s="71">
        <f t="shared" si="1"/>
        <v>7.4291909875388029E-2</v>
      </c>
      <c r="H101" s="71">
        <f t="shared" si="1"/>
        <v>0.99256895340925788</v>
      </c>
      <c r="I101" s="71">
        <f t="shared" si="1"/>
        <v>9.7088412127027457E-2</v>
      </c>
      <c r="J101" s="90">
        <f t="shared" si="1"/>
        <v>-3.9524108946419889E-2</v>
      </c>
      <c r="K101" s="59"/>
    </row>
    <row r="102" spans="2:11" ht="20.25" customHeight="1">
      <c r="B102" s="43" t="str">
        <f>E60</f>
        <v>47</v>
      </c>
      <c r="C102" s="58"/>
      <c r="D102" s="71">
        <f>(SUMIFS(D$71:D$98,$B$71:$B$98,$B102,$C$71:$C$98,MAX($C$71:$C$98))/SUMIFS(D$71:D$98,$B$71:$B$98,$B102,$C$71:$C$98,MAX($C$71:$C$98)-1))-1</f>
        <v>0.10141641920261835</v>
      </c>
      <c r="E102" s="71">
        <f t="shared" si="1"/>
        <v>-3.3023053761876975E-3</v>
      </c>
      <c r="F102" s="71">
        <f t="shared" si="1"/>
        <v>-3.9222339100292936E-2</v>
      </c>
      <c r="G102" s="71">
        <f t="shared" si="1"/>
        <v>4.6406848389276778E-2</v>
      </c>
      <c r="H102" s="71">
        <f t="shared" si="1"/>
        <v>0.17011783416891157</v>
      </c>
      <c r="I102" s="71">
        <f t="shared" si="1"/>
        <v>-1.9998278023827365E-2</v>
      </c>
      <c r="J102" s="90">
        <f>(SUMIFS(J$71:J$98,$B$71:$B$98,$B102,$C$71:$C$98,MAX($C$71:$C$98))/SUMIFS(J$71:J$98,$B$71:$B$98,$B102,$C$71:$C$98,MAX($C$71:$C$98)-1))-1</f>
        <v>-1.9142636865487117E-2</v>
      </c>
      <c r="K102" s="59"/>
    </row>
    <row r="103" spans="2:11" ht="20.25" customHeight="1">
      <c r="B103" s="43" t="str">
        <f>F60</f>
        <v>42</v>
      </c>
      <c r="C103" s="58"/>
      <c r="D103" s="71" t="s">
        <v>195</v>
      </c>
      <c r="E103" s="71" t="s">
        <v>195</v>
      </c>
      <c r="F103" s="71" t="s">
        <v>195</v>
      </c>
      <c r="G103" s="71" t="s">
        <v>195</v>
      </c>
      <c r="H103" s="71" t="s">
        <v>195</v>
      </c>
      <c r="I103" s="71" t="s">
        <v>195</v>
      </c>
      <c r="J103" s="90" t="s">
        <v>195</v>
      </c>
      <c r="K103" s="59"/>
    </row>
    <row r="104" spans="2:11" ht="20.25" customHeight="1" thickBot="1"/>
    <row r="105" spans="2:11" ht="17.25" thickTop="1">
      <c r="B105" s="26" t="s">
        <v>51</v>
      </c>
      <c r="C105" s="26"/>
      <c r="D105" s="26"/>
      <c r="E105" s="26"/>
      <c r="F105" s="179" t="s">
        <v>77</v>
      </c>
      <c r="G105" s="44"/>
      <c r="H105" s="26"/>
      <c r="I105" s="26"/>
    </row>
    <row r="106" spans="2:11">
      <c r="B106" s="27" t="s">
        <v>33</v>
      </c>
      <c r="C106" s="27" t="s">
        <v>52</v>
      </c>
      <c r="D106" s="27"/>
      <c r="E106" s="27"/>
      <c r="F106" s="96" t="s">
        <v>78</v>
      </c>
      <c r="G106" s="45"/>
      <c r="H106" s="47" t="s">
        <v>81</v>
      </c>
      <c r="I106" s="47"/>
    </row>
    <row r="107" spans="2:11">
      <c r="B107" s="27" t="s">
        <v>34</v>
      </c>
      <c r="C107" s="27" t="s">
        <v>53</v>
      </c>
      <c r="D107" s="27"/>
      <c r="E107" s="27"/>
      <c r="F107" s="96" t="s">
        <v>79</v>
      </c>
      <c r="G107" s="45"/>
      <c r="H107" s="47" t="s">
        <v>82</v>
      </c>
      <c r="I107" s="47"/>
    </row>
    <row r="108" spans="2:11">
      <c r="B108" s="27" t="s">
        <v>4</v>
      </c>
      <c r="C108" s="27" t="s">
        <v>54</v>
      </c>
      <c r="D108" s="27"/>
      <c r="E108" s="27"/>
      <c r="F108" s="96" t="s">
        <v>80</v>
      </c>
      <c r="G108" s="45"/>
      <c r="H108" s="47" t="s">
        <v>83</v>
      </c>
      <c r="I108" s="47"/>
    </row>
    <row r="109" spans="2:11">
      <c r="B109" s="27" t="s">
        <v>5</v>
      </c>
      <c r="C109" s="27" t="s">
        <v>55</v>
      </c>
      <c r="D109" s="27"/>
      <c r="E109" s="27"/>
      <c r="F109" s="96" t="s">
        <v>87</v>
      </c>
      <c r="G109" s="45"/>
      <c r="H109" s="47" t="s">
        <v>84</v>
      </c>
      <c r="I109" s="47"/>
    </row>
    <row r="110" spans="2:11">
      <c r="B110" s="27" t="s">
        <v>56</v>
      </c>
      <c r="C110" s="27" t="s">
        <v>57</v>
      </c>
      <c r="D110" s="27"/>
      <c r="E110" s="27"/>
      <c r="F110" s="96" t="s">
        <v>88</v>
      </c>
      <c r="G110" s="45"/>
      <c r="H110" s="47" t="s">
        <v>85</v>
      </c>
      <c r="I110" s="47"/>
    </row>
    <row r="111" spans="2:11" ht="17.25" thickBot="1">
      <c r="B111" s="28" t="s">
        <v>58</v>
      </c>
      <c r="C111" s="28" t="s">
        <v>59</v>
      </c>
      <c r="D111" s="28"/>
      <c r="E111" s="28"/>
      <c r="F111" s="97" t="s">
        <v>89</v>
      </c>
      <c r="G111" s="46"/>
      <c r="H111" s="48" t="s">
        <v>86</v>
      </c>
      <c r="I111" s="48"/>
    </row>
    <row r="112" spans="2:11" ht="17.25" thickTop="1"/>
    <row r="113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97">
    <cfRule type="expression" dxfId="66" priority="1">
      <formula>$B71&lt;&gt;$B72</formula>
    </cfRule>
  </conditionalFormatting>
  <conditionalFormatting sqref="B98:K98">
    <cfRule type="expression" dxfId="65" priority="62">
      <formula>$B98&lt;&gt;#REF!</formula>
    </cfRule>
  </conditionalFormatting>
  <conditionalFormatting sqref="C61:K61">
    <cfRule type="containsText" dxfId="64" priority="2" operator="containsText" text="F">
      <formula>NOT(ISERROR(SEARCH("F",C61)))</formula>
    </cfRule>
    <cfRule type="containsText" dxfId="63" priority="3" operator="containsText" text="D">
      <formula>NOT(ISERROR(SEARCH("D",C61)))</formula>
    </cfRule>
    <cfRule type="containsText" dxfId="62" priority="4" operator="containsText" text="S">
      <formula>NOT(ISERROR(SEARCH("S",C61)))</formula>
    </cfRule>
    <cfRule type="containsText" dxfId="61" priority="5" operator="containsText" text="A">
      <formula>NOT(ISERROR(SEARCH("A",C61)))</formula>
    </cfRule>
  </conditionalFormatting>
  <conditionalFormatting sqref="D48:K48 D50:K51 D52:D57 D58:K59 D68:K68 D99:K99 K100:K103">
    <cfRule type="containsText" dxfId="60" priority="60" operator="containsText" text="악화">
      <formula>NOT(ISERROR(SEARCH("악화",D48)))</formula>
    </cfRule>
  </conditionalFormatting>
  <conditionalFormatting sqref="D48:K48 D50:K51 D58:K59 D68:K68 D99:K99 K100:K103 D52:D57">
    <cfRule type="containsText" dxfId="59" priority="59" operator="containsText" text="개선">
      <formula>NOT(ISERROR(SEARCH("개선",D48)))</formula>
    </cfRule>
  </conditionalFormatting>
  <conditionalFormatting sqref="G4:G5">
    <cfRule type="containsText" dxfId="58" priority="10" operator="containsText" text="S">
      <formula>NOT(ISERROR(SEARCH("S",G4)))</formula>
    </cfRule>
    <cfRule type="containsText" dxfId="57" priority="11" operator="containsText" text="A">
      <formula>NOT(ISERROR(SEARCH("A",G4)))</formula>
    </cfRule>
  </conditionalFormatting>
  <conditionalFormatting sqref="G5">
    <cfRule type="containsText" dxfId="56" priority="6" operator="containsText" text="F">
      <formula>NOT(ISERROR(SEARCH("F",G5)))</formula>
    </cfRule>
    <cfRule type="containsText" dxfId="55" priority="7" operator="containsText" text="D">
      <formula>NOT(ISERROR(SEARCH("D",G5)))</formula>
    </cfRule>
  </conditionalFormatting>
  <conditionalFormatting sqref="K1:K18 J19 K21:K25 K27:K60 K62:K1048576">
    <cfRule type="containsText" dxfId="54" priority="12" operator="containsText" text="D">
      <formula>NOT(ISERROR(SEARCH("D",J1)))</formula>
    </cfRule>
    <cfRule type="containsText" dxfId="53" priority="13" operator="containsText" text="F">
      <formula>NOT(ISERROR(SEARCH("F",J1)))</formula>
    </cfRule>
    <cfRule type="containsText" dxfId="52" priority="14" operator="containsText" text="S">
      <formula>NOT(ISERROR(SEARCH("S",J1)))</formula>
    </cfRule>
    <cfRule type="containsText" dxfId="51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>
      <selection activeCell="G20" sqref="G20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0" customWidth="1"/>
    <col min="6" max="6" width="10.28515625" style="4" customWidth="1"/>
    <col min="7" max="7" width="9.140625" style="4"/>
    <col min="8" max="8" width="9.7109375" style="4" customWidth="1"/>
    <col min="9" max="9" width="10" style="176" bestFit="1" customWidth="1"/>
    <col min="10" max="20" width="9.28515625" style="176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8"/>
      <c r="F1" s="113"/>
      <c r="G1" s="22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9"/>
    </row>
    <row r="2" spans="1:66" ht="50.25" customHeight="1">
      <c r="A2" s="10" t="s">
        <v>47</v>
      </c>
      <c r="B2" s="10"/>
      <c r="C2" s="10"/>
      <c r="D2" s="10"/>
      <c r="E2" s="109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0"/>
    </row>
    <row r="3" spans="1:66" s="17" customFormat="1" ht="21.75" customHeight="1">
      <c r="A3" s="42" t="s">
        <v>158</v>
      </c>
      <c r="B3" s="42"/>
      <c r="C3" s="19"/>
      <c r="D3" s="19"/>
      <c r="E3" s="109"/>
      <c r="F3" s="4"/>
      <c r="G3" s="4"/>
      <c r="H3" s="4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3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3" t="s">
        <v>38</v>
      </c>
      <c r="B4" s="143" t="s">
        <v>144</v>
      </c>
      <c r="C4" s="143" t="s">
        <v>1</v>
      </c>
      <c r="D4" s="143" t="s">
        <v>10</v>
      </c>
      <c r="E4" s="144" t="s">
        <v>143</v>
      </c>
      <c r="F4" s="130" t="s">
        <v>45</v>
      </c>
      <c r="G4" s="154" t="s">
        <v>148</v>
      </c>
      <c r="H4" s="130" t="s">
        <v>63</v>
      </c>
      <c r="I4" s="130" t="s">
        <v>3</v>
      </c>
      <c r="J4" s="129" t="s">
        <v>11</v>
      </c>
      <c r="K4" s="129" t="s">
        <v>12</v>
      </c>
      <c r="L4" s="129" t="s">
        <v>13</v>
      </c>
      <c r="M4" s="129" t="s">
        <v>15</v>
      </c>
      <c r="N4" s="245" t="s">
        <v>6</v>
      </c>
      <c r="O4" s="245" t="s">
        <v>7</v>
      </c>
      <c r="P4" s="245" t="s">
        <v>26</v>
      </c>
      <c r="Q4" s="245" t="s">
        <v>14</v>
      </c>
      <c r="R4" s="245" t="s">
        <v>46</v>
      </c>
      <c r="S4" s="155" t="s">
        <v>43</v>
      </c>
      <c r="T4" s="155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3" t="s">
        <v>39</v>
      </c>
      <c r="AQ4" s="103" t="s">
        <v>27</v>
      </c>
      <c r="AR4" s="103" t="s">
        <v>40</v>
      </c>
      <c r="AS4" s="103" t="s">
        <v>41</v>
      </c>
      <c r="AT4" s="103" t="s">
        <v>6</v>
      </c>
      <c r="AU4" s="103" t="s">
        <v>7</v>
      </c>
      <c r="AV4" s="103" t="s">
        <v>28</v>
      </c>
      <c r="AW4" s="103" t="s">
        <v>18</v>
      </c>
      <c r="AX4" s="104" t="s">
        <v>60</v>
      </c>
      <c r="AY4" s="103" t="s">
        <v>90</v>
      </c>
      <c r="AZ4" s="103" t="s">
        <v>65</v>
      </c>
      <c r="BA4" s="103" t="s">
        <v>128</v>
      </c>
      <c r="BB4" t="s">
        <v>136</v>
      </c>
      <c r="BC4" t="s">
        <v>137</v>
      </c>
      <c r="BD4" t="s">
        <v>115</v>
      </c>
      <c r="BE4" t="s">
        <v>138</v>
      </c>
      <c r="BF4" t="s">
        <v>139</v>
      </c>
      <c r="BG4" t="s">
        <v>90</v>
      </c>
      <c r="BH4" t="s">
        <v>138</v>
      </c>
      <c r="BI4" t="s">
        <v>139</v>
      </c>
      <c r="BJ4" t="s">
        <v>90</v>
      </c>
      <c r="BL4" t="s">
        <v>140</v>
      </c>
      <c r="BM4" t="s">
        <v>141</v>
      </c>
      <c r="BN4" t="s">
        <v>142</v>
      </c>
    </row>
    <row r="5" spans="1:66">
      <c r="A5" s="148" t="str">
        <f>W5</f>
        <v>마니교통</v>
      </c>
      <c r="B5" s="148" t="str">
        <f>V5</f>
        <v>47</v>
      </c>
      <c r="C5" s="149" t="str">
        <f>Y5</f>
        <v>70바2218</v>
      </c>
      <c r="D5" s="137" t="str">
        <f>Z5</f>
        <v>대형</v>
      </c>
      <c r="E5" s="133" t="str">
        <f>AZ5</f>
        <v>C</v>
      </c>
      <c r="F5" s="156">
        <f>G5/H5</f>
        <v>0.84190476190476182</v>
      </c>
      <c r="G5" s="157">
        <f>AE5</f>
        <v>1.768</v>
      </c>
      <c r="H5" s="158">
        <f>AF5</f>
        <v>2.1</v>
      </c>
      <c r="I5" s="159">
        <f>AC5</f>
        <v>2011.085</v>
      </c>
      <c r="J5" s="160">
        <f>AI5/AH5</f>
        <v>4.9291670039199931E-2</v>
      </c>
      <c r="K5" s="160">
        <f>AJ5/AH5</f>
        <v>0.28538845363004089</v>
      </c>
      <c r="L5" s="160">
        <f>AK5/AC5</f>
        <v>0.11685234587299891</v>
      </c>
      <c r="M5" s="161">
        <f>AG5</f>
        <v>11.156000000000001</v>
      </c>
      <c r="N5" s="162" t="str">
        <f>IF(AW5=0,AT5,"속도계이상")</f>
        <v>속도계이상</v>
      </c>
      <c r="O5" s="162" t="str">
        <f>IF(AW5=0,AU5,"속도계이상")</f>
        <v>속도계이상</v>
      </c>
      <c r="P5" s="163">
        <f>AQ5/60</f>
        <v>0</v>
      </c>
      <c r="Q5" s="164">
        <f>AN5</f>
        <v>80</v>
      </c>
      <c r="R5" s="165">
        <f>AC5/(AH5-AI5-AJ5)</f>
        <v>24.886837735840466</v>
      </c>
      <c r="S5" s="150" t="str">
        <f>IF(AW5=0,AL5,"속도계이상")</f>
        <v>속도계이상</v>
      </c>
      <c r="T5" s="150" t="str">
        <f>IF(AW5=0,AM5,"속도계이상")</f>
        <v>속도계이상</v>
      </c>
      <c r="U5" t="s">
        <v>119</v>
      </c>
      <c r="V5" s="5" t="s">
        <v>121</v>
      </c>
      <c r="W5" t="s">
        <v>119</v>
      </c>
      <c r="X5" s="5" t="s">
        <v>121</v>
      </c>
      <c r="Y5" t="s">
        <v>196</v>
      </c>
      <c r="Z5" t="s">
        <v>193</v>
      </c>
      <c r="AA5" t="s">
        <v>197</v>
      </c>
      <c r="AB5">
        <v>508</v>
      </c>
      <c r="AC5" s="1">
        <v>2011.085</v>
      </c>
      <c r="AD5" s="1">
        <v>1137.193</v>
      </c>
      <c r="AE5" s="29">
        <v>1.768</v>
      </c>
      <c r="AF5">
        <v>2.1</v>
      </c>
      <c r="AG5">
        <v>11.156000000000001</v>
      </c>
      <c r="AH5">
        <v>121.459143</v>
      </c>
      <c r="AI5">
        <v>5.9869240000000001</v>
      </c>
      <c r="AJ5">
        <v>34.663037000000003</v>
      </c>
      <c r="AK5">
        <v>235</v>
      </c>
      <c r="AL5">
        <v>0</v>
      </c>
      <c r="AM5">
        <v>0</v>
      </c>
      <c r="AN5">
        <v>80</v>
      </c>
      <c r="AO5">
        <v>16.557707000000001</v>
      </c>
      <c r="AP5">
        <v>1191.3</v>
      </c>
      <c r="AQ5">
        <v>0</v>
      </c>
      <c r="AR5">
        <v>30</v>
      </c>
      <c r="AS5">
        <v>10067</v>
      </c>
      <c r="AT5">
        <v>0</v>
      </c>
      <c r="AU5">
        <v>0</v>
      </c>
      <c r="AV5">
        <v>0</v>
      </c>
      <c r="AW5">
        <v>17</v>
      </c>
      <c r="AX5" s="30">
        <v>0.43</v>
      </c>
      <c r="AY5">
        <v>0.89730769230769236</v>
      </c>
      <c r="AZ5" t="s">
        <v>69</v>
      </c>
      <c r="BA5" t="s">
        <v>246</v>
      </c>
      <c r="BB5">
        <v>1</v>
      </c>
      <c r="BC5" t="s">
        <v>247</v>
      </c>
      <c r="BD5">
        <v>12</v>
      </c>
      <c r="BE5">
        <v>65431.549999999996</v>
      </c>
      <c r="BF5">
        <v>9.6233682374939927E-2</v>
      </c>
      <c r="BG5">
        <v>8.6351223454128795E-2</v>
      </c>
      <c r="BH5">
        <v>566736.63599999994</v>
      </c>
      <c r="BI5">
        <v>1.1110485188397103E-2</v>
      </c>
      <c r="BJ5">
        <v>9.9695238248194012E-3</v>
      </c>
      <c r="BK5">
        <v>1</v>
      </c>
      <c r="BL5" t="s">
        <v>68</v>
      </c>
      <c r="BM5">
        <v>-1</v>
      </c>
      <c r="BN5" t="s">
        <v>248</v>
      </c>
    </row>
    <row r="6" spans="1:66">
      <c r="A6" s="145" t="str">
        <f t="shared" ref="A6:A7" si="0">W6</f>
        <v>마니교통</v>
      </c>
      <c r="B6" s="145" t="str">
        <f t="shared" ref="B6:B7" si="1">V6</f>
        <v>47</v>
      </c>
      <c r="C6" s="146" t="str">
        <f t="shared" ref="C6:C7" si="2">Y6</f>
        <v>70바2513</v>
      </c>
      <c r="D6" s="120" t="str">
        <f t="shared" ref="D6:D7" si="3">Z6</f>
        <v>저상</v>
      </c>
      <c r="E6" s="116" t="str">
        <f>AZ6</f>
        <v>C</v>
      </c>
      <c r="F6" s="166">
        <f>G6/H6</f>
        <v>0.79952380952380953</v>
      </c>
      <c r="G6" s="167">
        <f>AE6</f>
        <v>1.679</v>
      </c>
      <c r="H6" s="168">
        <f>AF6</f>
        <v>2.1</v>
      </c>
      <c r="I6" s="169">
        <f t="shared" ref="I6:I7" si="4">AC6</f>
        <v>5452.32</v>
      </c>
      <c r="J6" s="170">
        <f t="shared" ref="J6:J7" si="5">AI6/AH6</f>
        <v>2.2844525414725845E-2</v>
      </c>
      <c r="K6" s="170">
        <f t="shared" ref="K6:K7" si="6">AJ6/AH6</f>
        <v>0.33721101295475669</v>
      </c>
      <c r="L6" s="170">
        <f t="shared" ref="L6:L7" si="7">AK6/AC6</f>
        <v>0.18909381694397981</v>
      </c>
      <c r="M6" s="171">
        <f t="shared" ref="M6:M7" si="8">AG6</f>
        <v>15.670999999999999</v>
      </c>
      <c r="N6" s="172">
        <f t="shared" ref="N6:N7" si="9">IF(AW6=0,AT6,"속도계이상")</f>
        <v>1.7999999999999999E-2</v>
      </c>
      <c r="O6" s="172">
        <f t="shared" ref="O6:O7" si="10">IF(AW6=0,AU6,"속도계이상")</f>
        <v>10.179</v>
      </c>
      <c r="P6" s="173">
        <f t="shared" ref="P6:P7" si="11">AQ6/60</f>
        <v>0</v>
      </c>
      <c r="Q6" s="174">
        <f t="shared" ref="Q6:Q7" si="12">AN6</f>
        <v>82</v>
      </c>
      <c r="R6" s="175">
        <f t="shared" ref="R6:R7" si="13">AC6/(AH6-AI6-AJ6)</f>
        <v>25.385532012275519</v>
      </c>
      <c r="S6" s="147">
        <f t="shared" ref="S6:S7" si="14">IF(AW6=0,AL6,"속도계이상")</f>
        <v>1</v>
      </c>
      <c r="T6" s="147">
        <f t="shared" ref="T6:T7" si="15">IF(AW6=0,AM6,"속도계이상")</f>
        <v>555</v>
      </c>
      <c r="U6" t="s">
        <v>119</v>
      </c>
      <c r="V6" s="5" t="s">
        <v>121</v>
      </c>
      <c r="W6" t="s">
        <v>119</v>
      </c>
      <c r="X6" s="5" t="s">
        <v>121</v>
      </c>
      <c r="Y6" t="s">
        <v>200</v>
      </c>
      <c r="Z6" t="s">
        <v>201</v>
      </c>
      <c r="AA6" t="s">
        <v>48</v>
      </c>
      <c r="AB6">
        <v>508</v>
      </c>
      <c r="AC6" s="1">
        <v>5452.32</v>
      </c>
      <c r="AD6" s="1">
        <v>3246.6619999999998</v>
      </c>
      <c r="AE6" s="29">
        <v>1.679</v>
      </c>
      <c r="AF6">
        <v>2.1</v>
      </c>
      <c r="AG6">
        <v>15.670999999999999</v>
      </c>
      <c r="AH6">
        <v>335.62382500000001</v>
      </c>
      <c r="AI6">
        <v>7.6671670000000001</v>
      </c>
      <c r="AJ6">
        <v>113.17605</v>
      </c>
      <c r="AK6">
        <v>1031</v>
      </c>
      <c r="AL6">
        <v>1</v>
      </c>
      <c r="AM6">
        <v>555</v>
      </c>
      <c r="AN6">
        <v>82</v>
      </c>
      <c r="AO6">
        <v>16.245329999999999</v>
      </c>
      <c r="AP6">
        <v>4800.2</v>
      </c>
      <c r="AQ6">
        <v>0</v>
      </c>
      <c r="AR6">
        <v>45</v>
      </c>
      <c r="AS6">
        <v>12857</v>
      </c>
      <c r="AT6">
        <v>1.7999999999999999E-2</v>
      </c>
      <c r="AU6">
        <v>10.179</v>
      </c>
      <c r="AV6">
        <v>38810</v>
      </c>
      <c r="AW6">
        <v>0</v>
      </c>
      <c r="AX6" s="30">
        <v>0.5</v>
      </c>
      <c r="AY6">
        <v>0.89440000000000008</v>
      </c>
      <c r="AZ6" t="s">
        <v>69</v>
      </c>
      <c r="BA6" t="s">
        <v>246</v>
      </c>
      <c r="BB6">
        <v>2</v>
      </c>
      <c r="BC6" t="s">
        <v>249</v>
      </c>
      <c r="BD6">
        <v>6</v>
      </c>
      <c r="BE6">
        <v>65431.549999999996</v>
      </c>
      <c r="BF6">
        <v>9.6589535170724217E-2</v>
      </c>
      <c r="BG6">
        <v>8.6389680256695744E-2</v>
      </c>
      <c r="BH6">
        <v>566736.63599999994</v>
      </c>
      <c r="BI6">
        <v>1.1151569527260983E-2</v>
      </c>
      <c r="BJ6">
        <v>9.9739637851822237E-3</v>
      </c>
      <c r="BK6">
        <v>1</v>
      </c>
      <c r="BL6" t="s">
        <v>68</v>
      </c>
      <c r="BM6">
        <v>-1</v>
      </c>
      <c r="BN6" t="s">
        <v>248</v>
      </c>
    </row>
    <row r="7" spans="1:66">
      <c r="A7" s="148" t="str">
        <f t="shared" si="0"/>
        <v>마니교통</v>
      </c>
      <c r="B7" s="148" t="str">
        <f t="shared" si="1"/>
        <v>47</v>
      </c>
      <c r="C7" s="149" t="str">
        <f t="shared" si="2"/>
        <v>73아1255</v>
      </c>
      <c r="D7" s="137" t="str">
        <f t="shared" si="3"/>
        <v>저상</v>
      </c>
      <c r="E7" s="133" t="str">
        <f t="shared" ref="E7:E15" si="16">AZ7</f>
        <v>D</v>
      </c>
      <c r="F7" s="156">
        <f t="shared" ref="F7:F15" si="17">G7/H7</f>
        <v>0.82809523809523811</v>
      </c>
      <c r="G7" s="157">
        <f t="shared" ref="G7:G15" si="18">AE7</f>
        <v>1.7390000000000001</v>
      </c>
      <c r="H7" s="158">
        <f t="shared" ref="H7:H15" si="19">AF7</f>
        <v>2.1</v>
      </c>
      <c r="I7" s="159">
        <f t="shared" si="4"/>
        <v>6502.4750000000004</v>
      </c>
      <c r="J7" s="160">
        <f t="shared" si="5"/>
        <v>3.4075822923188046E-2</v>
      </c>
      <c r="K7" s="160">
        <f t="shared" si="6"/>
        <v>0.33886916613231954</v>
      </c>
      <c r="L7" s="160">
        <f t="shared" si="7"/>
        <v>0.25128893229116606</v>
      </c>
      <c r="M7" s="161">
        <f t="shared" si="8"/>
        <v>16.844000000000001</v>
      </c>
      <c r="N7" s="162">
        <f t="shared" si="9"/>
        <v>9.1999999999999998E-2</v>
      </c>
      <c r="O7" s="162">
        <f t="shared" si="10"/>
        <v>10.504</v>
      </c>
      <c r="P7" s="163">
        <f t="shared" si="11"/>
        <v>0</v>
      </c>
      <c r="Q7" s="164">
        <f t="shared" si="12"/>
        <v>78</v>
      </c>
      <c r="R7" s="165">
        <f t="shared" si="13"/>
        <v>26.580937428179585</v>
      </c>
      <c r="S7" s="150">
        <f t="shared" si="14"/>
        <v>6</v>
      </c>
      <c r="T7" s="150">
        <f t="shared" si="15"/>
        <v>683</v>
      </c>
      <c r="U7" t="s">
        <v>119</v>
      </c>
      <c r="V7" t="s">
        <v>121</v>
      </c>
      <c r="W7" s="4" t="s">
        <v>119</v>
      </c>
      <c r="X7" s="4" t="s">
        <v>121</v>
      </c>
      <c r="Y7" s="4" t="s">
        <v>202</v>
      </c>
      <c r="Z7" s="4" t="s">
        <v>201</v>
      </c>
      <c r="AA7" s="4" t="s">
        <v>48</v>
      </c>
      <c r="AB7" s="4">
        <v>508</v>
      </c>
      <c r="AC7" s="4">
        <v>6502.4750000000004</v>
      </c>
      <c r="AD7" s="4">
        <v>3739.3710000000001</v>
      </c>
      <c r="AE7" s="4">
        <v>1.7390000000000001</v>
      </c>
      <c r="AF7" s="4">
        <v>2.1</v>
      </c>
      <c r="AG7" s="4">
        <v>16.844000000000001</v>
      </c>
      <c r="AH7" s="4">
        <v>390.124078</v>
      </c>
      <c r="AI7" s="4">
        <v>13.293799</v>
      </c>
      <c r="AJ7" s="4">
        <v>132.201021</v>
      </c>
      <c r="AK7" s="4">
        <v>1634</v>
      </c>
      <c r="AL7" s="4">
        <v>6</v>
      </c>
      <c r="AM7" s="4">
        <v>683</v>
      </c>
      <c r="AN7" s="4">
        <v>78</v>
      </c>
      <c r="AO7" s="4">
        <v>16.66771</v>
      </c>
      <c r="AP7" s="4">
        <v>6615</v>
      </c>
      <c r="AQ7" s="4">
        <v>0</v>
      </c>
      <c r="AR7" s="4">
        <v>51</v>
      </c>
      <c r="AS7" s="4">
        <v>13792</v>
      </c>
      <c r="AT7" s="4">
        <v>9.1999999999999998E-2</v>
      </c>
      <c r="AU7" s="4">
        <v>10.504</v>
      </c>
      <c r="AV7" s="4">
        <v>48265</v>
      </c>
      <c r="AW7" s="4">
        <v>0</v>
      </c>
      <c r="AX7" s="31">
        <v>0.52</v>
      </c>
      <c r="AY7">
        <v>0.83919999999999995</v>
      </c>
      <c r="AZ7" t="s">
        <v>67</v>
      </c>
      <c r="BA7" t="s">
        <v>246</v>
      </c>
      <c r="BB7">
        <v>2</v>
      </c>
      <c r="BC7" t="s">
        <v>250</v>
      </c>
      <c r="BD7">
        <v>10</v>
      </c>
      <c r="BE7">
        <v>65431.549999999996</v>
      </c>
      <c r="BF7">
        <v>9.9894531002245865E-2</v>
      </c>
      <c r="BG7">
        <v>8.3831490417084722E-2</v>
      </c>
      <c r="BH7">
        <v>566736.63599999994</v>
      </c>
      <c r="BI7">
        <v>1.153314182427409E-2</v>
      </c>
      <c r="BJ7">
        <v>9.678612618930816E-3</v>
      </c>
      <c r="BK7">
        <v>1</v>
      </c>
      <c r="BL7" t="s">
        <v>68</v>
      </c>
      <c r="BM7">
        <v>-2</v>
      </c>
      <c r="BN7" t="s">
        <v>248</v>
      </c>
    </row>
    <row r="8" spans="1:66">
      <c r="A8" s="145" t="str">
        <f t="shared" ref="A8:A15" si="20">W8</f>
        <v>마니교통</v>
      </c>
      <c r="B8" s="145" t="str">
        <f t="shared" ref="B8:B15" si="21">V8</f>
        <v>7</v>
      </c>
      <c r="C8" s="146" t="str">
        <f t="shared" ref="C8:C15" si="22">Y8</f>
        <v>73아1200</v>
      </c>
      <c r="D8" s="120" t="str">
        <f t="shared" ref="D8:D15" si="23">Z8</f>
        <v>하이</v>
      </c>
      <c r="E8" s="116" t="str">
        <f t="shared" si="16"/>
        <v>C</v>
      </c>
      <c r="F8" s="166">
        <f t="shared" si="17"/>
        <v>0.76919999999999999</v>
      </c>
      <c r="G8" s="167">
        <f t="shared" si="18"/>
        <v>1.923</v>
      </c>
      <c r="H8" s="168">
        <f t="shared" si="19"/>
        <v>2.5</v>
      </c>
      <c r="I8" s="169">
        <f t="shared" ref="I8:I15" si="24">AC8</f>
        <v>6240.67</v>
      </c>
      <c r="J8" s="170">
        <f t="shared" ref="J8:J15" si="25">AI8/AH8</f>
        <v>3.8318191637836382E-2</v>
      </c>
      <c r="K8" s="170">
        <f t="shared" ref="K8:K15" si="26">AJ8/AH8</f>
        <v>0.36904094047957947</v>
      </c>
      <c r="L8" s="170">
        <f t="shared" ref="L8:L15" si="27">AK8/AC8</f>
        <v>0.11088552991906317</v>
      </c>
      <c r="M8" s="171">
        <f t="shared" ref="M8:M15" si="28">AG8</f>
        <v>16.526</v>
      </c>
      <c r="N8" s="172">
        <f t="shared" ref="N8:N15" si="29">IF(AW8=0,AT8,"속도계이상")</f>
        <v>0.89700000000000002</v>
      </c>
      <c r="O8" s="172">
        <f t="shared" ref="O8:O15" si="30">IF(AW8=0,AU8,"속도계이상")</f>
        <v>17.338000000000001</v>
      </c>
      <c r="P8" s="173">
        <f t="shared" ref="P8:P15" si="31">AQ8/60</f>
        <v>0</v>
      </c>
      <c r="Q8" s="174">
        <f t="shared" ref="Q8:Q15" si="32">AN8</f>
        <v>81</v>
      </c>
      <c r="R8" s="175">
        <f t="shared" ref="R8:R15" si="33">AC8/(AH8-AI8-AJ8)</f>
        <v>23.931747327100275</v>
      </c>
      <c r="S8" s="147">
        <f t="shared" ref="S8:S15" si="34">IF(AW8=0,AL8,"속도계이상")</f>
        <v>56</v>
      </c>
      <c r="T8" s="147">
        <f t="shared" ref="T8:T15" si="35">IF(AW8=0,AM8,"속도계이상")</f>
        <v>1082</v>
      </c>
      <c r="U8" t="s">
        <v>119</v>
      </c>
      <c r="V8" s="5" t="s">
        <v>122</v>
      </c>
      <c r="W8" t="s">
        <v>119</v>
      </c>
      <c r="X8" s="5" t="s">
        <v>122</v>
      </c>
      <c r="Y8" t="s">
        <v>204</v>
      </c>
      <c r="Z8" t="s">
        <v>205</v>
      </c>
      <c r="AA8" t="s">
        <v>206</v>
      </c>
      <c r="AB8">
        <v>508</v>
      </c>
      <c r="AC8" s="1">
        <v>6240.67</v>
      </c>
      <c r="AD8" s="1">
        <v>3245.8879999999999</v>
      </c>
      <c r="AE8" s="29">
        <v>1.923</v>
      </c>
      <c r="AF8">
        <v>2.5</v>
      </c>
      <c r="AG8">
        <v>16.526</v>
      </c>
      <c r="AH8">
        <v>440.01270099999999</v>
      </c>
      <c r="AI8">
        <v>16.860491</v>
      </c>
      <c r="AJ8">
        <v>162.382701</v>
      </c>
      <c r="AK8">
        <v>692</v>
      </c>
      <c r="AL8">
        <v>56</v>
      </c>
      <c r="AM8">
        <v>1082</v>
      </c>
      <c r="AN8">
        <v>81</v>
      </c>
      <c r="AO8">
        <v>14.182931</v>
      </c>
      <c r="AP8">
        <v>4756.2</v>
      </c>
      <c r="AQ8">
        <v>0</v>
      </c>
      <c r="AR8">
        <v>123</v>
      </c>
      <c r="AS8">
        <v>56597</v>
      </c>
      <c r="AT8">
        <v>0.89700000000000002</v>
      </c>
      <c r="AU8">
        <v>17.338000000000001</v>
      </c>
      <c r="AV8">
        <v>38440</v>
      </c>
      <c r="AW8">
        <v>0</v>
      </c>
      <c r="AX8" s="30">
        <v>0.63</v>
      </c>
      <c r="AY8">
        <v>0.87809523809523815</v>
      </c>
      <c r="AZ8" t="s">
        <v>69</v>
      </c>
      <c r="BA8" t="s">
        <v>198</v>
      </c>
      <c r="BB8">
        <v>1</v>
      </c>
      <c r="BC8" t="s">
        <v>199</v>
      </c>
      <c r="BD8">
        <v>1</v>
      </c>
      <c r="BE8">
        <v>13523.875</v>
      </c>
      <c r="BF8">
        <v>0.11340802839422871</v>
      </c>
      <c r="BG8">
        <v>9.9583049694741785E-2</v>
      </c>
      <c r="BH8">
        <v>42195.268000000004</v>
      </c>
      <c r="BI8">
        <v>3.6348056848459875E-2</v>
      </c>
      <c r="BJ8">
        <v>3.1917055632647628E-2</v>
      </c>
      <c r="BK8">
        <v>1</v>
      </c>
      <c r="BL8" t="s">
        <v>66</v>
      </c>
      <c r="BM8">
        <v>-2</v>
      </c>
      <c r="BN8" t="s">
        <v>248</v>
      </c>
    </row>
    <row r="9" spans="1:66">
      <c r="A9" s="148" t="str">
        <f t="shared" si="20"/>
        <v>마니교통</v>
      </c>
      <c r="B9" s="148" t="str">
        <f t="shared" si="21"/>
        <v>7</v>
      </c>
      <c r="C9" s="149" t="str">
        <f t="shared" si="22"/>
        <v>73아1206</v>
      </c>
      <c r="D9" s="137" t="str">
        <f t="shared" si="23"/>
        <v>하이</v>
      </c>
      <c r="E9" s="133" t="str">
        <f t="shared" si="16"/>
        <v>D</v>
      </c>
      <c r="F9" s="156">
        <f t="shared" si="17"/>
        <v>1.01</v>
      </c>
      <c r="G9" s="157">
        <f t="shared" si="18"/>
        <v>2.6259999999999999</v>
      </c>
      <c r="H9" s="158">
        <f t="shared" si="19"/>
        <v>2.6</v>
      </c>
      <c r="I9" s="159">
        <f t="shared" si="24"/>
        <v>6922.9560000000001</v>
      </c>
      <c r="J9" s="160">
        <f t="shared" si="25"/>
        <v>4.6159071407038454E-2</v>
      </c>
      <c r="K9" s="160">
        <f t="shared" si="26"/>
        <v>0.36637231631620015</v>
      </c>
      <c r="L9" s="160">
        <f t="shared" si="27"/>
        <v>0.11974653601727354</v>
      </c>
      <c r="M9" s="161">
        <f t="shared" si="28"/>
        <v>16.106000000000002</v>
      </c>
      <c r="N9" s="162">
        <f t="shared" si="29"/>
        <v>1.04</v>
      </c>
      <c r="O9" s="162">
        <f t="shared" si="30"/>
        <v>17.824999999999999</v>
      </c>
      <c r="P9" s="163">
        <f t="shared" si="31"/>
        <v>0</v>
      </c>
      <c r="Q9" s="164">
        <f t="shared" si="32"/>
        <v>71</v>
      </c>
      <c r="R9" s="165">
        <f t="shared" si="33"/>
        <v>24.968126125247618</v>
      </c>
      <c r="S9" s="150">
        <f t="shared" si="34"/>
        <v>72</v>
      </c>
      <c r="T9" s="150">
        <f t="shared" si="35"/>
        <v>1234</v>
      </c>
      <c r="U9" t="s">
        <v>119</v>
      </c>
      <c r="V9" s="5" t="s">
        <v>122</v>
      </c>
      <c r="W9" t="s">
        <v>119</v>
      </c>
      <c r="X9" s="5" t="s">
        <v>122</v>
      </c>
      <c r="Y9" t="s">
        <v>251</v>
      </c>
      <c r="Z9" t="s">
        <v>205</v>
      </c>
      <c r="AA9" t="s">
        <v>206</v>
      </c>
      <c r="AB9">
        <v>508</v>
      </c>
      <c r="AC9" s="1">
        <v>6922.9560000000001</v>
      </c>
      <c r="AD9" s="1">
        <v>2636.4650000000001</v>
      </c>
      <c r="AE9" s="29">
        <v>2.6259999999999999</v>
      </c>
      <c r="AF9">
        <v>2.6</v>
      </c>
      <c r="AG9">
        <v>16.106000000000002</v>
      </c>
      <c r="AH9">
        <v>471.97712899999999</v>
      </c>
      <c r="AI9">
        <v>21.786026</v>
      </c>
      <c r="AJ9">
        <v>172.919354</v>
      </c>
      <c r="AK9">
        <v>829</v>
      </c>
      <c r="AL9">
        <v>72</v>
      </c>
      <c r="AM9">
        <v>1234</v>
      </c>
      <c r="AN9">
        <v>71</v>
      </c>
      <c r="AO9">
        <v>14.66799</v>
      </c>
      <c r="AP9">
        <v>4164.6000000000004</v>
      </c>
      <c r="AQ9">
        <v>0</v>
      </c>
      <c r="AR9">
        <v>122</v>
      </c>
      <c r="AS9">
        <v>48066</v>
      </c>
      <c r="AT9">
        <v>1.04</v>
      </c>
      <c r="AU9">
        <v>17.824999999999999</v>
      </c>
      <c r="AV9">
        <v>0</v>
      </c>
      <c r="AW9">
        <v>0</v>
      </c>
      <c r="AX9" s="30">
        <v>0.81</v>
      </c>
      <c r="AY9">
        <v>0.81523809523809521</v>
      </c>
      <c r="AZ9" t="s">
        <v>67</v>
      </c>
      <c r="BA9" t="s">
        <v>198</v>
      </c>
      <c r="BB9">
        <v>2</v>
      </c>
      <c r="BC9" t="s">
        <v>252</v>
      </c>
      <c r="BD9">
        <v>11</v>
      </c>
      <c r="BE9">
        <v>13523.875</v>
      </c>
      <c r="BF9">
        <v>0.40157329167860545</v>
      </c>
      <c r="BG9">
        <v>0.32737784540655834</v>
      </c>
      <c r="BH9">
        <v>42195.268000000004</v>
      </c>
      <c r="BI9">
        <v>0.12870701520369535</v>
      </c>
      <c r="BJ9">
        <v>0.10492686191844115</v>
      </c>
      <c r="BK9">
        <v>1</v>
      </c>
      <c r="BL9" t="s">
        <v>69</v>
      </c>
      <c r="BM9">
        <v>-1</v>
      </c>
      <c r="BN9" t="s">
        <v>248</v>
      </c>
    </row>
    <row r="10" spans="1:66">
      <c r="A10" s="145" t="str">
        <f t="shared" si="20"/>
        <v>마니교통</v>
      </c>
      <c r="B10" s="145" t="str">
        <f t="shared" si="21"/>
        <v>81</v>
      </c>
      <c r="C10" s="146" t="str">
        <f t="shared" si="22"/>
        <v>70바1273</v>
      </c>
      <c r="D10" s="120" t="str">
        <f t="shared" si="23"/>
        <v>저상</v>
      </c>
      <c r="E10" s="116" t="str">
        <f t="shared" si="16"/>
        <v>D</v>
      </c>
      <c r="F10" s="166">
        <f t="shared" si="17"/>
        <v>0.86750000000000005</v>
      </c>
      <c r="G10" s="167">
        <f t="shared" si="18"/>
        <v>1.7350000000000001</v>
      </c>
      <c r="H10" s="168">
        <f t="shared" si="19"/>
        <v>2</v>
      </c>
      <c r="I10" s="169">
        <f t="shared" si="24"/>
        <v>5887.4840000000004</v>
      </c>
      <c r="J10" s="170">
        <f t="shared" si="25"/>
        <v>3.1439858005863359E-2</v>
      </c>
      <c r="K10" s="170">
        <f t="shared" si="26"/>
        <v>0.3701526755990292</v>
      </c>
      <c r="L10" s="170">
        <f t="shared" si="27"/>
        <v>0.21656109808536209</v>
      </c>
      <c r="M10" s="171">
        <f t="shared" si="28"/>
        <v>22.855</v>
      </c>
      <c r="N10" s="172">
        <f t="shared" si="29"/>
        <v>0.56100000000000005</v>
      </c>
      <c r="O10" s="172">
        <f t="shared" si="30"/>
        <v>12.11</v>
      </c>
      <c r="P10" s="173">
        <f t="shared" si="31"/>
        <v>0</v>
      </c>
      <c r="Q10" s="174">
        <f t="shared" si="32"/>
        <v>82</v>
      </c>
      <c r="R10" s="175">
        <f t="shared" si="33"/>
        <v>26.964949697511063</v>
      </c>
      <c r="S10" s="147">
        <f t="shared" si="34"/>
        <v>33</v>
      </c>
      <c r="T10" s="147">
        <f t="shared" si="35"/>
        <v>713</v>
      </c>
      <c r="U10" t="s">
        <v>119</v>
      </c>
      <c r="V10" t="s">
        <v>123</v>
      </c>
      <c r="W10" s="4" t="s">
        <v>119</v>
      </c>
      <c r="X10" s="4" t="s">
        <v>123</v>
      </c>
      <c r="Y10" s="4" t="s">
        <v>210</v>
      </c>
      <c r="Z10" s="4" t="s">
        <v>201</v>
      </c>
      <c r="AA10" s="4" t="s">
        <v>48</v>
      </c>
      <c r="AB10" s="4">
        <v>508</v>
      </c>
      <c r="AC10" s="4">
        <v>5887.4840000000004</v>
      </c>
      <c r="AD10" s="4">
        <v>3394.181</v>
      </c>
      <c r="AE10" s="4">
        <v>1.7350000000000001</v>
      </c>
      <c r="AF10" s="4">
        <v>2</v>
      </c>
      <c r="AG10" s="4">
        <v>22.855</v>
      </c>
      <c r="AH10" s="4">
        <v>364.86577</v>
      </c>
      <c r="AI10" s="4">
        <v>11.471328</v>
      </c>
      <c r="AJ10" s="4">
        <v>135.05604099999999</v>
      </c>
      <c r="AK10" s="4">
        <v>1275</v>
      </c>
      <c r="AL10" s="4">
        <v>33</v>
      </c>
      <c r="AM10" s="4">
        <v>713</v>
      </c>
      <c r="AN10" s="4">
        <v>82</v>
      </c>
      <c r="AO10" s="4">
        <v>16.136026999999999</v>
      </c>
      <c r="AP10" s="4">
        <v>8169.1</v>
      </c>
      <c r="AQ10" s="4">
        <v>0</v>
      </c>
      <c r="AR10" s="4">
        <v>87</v>
      </c>
      <c r="AS10" s="4">
        <v>24273</v>
      </c>
      <c r="AT10" s="4">
        <v>0.56100000000000005</v>
      </c>
      <c r="AU10" s="4">
        <v>12.11</v>
      </c>
      <c r="AV10" s="4">
        <v>12398</v>
      </c>
      <c r="AW10" s="4">
        <v>0</v>
      </c>
      <c r="AX10" s="31">
        <v>0.64</v>
      </c>
      <c r="AY10">
        <v>0.84428571428571419</v>
      </c>
      <c r="AZ10" t="s">
        <v>67</v>
      </c>
      <c r="BA10" t="s">
        <v>198</v>
      </c>
      <c r="BB10">
        <v>1</v>
      </c>
      <c r="BC10" t="s">
        <v>203</v>
      </c>
      <c r="BD10">
        <v>12</v>
      </c>
      <c r="BE10">
        <v>13523.875</v>
      </c>
      <c r="BF10">
        <v>0.48501867992716585</v>
      </c>
      <c r="BG10">
        <v>0.40949434262422141</v>
      </c>
      <c r="BH10">
        <v>42195.268000000004</v>
      </c>
      <c r="BI10">
        <v>0.155451838817566</v>
      </c>
      <c r="BJ10">
        <v>0.13124576677311642</v>
      </c>
      <c r="BK10">
        <v>1</v>
      </c>
      <c r="BL10" t="s">
        <v>69</v>
      </c>
      <c r="BM10">
        <v>-1</v>
      </c>
      <c r="BN10" t="s">
        <v>248</v>
      </c>
    </row>
    <row r="11" spans="1:66">
      <c r="A11" s="148" t="str">
        <f t="shared" si="20"/>
        <v>마니교통</v>
      </c>
      <c r="B11" s="148" t="str">
        <f t="shared" si="21"/>
        <v>81</v>
      </c>
      <c r="C11" s="149" t="str">
        <f t="shared" si="22"/>
        <v>70바1274</v>
      </c>
      <c r="D11" s="137" t="str">
        <f t="shared" si="23"/>
        <v>저상</v>
      </c>
      <c r="E11" s="133" t="str">
        <f t="shared" si="16"/>
        <v>D</v>
      </c>
      <c r="F11" s="156">
        <f t="shared" si="17"/>
        <v>0.871</v>
      </c>
      <c r="G11" s="157">
        <f t="shared" si="18"/>
        <v>1.742</v>
      </c>
      <c r="H11" s="158">
        <f t="shared" si="19"/>
        <v>2</v>
      </c>
      <c r="I11" s="159">
        <f t="shared" si="24"/>
        <v>6537.4669999999996</v>
      </c>
      <c r="J11" s="160">
        <f t="shared" si="25"/>
        <v>1.9309022074966219E-2</v>
      </c>
      <c r="K11" s="160">
        <f t="shared" si="26"/>
        <v>0.3592729140020362</v>
      </c>
      <c r="L11" s="160">
        <f t="shared" si="27"/>
        <v>0.21093796725857278</v>
      </c>
      <c r="M11" s="161">
        <f t="shared" si="28"/>
        <v>15.945</v>
      </c>
      <c r="N11" s="162">
        <f t="shared" si="29"/>
        <v>0.153</v>
      </c>
      <c r="O11" s="162">
        <f t="shared" si="30"/>
        <v>6.7759999999999998</v>
      </c>
      <c r="P11" s="163">
        <f t="shared" si="31"/>
        <v>0</v>
      </c>
      <c r="Q11" s="164">
        <f t="shared" si="32"/>
        <v>81</v>
      </c>
      <c r="R11" s="165">
        <f t="shared" si="33"/>
        <v>26.128898409354964</v>
      </c>
      <c r="S11" s="150">
        <f t="shared" si="34"/>
        <v>10</v>
      </c>
      <c r="T11" s="150">
        <f t="shared" si="35"/>
        <v>443</v>
      </c>
      <c r="U11" t="s">
        <v>119</v>
      </c>
      <c r="V11" s="5" t="s">
        <v>123</v>
      </c>
      <c r="W11" t="s">
        <v>119</v>
      </c>
      <c r="X11" s="5" t="s">
        <v>123</v>
      </c>
      <c r="Y11" t="s">
        <v>213</v>
      </c>
      <c r="Z11" t="s">
        <v>201</v>
      </c>
      <c r="AA11" t="s">
        <v>48</v>
      </c>
      <c r="AB11">
        <v>508</v>
      </c>
      <c r="AC11" s="1">
        <v>6537.4669999999996</v>
      </c>
      <c r="AD11" s="1">
        <v>3751.9360000000001</v>
      </c>
      <c r="AE11" s="29">
        <v>1.742</v>
      </c>
      <c r="AF11">
        <v>2</v>
      </c>
      <c r="AG11">
        <v>15.945</v>
      </c>
      <c r="AH11">
        <v>402.62852099999998</v>
      </c>
      <c r="AI11">
        <v>7.7743630000000001</v>
      </c>
      <c r="AJ11">
        <v>144.65352200000001</v>
      </c>
      <c r="AK11">
        <v>1379</v>
      </c>
      <c r="AL11">
        <v>10</v>
      </c>
      <c r="AM11">
        <v>443</v>
      </c>
      <c r="AN11">
        <v>81</v>
      </c>
      <c r="AO11">
        <v>16.236968999999998</v>
      </c>
      <c r="AP11">
        <v>7081.4</v>
      </c>
      <c r="AQ11">
        <v>0</v>
      </c>
      <c r="AR11">
        <v>56</v>
      </c>
      <c r="AS11">
        <v>11528</v>
      </c>
      <c r="AT11">
        <v>0.153</v>
      </c>
      <c r="AU11">
        <v>6.7759999999999998</v>
      </c>
      <c r="AV11">
        <v>47756</v>
      </c>
      <c r="AW11">
        <v>0</v>
      </c>
      <c r="AX11" s="30">
        <v>0.51</v>
      </c>
      <c r="AY11">
        <v>0.81319999999999992</v>
      </c>
      <c r="AZ11" t="s">
        <v>67</v>
      </c>
      <c r="BA11" t="s">
        <v>124</v>
      </c>
      <c r="BB11">
        <v>1</v>
      </c>
      <c r="BC11" t="s">
        <v>207</v>
      </c>
      <c r="BD11">
        <v>2</v>
      </c>
      <c r="BE11">
        <v>5637.2349999999997</v>
      </c>
      <c r="BF11">
        <v>0.22711843660943706</v>
      </c>
      <c r="BG11">
        <v>0.18469271265079421</v>
      </c>
      <c r="BH11">
        <v>42195.268000000004</v>
      </c>
      <c r="BI11">
        <v>3.0342738906173075E-2</v>
      </c>
      <c r="BJ11">
        <v>2.4674715278499942E-2</v>
      </c>
      <c r="BK11">
        <v>1</v>
      </c>
      <c r="BL11" t="s">
        <v>66</v>
      </c>
      <c r="BM11">
        <v>-3</v>
      </c>
      <c r="BN11" t="s">
        <v>248</v>
      </c>
    </row>
    <row r="12" spans="1:66" s="2" customFormat="1">
      <c r="A12" s="145" t="str">
        <f t="shared" si="20"/>
        <v>마니교통</v>
      </c>
      <c r="B12" s="145" t="str">
        <f t="shared" si="21"/>
        <v>81</v>
      </c>
      <c r="C12" s="146" t="str">
        <f t="shared" si="22"/>
        <v>70바1284</v>
      </c>
      <c r="D12" s="120" t="str">
        <f t="shared" si="23"/>
        <v>저상</v>
      </c>
      <c r="E12" s="116" t="str">
        <f t="shared" si="16"/>
        <v>F</v>
      </c>
      <c r="F12" s="166">
        <f t="shared" si="17"/>
        <v>0.87849999999999995</v>
      </c>
      <c r="G12" s="167">
        <f t="shared" si="18"/>
        <v>1.7569999999999999</v>
      </c>
      <c r="H12" s="168">
        <f t="shared" si="19"/>
        <v>2</v>
      </c>
      <c r="I12" s="169">
        <f t="shared" si="24"/>
        <v>4260.2479999999996</v>
      </c>
      <c r="J12" s="170">
        <f t="shared" si="25"/>
        <v>2.8608498214279486E-2</v>
      </c>
      <c r="K12" s="170">
        <f t="shared" si="26"/>
        <v>0.36106359621550538</v>
      </c>
      <c r="L12" s="170">
        <f t="shared" si="27"/>
        <v>0.24505615635521691</v>
      </c>
      <c r="M12" s="171">
        <f t="shared" si="28"/>
        <v>16.347000000000001</v>
      </c>
      <c r="N12" s="172">
        <f t="shared" si="29"/>
        <v>0.42299999999999999</v>
      </c>
      <c r="O12" s="172">
        <f t="shared" si="30"/>
        <v>9.2249999999999996</v>
      </c>
      <c r="P12" s="173">
        <f t="shared" si="31"/>
        <v>0</v>
      </c>
      <c r="Q12" s="174">
        <f t="shared" si="32"/>
        <v>82</v>
      </c>
      <c r="R12" s="175">
        <f t="shared" si="33"/>
        <v>26.805895514084366</v>
      </c>
      <c r="S12" s="147">
        <f t="shared" si="34"/>
        <v>18</v>
      </c>
      <c r="T12" s="147">
        <f t="shared" si="35"/>
        <v>393</v>
      </c>
      <c r="U12" t="s">
        <v>119</v>
      </c>
      <c r="V12" s="5" t="s">
        <v>123</v>
      </c>
      <c r="W12" t="s">
        <v>119</v>
      </c>
      <c r="X12" s="5" t="s">
        <v>123</v>
      </c>
      <c r="Y12" t="s">
        <v>214</v>
      </c>
      <c r="Z12" t="s">
        <v>201</v>
      </c>
      <c r="AA12" t="s">
        <v>48</v>
      </c>
      <c r="AB12">
        <v>508</v>
      </c>
      <c r="AC12" s="1">
        <v>4260.2479999999996</v>
      </c>
      <c r="AD12" s="1">
        <v>2425.1660000000002</v>
      </c>
      <c r="AE12" s="29">
        <v>1.7569999999999999</v>
      </c>
      <c r="AF12">
        <v>2</v>
      </c>
      <c r="AG12">
        <v>16.347000000000001</v>
      </c>
      <c r="AH12">
        <v>260.40021200000001</v>
      </c>
      <c r="AI12">
        <v>7.4496589999999996</v>
      </c>
      <c r="AJ12">
        <v>94.021037000000007</v>
      </c>
      <c r="AK12">
        <v>1044</v>
      </c>
      <c r="AL12">
        <v>18</v>
      </c>
      <c r="AM12">
        <v>393</v>
      </c>
      <c r="AN12">
        <v>82</v>
      </c>
      <c r="AO12">
        <v>16.360385999999998</v>
      </c>
      <c r="AP12">
        <v>3175.5</v>
      </c>
      <c r="AQ12">
        <v>0</v>
      </c>
      <c r="AR12">
        <v>58</v>
      </c>
      <c r="AS12">
        <v>13900</v>
      </c>
      <c r="AT12">
        <v>0.42299999999999999</v>
      </c>
      <c r="AU12">
        <v>9.2249999999999996</v>
      </c>
      <c r="AV12">
        <v>27116</v>
      </c>
      <c r="AW12">
        <v>0</v>
      </c>
      <c r="AX12" s="30">
        <v>0.51</v>
      </c>
      <c r="AY12" s="2">
        <v>0.78769230769230769</v>
      </c>
      <c r="AZ12" s="2" t="s">
        <v>70</v>
      </c>
      <c r="BA12" s="2" t="s">
        <v>124</v>
      </c>
      <c r="BB12" s="2">
        <v>2</v>
      </c>
      <c r="BC12" s="2" t="s">
        <v>208</v>
      </c>
      <c r="BD12" s="2">
        <v>1</v>
      </c>
      <c r="BE12" s="2">
        <v>5637.2349999999997</v>
      </c>
      <c r="BF12" s="2">
        <v>0.23285937166004256</v>
      </c>
      <c r="BG12" s="2">
        <v>0.18342153583067969</v>
      </c>
      <c r="BH12" s="2">
        <v>42195.268000000004</v>
      </c>
      <c r="BI12" s="2">
        <v>3.1109720644504495E-2</v>
      </c>
      <c r="BJ12" s="2">
        <v>2.4504887646132772E-2</v>
      </c>
      <c r="BK12" s="2">
        <v>1</v>
      </c>
      <c r="BL12" s="2" t="s">
        <v>67</v>
      </c>
      <c r="BM12" s="2">
        <v>-1</v>
      </c>
      <c r="BN12" s="2" t="s">
        <v>248</v>
      </c>
    </row>
    <row r="13" spans="1:66">
      <c r="A13" s="148" t="str">
        <f t="shared" si="20"/>
        <v>마니교통</v>
      </c>
      <c r="B13" s="148" t="str">
        <f t="shared" si="21"/>
        <v>81</v>
      </c>
      <c r="C13" s="149" t="str">
        <f t="shared" si="22"/>
        <v>70바2496</v>
      </c>
      <c r="D13" s="137" t="str">
        <f t="shared" si="23"/>
        <v>저상</v>
      </c>
      <c r="E13" s="133" t="str">
        <f t="shared" si="16"/>
        <v>F</v>
      </c>
      <c r="F13" s="156">
        <f t="shared" si="17"/>
        <v>0.87150000000000005</v>
      </c>
      <c r="G13" s="157">
        <f t="shared" si="18"/>
        <v>1.7430000000000001</v>
      </c>
      <c r="H13" s="158">
        <f t="shared" si="19"/>
        <v>2</v>
      </c>
      <c r="I13" s="159">
        <f t="shared" si="24"/>
        <v>5931.0119999999997</v>
      </c>
      <c r="J13" s="160">
        <f t="shared" si="25"/>
        <v>3.1889474670803969E-2</v>
      </c>
      <c r="K13" s="160">
        <f t="shared" si="26"/>
        <v>0.37333013204576304</v>
      </c>
      <c r="L13" s="160">
        <f t="shared" si="27"/>
        <v>0.18698326693657003</v>
      </c>
      <c r="M13" s="161">
        <f t="shared" si="28"/>
        <v>17.184000000000001</v>
      </c>
      <c r="N13" s="162">
        <f t="shared" si="29"/>
        <v>0.16900000000000001</v>
      </c>
      <c r="O13" s="162">
        <f t="shared" si="30"/>
        <v>6.3730000000000002</v>
      </c>
      <c r="P13" s="163">
        <f t="shared" si="31"/>
        <v>3.833333333333333E-2</v>
      </c>
      <c r="Q13" s="164">
        <f t="shared" si="32"/>
        <v>81</v>
      </c>
      <c r="R13" s="165">
        <f t="shared" si="33"/>
        <v>27.550744341009132</v>
      </c>
      <c r="S13" s="150">
        <f t="shared" si="34"/>
        <v>10</v>
      </c>
      <c r="T13" s="150">
        <f t="shared" si="35"/>
        <v>378</v>
      </c>
      <c r="U13" t="s">
        <v>119</v>
      </c>
      <c r="V13" t="s">
        <v>123</v>
      </c>
      <c r="W13" s="4" t="s">
        <v>119</v>
      </c>
      <c r="X13" s="4" t="s">
        <v>123</v>
      </c>
      <c r="Y13" s="4" t="s">
        <v>215</v>
      </c>
      <c r="Z13" s="4" t="s">
        <v>201</v>
      </c>
      <c r="AA13" s="4" t="s">
        <v>48</v>
      </c>
      <c r="AB13" s="4">
        <v>508</v>
      </c>
      <c r="AC13" s="4">
        <v>5931.0119999999997</v>
      </c>
      <c r="AD13" s="4">
        <v>3402.8180000000002</v>
      </c>
      <c r="AE13" s="4">
        <v>1.7430000000000001</v>
      </c>
      <c r="AF13" s="4">
        <v>2</v>
      </c>
      <c r="AG13" s="4">
        <v>17.184000000000001</v>
      </c>
      <c r="AH13" s="4">
        <v>361.941867</v>
      </c>
      <c r="AI13" s="4">
        <v>11.542135999999999</v>
      </c>
      <c r="AJ13" s="4">
        <v>135.123805</v>
      </c>
      <c r="AK13" s="4">
        <v>1109</v>
      </c>
      <c r="AL13" s="4">
        <v>10</v>
      </c>
      <c r="AM13" s="4">
        <v>378</v>
      </c>
      <c r="AN13" s="4">
        <v>81</v>
      </c>
      <c r="AO13" s="4">
        <v>16.386641999999998</v>
      </c>
      <c r="AP13" s="4">
        <v>4600.3999999999996</v>
      </c>
      <c r="AQ13" s="4">
        <v>2.2999999999999998</v>
      </c>
      <c r="AR13" s="4">
        <v>61</v>
      </c>
      <c r="AS13" s="4">
        <v>23577</v>
      </c>
      <c r="AT13" s="4">
        <v>0.16900000000000001</v>
      </c>
      <c r="AU13" s="4">
        <v>6.3730000000000002</v>
      </c>
      <c r="AV13" s="4">
        <v>47283</v>
      </c>
      <c r="AW13" s="4">
        <v>0</v>
      </c>
      <c r="AX13" s="31">
        <v>0.51</v>
      </c>
      <c r="AY13">
        <v>0.79320000000000002</v>
      </c>
      <c r="AZ13" t="s">
        <v>70</v>
      </c>
      <c r="BA13" t="s">
        <v>124</v>
      </c>
      <c r="BB13">
        <v>1</v>
      </c>
      <c r="BC13" t="s">
        <v>209</v>
      </c>
      <c r="BD13">
        <v>1</v>
      </c>
      <c r="BE13">
        <v>5637.2349999999997</v>
      </c>
      <c r="BF13">
        <v>0.54002219173052035</v>
      </c>
      <c r="BG13">
        <v>0.42834560248064873</v>
      </c>
      <c r="BH13">
        <v>42195.268000000004</v>
      </c>
      <c r="BI13">
        <v>7.2146289010416989E-2</v>
      </c>
      <c r="BJ13">
        <v>5.7226436443062759E-2</v>
      </c>
      <c r="BK13">
        <v>1</v>
      </c>
      <c r="BL13" t="s">
        <v>71</v>
      </c>
      <c r="BM13">
        <v>-5</v>
      </c>
      <c r="BN13" t="s">
        <v>248</v>
      </c>
    </row>
    <row r="14" spans="1:66">
      <c r="A14" s="145" t="str">
        <f t="shared" si="20"/>
        <v>마니교통</v>
      </c>
      <c r="B14" s="145" t="str">
        <f t="shared" si="21"/>
        <v>예비</v>
      </c>
      <c r="C14" s="146" t="str">
        <f t="shared" si="22"/>
        <v>70바2261</v>
      </c>
      <c r="D14" s="120" t="str">
        <f t="shared" si="23"/>
        <v>대형</v>
      </c>
      <c r="E14" s="116" t="str">
        <f t="shared" si="16"/>
        <v>B</v>
      </c>
      <c r="F14" s="166">
        <f t="shared" si="17"/>
        <v>0.66384615384615386</v>
      </c>
      <c r="G14" s="167">
        <f t="shared" si="18"/>
        <v>1.726</v>
      </c>
      <c r="H14" s="168">
        <f t="shared" si="19"/>
        <v>2.6</v>
      </c>
      <c r="I14" s="169">
        <f t="shared" si="24"/>
        <v>530.26800000000003</v>
      </c>
      <c r="J14" s="170">
        <f t="shared" si="25"/>
        <v>5.0879790754411278E-2</v>
      </c>
      <c r="K14" s="170">
        <f t="shared" si="26"/>
        <v>0.28305185527288984</v>
      </c>
      <c r="L14" s="170">
        <f t="shared" si="27"/>
        <v>0.12257952582467732</v>
      </c>
      <c r="M14" s="171">
        <f t="shared" si="28"/>
        <v>12.427</v>
      </c>
      <c r="N14" s="172">
        <f t="shared" si="29"/>
        <v>104.664</v>
      </c>
      <c r="O14" s="172">
        <f t="shared" si="30"/>
        <v>75.433999999999997</v>
      </c>
      <c r="P14" s="173">
        <f t="shared" si="31"/>
        <v>0</v>
      </c>
      <c r="Q14" s="174">
        <f t="shared" si="32"/>
        <v>83</v>
      </c>
      <c r="R14" s="175">
        <f t="shared" si="33"/>
        <v>26.002725964109363</v>
      </c>
      <c r="S14" s="147">
        <f t="shared" si="34"/>
        <v>555</v>
      </c>
      <c r="T14" s="147">
        <f t="shared" si="35"/>
        <v>400</v>
      </c>
      <c r="U14" t="s">
        <v>119</v>
      </c>
      <c r="V14" s="5" t="s">
        <v>91</v>
      </c>
      <c r="W14" t="s">
        <v>119</v>
      </c>
      <c r="X14" s="5" t="s">
        <v>91</v>
      </c>
      <c r="Y14" t="s">
        <v>241</v>
      </c>
      <c r="Z14" t="s">
        <v>193</v>
      </c>
      <c r="AA14" t="s">
        <v>197</v>
      </c>
      <c r="AB14">
        <v>508</v>
      </c>
      <c r="AC14" s="1">
        <v>530.26800000000003</v>
      </c>
      <c r="AD14" s="1">
        <v>307.18900000000002</v>
      </c>
      <c r="AE14" s="29">
        <v>1.726</v>
      </c>
      <c r="AF14">
        <v>2.6</v>
      </c>
      <c r="AG14">
        <v>12.427</v>
      </c>
      <c r="AH14">
        <v>30.616655000000002</v>
      </c>
      <c r="AI14">
        <v>1.557769</v>
      </c>
      <c r="AJ14">
        <v>8.6661009999999994</v>
      </c>
      <c r="AK14">
        <v>65</v>
      </c>
      <c r="AL14">
        <v>555</v>
      </c>
      <c r="AM14">
        <v>400</v>
      </c>
      <c r="AN14">
        <v>83</v>
      </c>
      <c r="AO14">
        <v>17.319592</v>
      </c>
      <c r="AP14">
        <v>182.4</v>
      </c>
      <c r="AQ14">
        <v>0</v>
      </c>
      <c r="AR14">
        <v>6</v>
      </c>
      <c r="AS14">
        <v>1949</v>
      </c>
      <c r="AT14">
        <v>104.664</v>
      </c>
      <c r="AU14">
        <v>75.433999999999997</v>
      </c>
      <c r="AV14">
        <v>0</v>
      </c>
      <c r="AW14">
        <v>0</v>
      </c>
      <c r="AX14" s="30">
        <v>0.43</v>
      </c>
      <c r="AY14">
        <v>0.92249999999999999</v>
      </c>
      <c r="AZ14" t="s">
        <v>68</v>
      </c>
      <c r="BA14" t="s">
        <v>211</v>
      </c>
      <c r="BB14">
        <v>1</v>
      </c>
      <c r="BC14" t="s">
        <v>253</v>
      </c>
      <c r="BD14">
        <v>13</v>
      </c>
      <c r="BE14">
        <v>21580.116000000002</v>
      </c>
      <c r="BF14">
        <v>0.26798414799994585</v>
      </c>
      <c r="BG14">
        <v>0.24721537652995004</v>
      </c>
      <c r="BH14">
        <v>42195.268000000004</v>
      </c>
      <c r="BI14">
        <v>0.13705634006163914</v>
      </c>
      <c r="BJ14">
        <v>0.12643447370686209</v>
      </c>
      <c r="BK14">
        <v>1</v>
      </c>
      <c r="BL14" t="s">
        <v>68</v>
      </c>
      <c r="BM14">
        <v>0</v>
      </c>
      <c r="BN14" t="s">
        <v>254</v>
      </c>
    </row>
    <row r="15" spans="1:66">
      <c r="A15" s="148" t="str">
        <f t="shared" si="20"/>
        <v>마니교통</v>
      </c>
      <c r="B15" s="148" t="str">
        <f t="shared" si="21"/>
        <v>예비</v>
      </c>
      <c r="C15" s="149" t="str">
        <f t="shared" si="22"/>
        <v>70바2275</v>
      </c>
      <c r="D15" s="137" t="str">
        <f t="shared" si="23"/>
        <v>대형</v>
      </c>
      <c r="E15" s="133" t="str">
        <f t="shared" si="16"/>
        <v>C</v>
      </c>
      <c r="F15" s="156">
        <f t="shared" si="17"/>
        <v>0.67961538461538451</v>
      </c>
      <c r="G15" s="157">
        <f t="shared" si="18"/>
        <v>1.7669999999999999</v>
      </c>
      <c r="H15" s="158">
        <f t="shared" si="19"/>
        <v>2.6</v>
      </c>
      <c r="I15" s="159">
        <f t="shared" si="24"/>
        <v>1625.6089999999999</v>
      </c>
      <c r="J15" s="160">
        <f t="shared" si="25"/>
        <v>3.8625797045465975E-2</v>
      </c>
      <c r="K15" s="160">
        <f t="shared" si="26"/>
        <v>0.34944483508540525</v>
      </c>
      <c r="L15" s="160">
        <f t="shared" si="27"/>
        <v>0.15255821049219093</v>
      </c>
      <c r="M15" s="161">
        <f t="shared" si="28"/>
        <v>14.54</v>
      </c>
      <c r="N15" s="162">
        <f t="shared" si="29"/>
        <v>0.8</v>
      </c>
      <c r="O15" s="162">
        <f t="shared" si="30"/>
        <v>36.356000000000002</v>
      </c>
      <c r="P15" s="163">
        <f t="shared" si="31"/>
        <v>2.4433333333333334</v>
      </c>
      <c r="Q15" s="164">
        <f t="shared" si="32"/>
        <v>103</v>
      </c>
      <c r="R15" s="165">
        <f t="shared" si="33"/>
        <v>29.504806419975107</v>
      </c>
      <c r="S15" s="150">
        <f t="shared" si="34"/>
        <v>13</v>
      </c>
      <c r="T15" s="150">
        <f t="shared" si="35"/>
        <v>591</v>
      </c>
      <c r="U15" t="s">
        <v>119</v>
      </c>
      <c r="V15" s="5" t="s">
        <v>91</v>
      </c>
      <c r="W15" t="s">
        <v>119</v>
      </c>
      <c r="X15" s="5" t="s">
        <v>91</v>
      </c>
      <c r="Y15" t="s">
        <v>216</v>
      </c>
      <c r="Z15" t="s">
        <v>193</v>
      </c>
      <c r="AA15" t="s">
        <v>197</v>
      </c>
      <c r="AB15">
        <v>508</v>
      </c>
      <c r="AC15" s="1">
        <v>1625.6089999999999</v>
      </c>
      <c r="AD15" s="1">
        <v>919.92499999999995</v>
      </c>
      <c r="AE15" s="29">
        <v>1.7669999999999999</v>
      </c>
      <c r="AF15">
        <v>2.6</v>
      </c>
      <c r="AG15">
        <v>14.54</v>
      </c>
      <c r="AH15">
        <v>90.037210000000002</v>
      </c>
      <c r="AI15">
        <v>3.4777589999999998</v>
      </c>
      <c r="AJ15">
        <v>31.463038000000001</v>
      </c>
      <c r="AK15">
        <v>248</v>
      </c>
      <c r="AL15">
        <v>13</v>
      </c>
      <c r="AM15">
        <v>591</v>
      </c>
      <c r="AN15">
        <v>103</v>
      </c>
      <c r="AO15">
        <v>18.054856999999998</v>
      </c>
      <c r="AP15">
        <v>3180</v>
      </c>
      <c r="AQ15">
        <v>146.6</v>
      </c>
      <c r="AR15">
        <v>15</v>
      </c>
      <c r="AS15">
        <v>3521</v>
      </c>
      <c r="AT15">
        <v>0.8</v>
      </c>
      <c r="AU15">
        <v>36.356000000000002</v>
      </c>
      <c r="AV15">
        <v>5794</v>
      </c>
      <c r="AW15">
        <v>0</v>
      </c>
      <c r="AX15" s="30">
        <v>0.43</v>
      </c>
      <c r="AY15">
        <v>0.89400000000000002</v>
      </c>
      <c r="AZ15" t="s">
        <v>69</v>
      </c>
      <c r="BA15" t="s">
        <v>211</v>
      </c>
      <c r="BB15">
        <v>1</v>
      </c>
      <c r="BC15" t="s">
        <v>212</v>
      </c>
      <c r="BD15">
        <v>10</v>
      </c>
      <c r="BE15">
        <v>21580.116000000002</v>
      </c>
      <c r="BF15">
        <v>0.27888598930608155</v>
      </c>
      <c r="BG15">
        <v>0.24932407443963692</v>
      </c>
      <c r="BH15">
        <v>42195.268000000004</v>
      </c>
      <c r="BI15">
        <v>0.14263191787287616</v>
      </c>
      <c r="BJ15">
        <v>0.12751293457835128</v>
      </c>
      <c r="BK15">
        <v>1</v>
      </c>
      <c r="BL15" t="s">
        <v>68</v>
      </c>
      <c r="BM15">
        <v>-1</v>
      </c>
      <c r="BN15" t="s">
        <v>248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33" priority="1" operator="containsText" text="F">
      <formula>NOT(ISERROR(SEARCH("F",E1)))</formula>
    </cfRule>
    <cfRule type="containsText" dxfId="32" priority="2" operator="containsText" text="D">
      <formula>NOT(ISERROR(SEARCH("D",E1)))</formula>
    </cfRule>
    <cfRule type="containsText" dxfId="31" priority="3" operator="containsText" text="C">
      <formula>NOT(ISERROR(SEARCH("C",E1)))</formula>
    </cfRule>
    <cfRule type="containsText" dxfId="30" priority="4" operator="containsText" text="B">
      <formula>NOT(ISERROR(SEARCH("B",E1)))</formula>
    </cfRule>
    <cfRule type="containsText" dxfId="29" priority="5" operator="containsText" text="A">
      <formula>NOT(ISERROR(SEARCH("A",E1)))</formula>
    </cfRule>
    <cfRule type="containsText" dxfId="2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7" customWidth="1"/>
    <col min="4" max="4" width="10.140625" style="11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6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3"/>
      <c r="R1" s="233"/>
    </row>
    <row r="2" spans="1:68" ht="45" customHeight="1">
      <c r="A2" s="10" t="s">
        <v>32</v>
      </c>
      <c r="B2" s="35"/>
      <c r="C2" s="105"/>
      <c r="D2" s="112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4"/>
      <c r="R2" s="234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159</v>
      </c>
      <c r="B3" s="36"/>
      <c r="E3" s="11"/>
      <c r="F3" s="8"/>
      <c r="G3" s="11"/>
      <c r="H3" s="11"/>
      <c r="X3" s="11"/>
      <c r="Y3" s="11"/>
    </row>
    <row r="4" spans="1:68" ht="27">
      <c r="A4" s="126" t="s">
        <v>38</v>
      </c>
      <c r="B4" s="127" t="s">
        <v>49</v>
      </c>
      <c r="C4" s="128" t="s">
        <v>143</v>
      </c>
      <c r="D4" s="128" t="s">
        <v>160</v>
      </c>
      <c r="E4" s="129" t="s">
        <v>149</v>
      </c>
      <c r="F4" s="127" t="s">
        <v>153</v>
      </c>
      <c r="G4" s="129" t="s">
        <v>151</v>
      </c>
      <c r="H4" s="129" t="s">
        <v>155</v>
      </c>
      <c r="I4" s="130" t="s">
        <v>157</v>
      </c>
      <c r="J4" s="129" t="s">
        <v>11</v>
      </c>
      <c r="K4" s="129" t="s">
        <v>12</v>
      </c>
      <c r="L4" s="129" t="s">
        <v>13</v>
      </c>
      <c r="M4" s="129" t="s">
        <v>73</v>
      </c>
      <c r="N4" s="129" t="s">
        <v>6</v>
      </c>
      <c r="O4" s="129" t="s">
        <v>7</v>
      </c>
      <c r="P4" s="129" t="s">
        <v>181</v>
      </c>
      <c r="Q4" s="236" t="s">
        <v>43</v>
      </c>
      <c r="R4" s="236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189</v>
      </c>
      <c r="AN4" s="13" t="s">
        <v>190</v>
      </c>
      <c r="AO4" t="s">
        <v>191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173</v>
      </c>
      <c r="BH4" t="s">
        <v>74</v>
      </c>
      <c r="BI4" t="s">
        <v>169</v>
      </c>
      <c r="BJ4" t="s">
        <v>170</v>
      </c>
      <c r="BK4" t="s">
        <v>174</v>
      </c>
      <c r="BL4" t="s">
        <v>175</v>
      </c>
      <c r="BM4" t="s">
        <v>171</v>
      </c>
      <c r="BN4" t="s">
        <v>65</v>
      </c>
      <c r="BO4" t="s">
        <v>172</v>
      </c>
      <c r="BP4" t="s">
        <v>176</v>
      </c>
    </row>
    <row r="5" spans="1:68" ht="16.5">
      <c r="A5" s="131" t="str">
        <f>BF5</f>
        <v>마니교통</v>
      </c>
      <c r="B5" s="132" t="str">
        <f>BH5</f>
        <v>김영선</v>
      </c>
      <c r="C5" s="133" t="str">
        <f>BN5</f>
        <v>C</v>
      </c>
      <c r="D5" s="134">
        <f>BM5</f>
        <v>0.85950000000000004</v>
      </c>
      <c r="E5" s="135">
        <f>U5</f>
        <v>7992</v>
      </c>
      <c r="F5" s="136" t="str">
        <f>BG5</f>
        <v>81</v>
      </c>
      <c r="G5" s="137" t="str">
        <f>BK5</f>
        <v>70바2496</v>
      </c>
      <c r="H5" s="138">
        <f>BJ5</f>
        <v>1</v>
      </c>
      <c r="I5" s="139">
        <f>BP5</f>
        <v>2260.248</v>
      </c>
      <c r="J5" s="140">
        <f>AB5/AA5</f>
        <v>1.0276466932534197E-2</v>
      </c>
      <c r="K5" s="140">
        <f>AC5/AA5</f>
        <v>0.35955856873378017</v>
      </c>
      <c r="L5" s="140">
        <f>AD5/I5</f>
        <v>0.20528720742148648</v>
      </c>
      <c r="M5" s="141">
        <f>Z5</f>
        <v>16.747</v>
      </c>
      <c r="N5" s="142">
        <f>AE5*100/W5</f>
        <v>8.8485865267882102E-2</v>
      </c>
      <c r="O5" s="142">
        <f>AF5*100/W5</f>
        <v>5.1764231181711029</v>
      </c>
      <c r="P5" s="237">
        <f>AK5</f>
        <v>3</v>
      </c>
      <c r="Q5" s="238">
        <f>AE5</f>
        <v>2</v>
      </c>
      <c r="R5" s="238">
        <f>AF5</f>
        <v>117</v>
      </c>
      <c r="T5">
        <v>508</v>
      </c>
      <c r="U5">
        <v>7992</v>
      </c>
      <c r="V5" t="s">
        <v>217</v>
      </c>
      <c r="W5">
        <v>2260.248</v>
      </c>
      <c r="X5">
        <v>1314.5830000000001</v>
      </c>
      <c r="Y5">
        <v>1.7190000000000001</v>
      </c>
      <c r="Z5">
        <v>16.747</v>
      </c>
      <c r="AA5">
        <v>134.41857099999999</v>
      </c>
      <c r="AB5">
        <v>1.381348</v>
      </c>
      <c r="AC5">
        <v>48.331349000000003</v>
      </c>
      <c r="AD5" s="1">
        <v>464</v>
      </c>
      <c r="AE5">
        <v>2</v>
      </c>
      <c r="AF5">
        <v>117</v>
      </c>
      <c r="AG5">
        <v>81</v>
      </c>
      <c r="AH5">
        <v>16.814997000000002</v>
      </c>
      <c r="AI5">
        <v>1314.8</v>
      </c>
      <c r="AJ5">
        <v>2.2999999999999998</v>
      </c>
      <c r="AK5">
        <v>3</v>
      </c>
      <c r="AL5">
        <v>412</v>
      </c>
      <c r="AM5" t="s">
        <v>218</v>
      </c>
      <c r="AN5" t="s">
        <v>255</v>
      </c>
      <c r="AO5">
        <v>2260.248</v>
      </c>
      <c r="AR5" t="s">
        <v>119</v>
      </c>
      <c r="AS5" t="s">
        <v>123</v>
      </c>
      <c r="AT5" t="s">
        <v>215</v>
      </c>
      <c r="AU5" t="s">
        <v>217</v>
      </c>
      <c r="AV5" t="s">
        <v>48</v>
      </c>
      <c r="AW5">
        <v>1</v>
      </c>
      <c r="BB5">
        <v>0.85950000000000004</v>
      </c>
      <c r="BC5" t="s">
        <v>69</v>
      </c>
      <c r="BF5" t="s">
        <v>119</v>
      </c>
      <c r="BG5" t="s">
        <v>123</v>
      </c>
      <c r="BH5" t="s">
        <v>217</v>
      </c>
      <c r="BI5">
        <v>7992</v>
      </c>
      <c r="BJ5">
        <v>1</v>
      </c>
      <c r="BK5" t="s">
        <v>215</v>
      </c>
      <c r="BL5" t="s">
        <v>177</v>
      </c>
      <c r="BM5">
        <v>0.85950000000000004</v>
      </c>
      <c r="BN5" t="s">
        <v>69</v>
      </c>
      <c r="BO5" t="s">
        <v>178</v>
      </c>
      <c r="BP5">
        <v>2260.248</v>
      </c>
    </row>
    <row r="6" spans="1:68" ht="16.5">
      <c r="A6" s="114" t="str">
        <f t="shared" ref="A6:A7" si="0">BF6</f>
        <v>마니교통</v>
      </c>
      <c r="B6" s="115" t="str">
        <f t="shared" ref="B6:B7" si="1">BH6</f>
        <v>김정만</v>
      </c>
      <c r="C6" s="116" t="str">
        <f t="shared" ref="C6:C7" si="2">BN6</f>
        <v>C</v>
      </c>
      <c r="D6" s="117">
        <f t="shared" ref="D6:D7" si="3">BM6</f>
        <v>0.86499999999999999</v>
      </c>
      <c r="E6" s="118">
        <f t="shared" ref="E6:E7" si="4">U6</f>
        <v>2988</v>
      </c>
      <c r="F6" s="119" t="str">
        <f t="shared" ref="F6:F7" si="5">BG6</f>
        <v>81</v>
      </c>
      <c r="G6" s="120" t="str">
        <f t="shared" ref="G6:G7" si="6">BK6</f>
        <v>70바1274</v>
      </c>
      <c r="H6" s="121">
        <f t="shared" ref="H6:H7" si="7">BJ6</f>
        <v>1</v>
      </c>
      <c r="I6" s="122">
        <f t="shared" ref="I6:I7" si="8">BP6</f>
        <v>2579.7800000000002</v>
      </c>
      <c r="J6" s="123">
        <f t="shared" ref="J6:J7" si="9">AB6/AA6</f>
        <v>1.6209025596861194E-2</v>
      </c>
      <c r="K6" s="123">
        <f t="shared" ref="K6:K7" si="10">AC6/AA6</f>
        <v>0.36063724025338934</v>
      </c>
      <c r="L6" s="123">
        <f t="shared" ref="L6:L7" si="11">AD6/I6</f>
        <v>0.23102745195326732</v>
      </c>
      <c r="M6" s="124">
        <f t="shared" ref="M6:M7" si="12">Z6</f>
        <v>16.527999999999999</v>
      </c>
      <c r="N6" s="125">
        <f t="shared" ref="N6:N7" si="13">AE6*100/W6</f>
        <v>7.7525990588344737E-2</v>
      </c>
      <c r="O6" s="125">
        <f t="shared" ref="O6" si="14">AF6*100/W6</f>
        <v>5.194241369419097</v>
      </c>
      <c r="P6" s="239">
        <f t="shared" ref="P6:P7" si="15">AK6</f>
        <v>3</v>
      </c>
      <c r="Q6" s="240">
        <f t="shared" ref="Q6:Q7" si="16">AE6</f>
        <v>2</v>
      </c>
      <c r="R6" s="240">
        <f t="shared" ref="R6:R7" si="17">AF6</f>
        <v>134</v>
      </c>
      <c r="T6">
        <v>508</v>
      </c>
      <c r="U6">
        <v>2988</v>
      </c>
      <c r="V6" t="s">
        <v>219</v>
      </c>
      <c r="W6">
        <v>2579.7800000000002</v>
      </c>
      <c r="X6">
        <v>1490.81</v>
      </c>
      <c r="Y6">
        <v>1.73</v>
      </c>
      <c r="Z6">
        <v>16.527999999999999</v>
      </c>
      <c r="AA6">
        <v>155.586342</v>
      </c>
      <c r="AB6">
        <v>2.521903</v>
      </c>
      <c r="AC6">
        <v>56.110228999999997</v>
      </c>
      <c r="AD6" s="1">
        <v>596</v>
      </c>
      <c r="AE6">
        <v>2</v>
      </c>
      <c r="AF6">
        <v>134</v>
      </c>
      <c r="AG6">
        <v>81</v>
      </c>
      <c r="AH6">
        <v>16.581018</v>
      </c>
      <c r="AI6">
        <v>3069.9</v>
      </c>
      <c r="AJ6">
        <v>0</v>
      </c>
      <c r="AK6">
        <v>3</v>
      </c>
      <c r="AL6">
        <v>504</v>
      </c>
      <c r="AM6" t="s">
        <v>220</v>
      </c>
      <c r="AN6" t="s">
        <v>256</v>
      </c>
      <c r="AO6">
        <v>2579.7800000000002</v>
      </c>
      <c r="AR6" t="s">
        <v>119</v>
      </c>
      <c r="AS6" t="s">
        <v>123</v>
      </c>
      <c r="AT6" t="s">
        <v>213</v>
      </c>
      <c r="AU6" t="s">
        <v>219</v>
      </c>
      <c r="AV6" t="s">
        <v>48</v>
      </c>
      <c r="AW6">
        <v>1</v>
      </c>
      <c r="BB6">
        <v>0.86499999999999999</v>
      </c>
      <c r="BC6" t="s">
        <v>69</v>
      </c>
      <c r="BF6" t="s">
        <v>119</v>
      </c>
      <c r="BG6" t="s">
        <v>123</v>
      </c>
      <c r="BH6" t="s">
        <v>219</v>
      </c>
      <c r="BI6">
        <v>2988</v>
      </c>
      <c r="BJ6">
        <v>1</v>
      </c>
      <c r="BK6" t="s">
        <v>213</v>
      </c>
      <c r="BL6" t="s">
        <v>177</v>
      </c>
      <c r="BM6">
        <v>0.86499999999999999</v>
      </c>
      <c r="BN6" t="s">
        <v>69</v>
      </c>
      <c r="BO6" t="s">
        <v>178</v>
      </c>
      <c r="BP6">
        <v>2579.7800000000002</v>
      </c>
    </row>
    <row r="7" spans="1:68" ht="16.5">
      <c r="A7" s="131" t="str">
        <f t="shared" si="0"/>
        <v>마니교통</v>
      </c>
      <c r="B7" s="132" t="str">
        <f t="shared" si="1"/>
        <v>나종식</v>
      </c>
      <c r="C7" s="133" t="str">
        <f t="shared" si="2"/>
        <v>C</v>
      </c>
      <c r="D7" s="134">
        <f t="shared" si="3"/>
        <v>0.85476190476190472</v>
      </c>
      <c r="E7" s="135">
        <f t="shared" si="4"/>
        <v>3787</v>
      </c>
      <c r="F7" s="136" t="str">
        <f t="shared" si="5"/>
        <v>47</v>
      </c>
      <c r="G7" s="137" t="str">
        <f t="shared" si="6"/>
        <v>73아1255</v>
      </c>
      <c r="H7" s="138">
        <f t="shared" si="7"/>
        <v>1</v>
      </c>
      <c r="I7" s="139">
        <f t="shared" si="8"/>
        <v>2881.6030000000001</v>
      </c>
      <c r="J7" s="140">
        <f t="shared" si="9"/>
        <v>1.636840059339946E-2</v>
      </c>
      <c r="K7" s="140">
        <f t="shared" si="10"/>
        <v>0.32751414272868667</v>
      </c>
      <c r="L7" s="140">
        <f t="shared" si="11"/>
        <v>0.31302021826046128</v>
      </c>
      <c r="M7" s="141">
        <f t="shared" si="12"/>
        <v>16.111000000000001</v>
      </c>
      <c r="N7" s="142">
        <f t="shared" si="13"/>
        <v>3.4702906680760676E-2</v>
      </c>
      <c r="O7" s="142">
        <v>70</v>
      </c>
      <c r="P7" s="237">
        <f t="shared" si="15"/>
        <v>20</v>
      </c>
      <c r="Q7" s="238">
        <f t="shared" si="16"/>
        <v>1</v>
      </c>
      <c r="R7" s="238">
        <f t="shared" si="17"/>
        <v>145</v>
      </c>
      <c r="T7">
        <v>508</v>
      </c>
      <c r="U7">
        <v>3787</v>
      </c>
      <c r="V7" t="s">
        <v>221</v>
      </c>
      <c r="W7">
        <v>2881.6030000000001</v>
      </c>
      <c r="X7">
        <v>1605.2570000000001</v>
      </c>
      <c r="Y7">
        <v>1.7949999999999999</v>
      </c>
      <c r="Z7">
        <v>16.111000000000001</v>
      </c>
      <c r="AA7">
        <v>165.11912599999999</v>
      </c>
      <c r="AB7">
        <v>2.7027359999999998</v>
      </c>
      <c r="AC7">
        <v>54.078848999999998</v>
      </c>
      <c r="AD7" s="1">
        <v>902</v>
      </c>
      <c r="AE7">
        <v>1</v>
      </c>
      <c r="AF7">
        <v>145</v>
      </c>
      <c r="AG7">
        <v>78</v>
      </c>
      <c r="AH7">
        <v>17.45166</v>
      </c>
      <c r="AI7">
        <v>2247.1</v>
      </c>
      <c r="AJ7">
        <v>0</v>
      </c>
      <c r="AK7">
        <v>20</v>
      </c>
      <c r="AL7">
        <v>5383</v>
      </c>
      <c r="AM7" t="s">
        <v>222</v>
      </c>
      <c r="AN7" t="s">
        <v>257</v>
      </c>
      <c r="AO7">
        <v>2881.6030000000001</v>
      </c>
      <c r="AR7" t="s">
        <v>119</v>
      </c>
      <c r="AS7" t="s">
        <v>121</v>
      </c>
      <c r="AT7" t="s">
        <v>202</v>
      </c>
      <c r="AU7" t="s">
        <v>221</v>
      </c>
      <c r="AV7" t="s">
        <v>48</v>
      </c>
      <c r="AW7">
        <v>1</v>
      </c>
      <c r="BB7">
        <v>0.85476190476190472</v>
      </c>
      <c r="BC7" t="s">
        <v>69</v>
      </c>
      <c r="BF7" t="s">
        <v>119</v>
      </c>
      <c r="BG7" t="s">
        <v>121</v>
      </c>
      <c r="BH7" t="s">
        <v>221</v>
      </c>
      <c r="BI7">
        <v>3787</v>
      </c>
      <c r="BJ7">
        <v>1</v>
      </c>
      <c r="BK7" t="s">
        <v>202</v>
      </c>
      <c r="BL7" t="s">
        <v>177</v>
      </c>
      <c r="BM7">
        <v>0.85476190476190472</v>
      </c>
      <c r="BN7" t="s">
        <v>69</v>
      </c>
      <c r="BO7" t="s">
        <v>178</v>
      </c>
      <c r="BP7">
        <v>2881.6030000000001</v>
      </c>
    </row>
    <row r="8" spans="1:68" ht="16.5">
      <c r="A8" s="114" t="str">
        <f t="shared" ref="A8:A21" si="18">BF8</f>
        <v>마니교통</v>
      </c>
      <c r="B8" s="115" t="str">
        <f t="shared" ref="B8:B21" si="19">BH8</f>
        <v>류승춘</v>
      </c>
      <c r="C8" s="116" t="str">
        <f t="shared" ref="C8:C21" si="20">BN8</f>
        <v>B</v>
      </c>
      <c r="D8" s="117">
        <f t="shared" ref="D8:D21" si="21">BM8</f>
        <v>0.93071002011481563</v>
      </c>
      <c r="E8" s="118">
        <f t="shared" ref="E8:E21" si="22">U8</f>
        <v>8970</v>
      </c>
      <c r="F8" s="119" t="str">
        <f t="shared" ref="F8:F21" si="23">BG8</f>
        <v>7</v>
      </c>
      <c r="G8" s="120" t="str">
        <f t="shared" ref="G8:G21" si="24">BK8</f>
        <v>73아1206</v>
      </c>
      <c r="H8" s="121">
        <f t="shared" ref="H8:H21" si="25">BJ8</f>
        <v>3</v>
      </c>
      <c r="I8" s="122">
        <f t="shared" ref="I8:I21" si="26">BP8</f>
        <v>11407.817999999999</v>
      </c>
      <c r="J8" s="123">
        <f t="shared" ref="J8:J21" si="27">AB8/AA8</f>
        <v>4.6909229930935416E-2</v>
      </c>
      <c r="K8" s="123">
        <f t="shared" ref="K8:K21" si="28">AC8/AA8</f>
        <v>0.35447453912649729</v>
      </c>
      <c r="L8" s="123">
        <f t="shared" ref="L8:L21" si="29">AD8/I8</f>
        <v>0.11676203109130949</v>
      </c>
      <c r="M8" s="124">
        <f t="shared" ref="M8:M21" si="30">Z8</f>
        <v>15.33</v>
      </c>
      <c r="N8" s="125">
        <f t="shared" ref="N8:N21" si="31">AE8*100/W8</f>
        <v>0.98178284401101079</v>
      </c>
      <c r="O8" s="125">
        <f t="shared" ref="O8:O21" si="32">AF8*100/W8</f>
        <v>16.558819574435709</v>
      </c>
      <c r="P8" s="239">
        <f t="shared" ref="P8:P21" si="33">AK8</f>
        <v>196</v>
      </c>
      <c r="Q8" s="240">
        <f t="shared" ref="Q8:Q21" si="34">AE8</f>
        <v>112</v>
      </c>
      <c r="R8" s="240">
        <f t="shared" ref="R8:R21" si="35">AF8</f>
        <v>1889</v>
      </c>
      <c r="T8">
        <v>508</v>
      </c>
      <c r="U8">
        <v>8970</v>
      </c>
      <c r="V8" t="s">
        <v>223</v>
      </c>
      <c r="W8">
        <v>11407.817999999999</v>
      </c>
      <c r="X8">
        <v>4850.4719999999998</v>
      </c>
      <c r="Y8">
        <v>2.3519999999999999</v>
      </c>
      <c r="Z8">
        <v>15.33</v>
      </c>
      <c r="AA8">
        <v>777.02373399999999</v>
      </c>
      <c r="AB8">
        <v>36.449584999999999</v>
      </c>
      <c r="AC8">
        <v>275.43513000000002</v>
      </c>
      <c r="AD8" s="1">
        <v>1332</v>
      </c>
      <c r="AE8">
        <v>112</v>
      </c>
      <c r="AF8">
        <v>1889</v>
      </c>
      <c r="AG8">
        <v>103</v>
      </c>
      <c r="AH8">
        <v>14.681426999999999</v>
      </c>
      <c r="AI8">
        <v>8429.9</v>
      </c>
      <c r="AJ8">
        <v>13.8</v>
      </c>
      <c r="AK8">
        <v>196</v>
      </c>
      <c r="AL8">
        <v>76615</v>
      </c>
      <c r="AM8" t="s">
        <v>224</v>
      </c>
      <c r="AN8" t="s">
        <v>258</v>
      </c>
      <c r="AO8">
        <v>6922.9560000000001</v>
      </c>
      <c r="AR8" t="s">
        <v>119</v>
      </c>
      <c r="AS8" t="s">
        <v>122</v>
      </c>
      <c r="AT8" t="s">
        <v>251</v>
      </c>
      <c r="AU8" t="s">
        <v>223</v>
      </c>
      <c r="AV8" t="s">
        <v>206</v>
      </c>
      <c r="AW8">
        <v>3</v>
      </c>
      <c r="BB8">
        <v>0.93071002011481563</v>
      </c>
      <c r="BC8" t="s">
        <v>68</v>
      </c>
      <c r="BF8" t="s">
        <v>119</v>
      </c>
      <c r="BG8" t="s">
        <v>122</v>
      </c>
      <c r="BH8" t="s">
        <v>223</v>
      </c>
      <c r="BI8">
        <v>8970</v>
      </c>
      <c r="BJ8">
        <v>3</v>
      </c>
      <c r="BK8" t="s">
        <v>251</v>
      </c>
      <c r="BL8" t="s">
        <v>204</v>
      </c>
      <c r="BM8">
        <v>0.93071002011481563</v>
      </c>
      <c r="BN8" t="s">
        <v>68</v>
      </c>
      <c r="BO8" t="s">
        <v>259</v>
      </c>
      <c r="BP8">
        <v>11407.817999999999</v>
      </c>
    </row>
    <row r="9" spans="1:68" ht="16.5">
      <c r="A9" s="131" t="str">
        <f t="shared" si="18"/>
        <v>마니교통</v>
      </c>
      <c r="B9" s="132" t="str">
        <f t="shared" si="19"/>
        <v>박상식</v>
      </c>
      <c r="C9" s="133" t="str">
        <f t="shared" si="20"/>
        <v>D</v>
      </c>
      <c r="D9" s="134">
        <f t="shared" si="21"/>
        <v>0.81428571428571428</v>
      </c>
      <c r="E9" s="135">
        <f t="shared" si="22"/>
        <v>7014</v>
      </c>
      <c r="F9" s="136" t="str">
        <f t="shared" si="23"/>
        <v>47</v>
      </c>
      <c r="G9" s="137" t="str">
        <f t="shared" si="24"/>
        <v>73아1255</v>
      </c>
      <c r="H9" s="138">
        <f t="shared" si="25"/>
        <v>1</v>
      </c>
      <c r="I9" s="139">
        <f t="shared" si="26"/>
        <v>1930.6559999999999</v>
      </c>
      <c r="J9" s="140">
        <f t="shared" si="27"/>
        <v>6.1235299064431974E-2</v>
      </c>
      <c r="K9" s="140">
        <f t="shared" si="28"/>
        <v>0.34953893440692962</v>
      </c>
      <c r="L9" s="140">
        <f t="shared" si="29"/>
        <v>0.20045000248620159</v>
      </c>
      <c r="M9" s="141">
        <f t="shared" si="30"/>
        <v>18.024000000000001</v>
      </c>
      <c r="N9" s="142">
        <f t="shared" si="31"/>
        <v>5.1795866275504289E-2</v>
      </c>
      <c r="O9" s="142">
        <f t="shared" si="32"/>
        <v>12.120232708468002</v>
      </c>
      <c r="P9" s="237">
        <f t="shared" si="33"/>
        <v>19</v>
      </c>
      <c r="Q9" s="238">
        <f t="shared" si="34"/>
        <v>1</v>
      </c>
      <c r="R9" s="238">
        <f t="shared" si="35"/>
        <v>234</v>
      </c>
      <c r="T9">
        <v>508</v>
      </c>
      <c r="U9">
        <v>7014</v>
      </c>
      <c r="V9" t="s">
        <v>225</v>
      </c>
      <c r="W9">
        <v>1930.6559999999999</v>
      </c>
      <c r="X9">
        <v>1129.0730000000001</v>
      </c>
      <c r="Y9">
        <v>1.71</v>
      </c>
      <c r="Z9">
        <v>18.024000000000001</v>
      </c>
      <c r="AA9">
        <v>119.447755</v>
      </c>
      <c r="AB9">
        <v>7.314419</v>
      </c>
      <c r="AC9">
        <v>41.751640999999999</v>
      </c>
      <c r="AD9" s="1">
        <v>387</v>
      </c>
      <c r="AE9">
        <v>1</v>
      </c>
      <c r="AF9">
        <v>234</v>
      </c>
      <c r="AG9">
        <v>78</v>
      </c>
      <c r="AH9">
        <v>16.163183</v>
      </c>
      <c r="AI9">
        <v>2813</v>
      </c>
      <c r="AJ9">
        <v>0</v>
      </c>
      <c r="AK9">
        <v>19</v>
      </c>
      <c r="AL9">
        <v>5066</v>
      </c>
      <c r="AM9" t="s">
        <v>226</v>
      </c>
      <c r="AN9" t="s">
        <v>260</v>
      </c>
      <c r="AO9">
        <v>1930.6559999999999</v>
      </c>
      <c r="AR9" t="s">
        <v>119</v>
      </c>
      <c r="AS9" t="s">
        <v>121</v>
      </c>
      <c r="AT9" t="s">
        <v>202</v>
      </c>
      <c r="AU9" t="s">
        <v>225</v>
      </c>
      <c r="AV9" t="s">
        <v>48</v>
      </c>
      <c r="AW9">
        <v>1</v>
      </c>
      <c r="BB9">
        <v>0.81428571428571428</v>
      </c>
      <c r="BC9" t="s">
        <v>67</v>
      </c>
      <c r="BF9" t="s">
        <v>119</v>
      </c>
      <c r="BG9" t="s">
        <v>121</v>
      </c>
      <c r="BH9" t="s">
        <v>225</v>
      </c>
      <c r="BI9">
        <v>7014</v>
      </c>
      <c r="BJ9">
        <v>1</v>
      </c>
      <c r="BK9" t="s">
        <v>202</v>
      </c>
      <c r="BL9" t="s">
        <v>177</v>
      </c>
      <c r="BM9">
        <v>0.81428571428571428</v>
      </c>
      <c r="BN9" t="s">
        <v>67</v>
      </c>
      <c r="BO9" t="s">
        <v>179</v>
      </c>
      <c r="BP9">
        <v>1930.6559999999999</v>
      </c>
    </row>
    <row r="10" spans="1:68" ht="16.5">
      <c r="A10" s="114" t="str">
        <f t="shared" si="18"/>
        <v>마니교통</v>
      </c>
      <c r="B10" s="115" t="str">
        <f t="shared" si="19"/>
        <v>박종철</v>
      </c>
      <c r="C10" s="116" t="str">
        <f t="shared" si="20"/>
        <v>D</v>
      </c>
      <c r="D10" s="117">
        <f t="shared" si="21"/>
        <v>0.80238095238095242</v>
      </c>
      <c r="E10" s="118">
        <f t="shared" si="22"/>
        <v>1023</v>
      </c>
      <c r="F10" s="119" t="str">
        <f t="shared" si="23"/>
        <v>47</v>
      </c>
      <c r="G10" s="120" t="str">
        <f t="shared" si="24"/>
        <v>70바2513</v>
      </c>
      <c r="H10" s="121">
        <f t="shared" si="25"/>
        <v>1</v>
      </c>
      <c r="I10" s="122">
        <f t="shared" si="26"/>
        <v>400.16300000000001</v>
      </c>
      <c r="J10" s="123">
        <f t="shared" si="27"/>
        <v>2.7629480278498635E-2</v>
      </c>
      <c r="K10" s="123">
        <f t="shared" si="28"/>
        <v>0.31683147309437226</v>
      </c>
      <c r="L10" s="123">
        <f t="shared" si="29"/>
        <v>0.21741140485252258</v>
      </c>
      <c r="M10" s="124">
        <f t="shared" si="30"/>
        <v>14.041</v>
      </c>
      <c r="N10" s="125">
        <f t="shared" si="31"/>
        <v>0.24989816649715241</v>
      </c>
      <c r="O10" s="125">
        <f t="shared" si="32"/>
        <v>4.7480651634458955</v>
      </c>
      <c r="P10" s="239">
        <f t="shared" si="33"/>
        <v>2</v>
      </c>
      <c r="Q10" s="240">
        <f t="shared" si="34"/>
        <v>1</v>
      </c>
      <c r="R10" s="240">
        <f t="shared" si="35"/>
        <v>19</v>
      </c>
      <c r="T10">
        <v>508</v>
      </c>
      <c r="U10">
        <v>1023</v>
      </c>
      <c r="V10" t="s">
        <v>227</v>
      </c>
      <c r="W10">
        <v>400.16300000000001</v>
      </c>
      <c r="X10">
        <v>237.53200000000001</v>
      </c>
      <c r="Y10">
        <v>1.6850000000000001</v>
      </c>
      <c r="Z10">
        <v>14.041</v>
      </c>
      <c r="AA10">
        <v>25.827774999999999</v>
      </c>
      <c r="AB10">
        <v>0.71360800000000002</v>
      </c>
      <c r="AC10">
        <v>8.183052</v>
      </c>
      <c r="AD10" s="1">
        <v>87</v>
      </c>
      <c r="AE10">
        <v>1</v>
      </c>
      <c r="AF10">
        <v>19</v>
      </c>
      <c r="AG10">
        <v>80</v>
      </c>
      <c r="AH10">
        <v>15.493513999999999</v>
      </c>
      <c r="AI10">
        <v>113.5</v>
      </c>
      <c r="AJ10">
        <v>0</v>
      </c>
      <c r="AK10">
        <v>2</v>
      </c>
      <c r="AL10">
        <v>1000</v>
      </c>
      <c r="AM10" t="s">
        <v>228</v>
      </c>
      <c r="AN10" t="s">
        <v>261</v>
      </c>
      <c r="AO10">
        <v>400.16300000000001</v>
      </c>
      <c r="AR10" t="s">
        <v>119</v>
      </c>
      <c r="AS10" t="s">
        <v>121</v>
      </c>
      <c r="AT10" t="s">
        <v>200</v>
      </c>
      <c r="AU10" t="s">
        <v>227</v>
      </c>
      <c r="AV10" t="s">
        <v>48</v>
      </c>
      <c r="AW10">
        <v>1</v>
      </c>
      <c r="BB10">
        <v>0.80238095238095242</v>
      </c>
      <c r="BC10" t="s">
        <v>67</v>
      </c>
      <c r="BF10" t="s">
        <v>119</v>
      </c>
      <c r="BG10" t="s">
        <v>121</v>
      </c>
      <c r="BH10" t="s">
        <v>227</v>
      </c>
      <c r="BI10">
        <v>1023</v>
      </c>
      <c r="BJ10">
        <v>1</v>
      </c>
      <c r="BK10" t="s">
        <v>200</v>
      </c>
      <c r="BL10" t="s">
        <v>177</v>
      </c>
      <c r="BM10">
        <v>0.80238095238095242</v>
      </c>
      <c r="BN10" t="s">
        <v>67</v>
      </c>
      <c r="BO10" t="s">
        <v>179</v>
      </c>
      <c r="BP10">
        <v>400.16300000000001</v>
      </c>
    </row>
    <row r="11" spans="1:68" ht="16.5">
      <c r="A11" s="131" t="str">
        <f t="shared" si="18"/>
        <v>마니교통</v>
      </c>
      <c r="B11" s="132" t="str">
        <f t="shared" si="19"/>
        <v>서동균</v>
      </c>
      <c r="C11" s="133" t="str">
        <f t="shared" si="20"/>
        <v>F</v>
      </c>
      <c r="D11" s="134">
        <f t="shared" si="21"/>
        <v>0.66959999999999997</v>
      </c>
      <c r="E11" s="135">
        <f t="shared" si="22"/>
        <v>4913</v>
      </c>
      <c r="F11" s="136" t="str">
        <f t="shared" si="23"/>
        <v>7</v>
      </c>
      <c r="G11" s="137" t="str">
        <f t="shared" si="24"/>
        <v>73아1200</v>
      </c>
      <c r="H11" s="138">
        <f t="shared" si="25"/>
        <v>1</v>
      </c>
      <c r="I11" s="139">
        <f t="shared" si="26"/>
        <v>1849.7260000000001</v>
      </c>
      <c r="J11" s="140">
        <f t="shared" si="27"/>
        <v>1.5852785227460611E-2</v>
      </c>
      <c r="K11" s="140">
        <f t="shared" si="28"/>
        <v>0.43713782948318392</v>
      </c>
      <c r="L11" s="140">
        <f t="shared" si="29"/>
        <v>0.11731467255150221</v>
      </c>
      <c r="M11" s="141">
        <f t="shared" si="30"/>
        <v>21.602</v>
      </c>
      <c r="N11" s="142">
        <f t="shared" si="31"/>
        <v>0.70280679408734048</v>
      </c>
      <c r="O11" s="142">
        <f t="shared" si="32"/>
        <v>32.437236650184943</v>
      </c>
      <c r="P11" s="237">
        <f t="shared" si="33"/>
        <v>44</v>
      </c>
      <c r="Q11" s="238">
        <f t="shared" si="34"/>
        <v>13</v>
      </c>
      <c r="R11" s="238">
        <f t="shared" si="35"/>
        <v>600</v>
      </c>
      <c r="T11">
        <v>508</v>
      </c>
      <c r="U11">
        <v>4913</v>
      </c>
      <c r="V11" t="s">
        <v>262</v>
      </c>
      <c r="W11">
        <v>1849.7260000000001</v>
      </c>
      <c r="X11">
        <v>1104.731</v>
      </c>
      <c r="Y11">
        <v>1.6739999999999999</v>
      </c>
      <c r="Z11">
        <v>21.602</v>
      </c>
      <c r="AA11">
        <v>133.48443</v>
      </c>
      <c r="AB11">
        <v>2.1160999999999999</v>
      </c>
      <c r="AC11">
        <v>58.351094000000003</v>
      </c>
      <c r="AD11" s="1">
        <v>217</v>
      </c>
      <c r="AE11">
        <v>13</v>
      </c>
      <c r="AF11">
        <v>600</v>
      </c>
      <c r="AG11">
        <v>81</v>
      </c>
      <c r="AH11">
        <v>13.857241</v>
      </c>
      <c r="AI11">
        <v>1726.6</v>
      </c>
      <c r="AJ11">
        <v>0</v>
      </c>
      <c r="AK11">
        <v>44</v>
      </c>
      <c r="AL11">
        <v>24819</v>
      </c>
      <c r="AM11" t="s">
        <v>263</v>
      </c>
      <c r="AN11" t="s">
        <v>264</v>
      </c>
      <c r="AO11">
        <v>1849.7260000000001</v>
      </c>
      <c r="AR11" t="s">
        <v>119</v>
      </c>
      <c r="AS11" t="s">
        <v>122</v>
      </c>
      <c r="AT11" t="s">
        <v>204</v>
      </c>
      <c r="AU11" t="s">
        <v>262</v>
      </c>
      <c r="AV11" t="s">
        <v>206</v>
      </c>
      <c r="AW11">
        <v>1</v>
      </c>
      <c r="BB11">
        <v>0.66959999999999997</v>
      </c>
      <c r="BC11" t="s">
        <v>70</v>
      </c>
      <c r="BF11" t="s">
        <v>119</v>
      </c>
      <c r="BG11" t="s">
        <v>122</v>
      </c>
      <c r="BH11" t="s">
        <v>262</v>
      </c>
      <c r="BI11">
        <v>4913</v>
      </c>
      <c r="BJ11">
        <v>1</v>
      </c>
      <c r="BK11" t="s">
        <v>204</v>
      </c>
      <c r="BL11" t="s">
        <v>177</v>
      </c>
      <c r="BM11">
        <v>0.66959999999999997</v>
      </c>
      <c r="BN11" t="s">
        <v>70</v>
      </c>
      <c r="BO11" t="s">
        <v>188</v>
      </c>
      <c r="BP11">
        <v>1849.7260000000001</v>
      </c>
    </row>
    <row r="12" spans="1:68" ht="16.5">
      <c r="A12" s="114" t="str">
        <f t="shared" si="18"/>
        <v>마니교통</v>
      </c>
      <c r="B12" s="115" t="str">
        <f t="shared" si="19"/>
        <v>오순재</v>
      </c>
      <c r="C12" s="116" t="str">
        <f t="shared" si="20"/>
        <v>D</v>
      </c>
      <c r="D12" s="117">
        <f t="shared" si="21"/>
        <v>0.84190476190476182</v>
      </c>
      <c r="E12" s="118">
        <f t="shared" si="22"/>
        <v>8861</v>
      </c>
      <c r="F12" s="119" t="str">
        <f t="shared" si="23"/>
        <v>47</v>
      </c>
      <c r="G12" s="120" t="str">
        <f t="shared" si="24"/>
        <v>70바2218</v>
      </c>
      <c r="H12" s="121">
        <f t="shared" si="25"/>
        <v>1</v>
      </c>
      <c r="I12" s="122">
        <f t="shared" si="26"/>
        <v>2011.085</v>
      </c>
      <c r="J12" s="123">
        <f t="shared" si="27"/>
        <v>4.9291670039199931E-2</v>
      </c>
      <c r="K12" s="123">
        <f t="shared" si="28"/>
        <v>0.28538845363004089</v>
      </c>
      <c r="L12" s="123">
        <f t="shared" si="29"/>
        <v>0.11685234587299891</v>
      </c>
      <c r="M12" s="124">
        <f t="shared" si="30"/>
        <v>11.156000000000001</v>
      </c>
      <c r="N12" s="125">
        <f t="shared" si="31"/>
        <v>0</v>
      </c>
      <c r="O12" s="125">
        <f t="shared" si="32"/>
        <v>0</v>
      </c>
      <c r="P12" s="239">
        <f t="shared" si="33"/>
        <v>30</v>
      </c>
      <c r="Q12" s="240">
        <f t="shared" si="34"/>
        <v>0</v>
      </c>
      <c r="R12" s="240">
        <f t="shared" si="35"/>
        <v>0</v>
      </c>
      <c r="T12">
        <v>508</v>
      </c>
      <c r="U12">
        <v>8861</v>
      </c>
      <c r="V12" t="s">
        <v>229</v>
      </c>
      <c r="W12">
        <v>2011.085</v>
      </c>
      <c r="X12">
        <v>1137.193</v>
      </c>
      <c r="Y12">
        <v>1.768</v>
      </c>
      <c r="Z12">
        <v>11.156000000000001</v>
      </c>
      <c r="AA12">
        <v>121.459143</v>
      </c>
      <c r="AB12">
        <v>5.9869240000000001</v>
      </c>
      <c r="AC12">
        <v>34.663037000000003</v>
      </c>
      <c r="AD12" s="1">
        <v>235</v>
      </c>
      <c r="AE12">
        <v>0</v>
      </c>
      <c r="AF12">
        <v>0</v>
      </c>
      <c r="AG12">
        <v>80</v>
      </c>
      <c r="AH12">
        <v>16.557707000000001</v>
      </c>
      <c r="AI12">
        <v>1191.3</v>
      </c>
      <c r="AJ12">
        <v>0</v>
      </c>
      <c r="AK12">
        <v>30</v>
      </c>
      <c r="AL12">
        <v>10067</v>
      </c>
      <c r="AM12" t="s">
        <v>230</v>
      </c>
      <c r="AN12" t="s">
        <v>265</v>
      </c>
      <c r="AO12">
        <v>2011.085</v>
      </c>
      <c r="AR12" t="s">
        <v>119</v>
      </c>
      <c r="AS12" t="s">
        <v>121</v>
      </c>
      <c r="AT12" t="s">
        <v>196</v>
      </c>
      <c r="AU12" t="s">
        <v>229</v>
      </c>
      <c r="AV12" t="s">
        <v>197</v>
      </c>
      <c r="AW12">
        <v>1</v>
      </c>
      <c r="BB12">
        <v>0.84190476190476182</v>
      </c>
      <c r="BC12" t="s">
        <v>67</v>
      </c>
      <c r="BF12" t="s">
        <v>119</v>
      </c>
      <c r="BG12" t="s">
        <v>121</v>
      </c>
      <c r="BH12" t="s">
        <v>229</v>
      </c>
      <c r="BI12">
        <v>8861</v>
      </c>
      <c r="BJ12">
        <v>1</v>
      </c>
      <c r="BK12" t="s">
        <v>196</v>
      </c>
      <c r="BL12" t="s">
        <v>177</v>
      </c>
      <c r="BM12">
        <v>0.84190476190476182</v>
      </c>
      <c r="BN12" t="s">
        <v>67</v>
      </c>
      <c r="BO12" t="s">
        <v>179</v>
      </c>
      <c r="BP12">
        <v>2011.085</v>
      </c>
    </row>
    <row r="13" spans="1:68" ht="16.5">
      <c r="A13" s="131" t="str">
        <f t="shared" si="18"/>
        <v>마니교통</v>
      </c>
      <c r="B13" s="132" t="str">
        <f t="shared" si="19"/>
        <v>오현규</v>
      </c>
      <c r="C13" s="133" t="str">
        <f t="shared" si="20"/>
        <v>D</v>
      </c>
      <c r="D13" s="134">
        <f t="shared" si="21"/>
        <v>0.82530548140701998</v>
      </c>
      <c r="E13" s="135">
        <f t="shared" si="22"/>
        <v>3084</v>
      </c>
      <c r="F13" s="136" t="str">
        <f t="shared" si="23"/>
        <v>81</v>
      </c>
      <c r="G13" s="137" t="str">
        <f t="shared" si="24"/>
        <v>70바1274</v>
      </c>
      <c r="H13" s="138">
        <f t="shared" si="25"/>
        <v>2</v>
      </c>
      <c r="I13" s="139">
        <f t="shared" si="26"/>
        <v>4029.9970000000003</v>
      </c>
      <c r="J13" s="140">
        <f t="shared" si="27"/>
        <v>2.4612371520581152E-2</v>
      </c>
      <c r="K13" s="140">
        <f t="shared" si="28"/>
        <v>0.35338472253909042</v>
      </c>
      <c r="L13" s="140">
        <f t="shared" si="29"/>
        <v>0.17940460005305214</v>
      </c>
      <c r="M13" s="141">
        <f t="shared" si="30"/>
        <v>15.108000000000001</v>
      </c>
      <c r="N13" s="142">
        <f t="shared" si="31"/>
        <v>0.39702262805654698</v>
      </c>
      <c r="O13" s="142">
        <f t="shared" si="32"/>
        <v>11.26551707110452</v>
      </c>
      <c r="P13" s="237">
        <f t="shared" si="33"/>
        <v>53</v>
      </c>
      <c r="Q13" s="238">
        <f t="shared" si="34"/>
        <v>16</v>
      </c>
      <c r="R13" s="238">
        <f t="shared" si="35"/>
        <v>454</v>
      </c>
      <c r="T13">
        <v>508</v>
      </c>
      <c r="U13">
        <v>3084</v>
      </c>
      <c r="V13" t="s">
        <v>231</v>
      </c>
      <c r="W13">
        <v>4029.9969999999998</v>
      </c>
      <c r="X13">
        <v>2300.973</v>
      </c>
      <c r="Y13">
        <v>1.7509999999999999</v>
      </c>
      <c r="Z13">
        <v>15.108000000000001</v>
      </c>
      <c r="AA13">
        <v>245.922462</v>
      </c>
      <c r="AB13">
        <v>6.0527350000000002</v>
      </c>
      <c r="AC13">
        <v>86.905241000000004</v>
      </c>
      <c r="AD13" s="1">
        <v>723</v>
      </c>
      <c r="AE13">
        <v>16</v>
      </c>
      <c r="AF13">
        <v>454</v>
      </c>
      <c r="AG13">
        <v>93</v>
      </c>
      <c r="AH13">
        <v>16.387266</v>
      </c>
      <c r="AI13">
        <v>3602.4</v>
      </c>
      <c r="AJ13">
        <v>132.80000000000001</v>
      </c>
      <c r="AK13">
        <v>53</v>
      </c>
      <c r="AL13">
        <v>10807</v>
      </c>
      <c r="AM13" t="s">
        <v>232</v>
      </c>
      <c r="AN13" t="s">
        <v>266</v>
      </c>
      <c r="AO13">
        <v>3019.8240000000001</v>
      </c>
      <c r="AR13" t="s">
        <v>119</v>
      </c>
      <c r="AS13" t="s">
        <v>123</v>
      </c>
      <c r="AT13" t="s">
        <v>213</v>
      </c>
      <c r="AU13" t="s">
        <v>231</v>
      </c>
      <c r="AV13" t="s">
        <v>48</v>
      </c>
      <c r="AW13">
        <v>2</v>
      </c>
      <c r="BB13">
        <v>0.82530548140701998</v>
      </c>
      <c r="BC13" t="s">
        <v>67</v>
      </c>
      <c r="BF13" t="s">
        <v>119</v>
      </c>
      <c r="BG13" t="s">
        <v>123</v>
      </c>
      <c r="BH13" t="s">
        <v>231</v>
      </c>
      <c r="BI13">
        <v>3084</v>
      </c>
      <c r="BJ13">
        <v>2</v>
      </c>
      <c r="BK13" t="s">
        <v>213</v>
      </c>
      <c r="BL13" t="s">
        <v>216</v>
      </c>
      <c r="BM13">
        <v>0.82530548140701998</v>
      </c>
      <c r="BN13" t="s">
        <v>67</v>
      </c>
      <c r="BO13" t="s">
        <v>179</v>
      </c>
      <c r="BP13">
        <v>4029.9970000000003</v>
      </c>
    </row>
    <row r="14" spans="1:68" ht="16.5">
      <c r="A14" s="114" t="str">
        <f t="shared" si="18"/>
        <v>마니교통</v>
      </c>
      <c r="B14" s="115" t="str">
        <f t="shared" si="19"/>
        <v>유제국</v>
      </c>
      <c r="C14" s="116" t="str">
        <f t="shared" si="20"/>
        <v>D</v>
      </c>
      <c r="D14" s="117">
        <f t="shared" si="21"/>
        <v>0.81811621895545916</v>
      </c>
      <c r="E14" s="118">
        <f t="shared" si="22"/>
        <v>2525</v>
      </c>
      <c r="F14" s="119" t="str">
        <f t="shared" si="23"/>
        <v>7</v>
      </c>
      <c r="G14" s="120" t="str">
        <f t="shared" si="24"/>
        <v>73아1200</v>
      </c>
      <c r="H14" s="121">
        <f t="shared" si="25"/>
        <v>3</v>
      </c>
      <c r="I14" s="122">
        <f t="shared" si="26"/>
        <v>796.23500000000001</v>
      </c>
      <c r="J14" s="123">
        <f t="shared" si="27"/>
        <v>3.4436251488963218E-2</v>
      </c>
      <c r="K14" s="123">
        <f t="shared" si="28"/>
        <v>0.38584490317191961</v>
      </c>
      <c r="L14" s="123">
        <f t="shared" si="29"/>
        <v>0.19215432629814061</v>
      </c>
      <c r="M14" s="124">
        <f t="shared" si="30"/>
        <v>19.016999999999999</v>
      </c>
      <c r="N14" s="125">
        <f t="shared" si="31"/>
        <v>0.87913744057972831</v>
      </c>
      <c r="O14" s="125">
        <f t="shared" si="32"/>
        <v>22.480800266253052</v>
      </c>
      <c r="P14" s="239">
        <f t="shared" si="33"/>
        <v>13</v>
      </c>
      <c r="Q14" s="240">
        <f t="shared" si="34"/>
        <v>7</v>
      </c>
      <c r="R14" s="240">
        <f t="shared" si="35"/>
        <v>179</v>
      </c>
      <c r="T14">
        <v>508</v>
      </c>
      <c r="U14">
        <v>2525</v>
      </c>
      <c r="V14" t="s">
        <v>233</v>
      </c>
      <c r="W14">
        <v>796.23500000000001</v>
      </c>
      <c r="X14">
        <v>438.36500000000001</v>
      </c>
      <c r="Y14">
        <v>1.8160000000000001</v>
      </c>
      <c r="Z14">
        <v>19.016999999999999</v>
      </c>
      <c r="AA14">
        <v>52.286382000000003</v>
      </c>
      <c r="AB14">
        <v>1.8005469999999999</v>
      </c>
      <c r="AC14">
        <v>20.174434000000002</v>
      </c>
      <c r="AD14" s="1">
        <v>153</v>
      </c>
      <c r="AE14">
        <v>7</v>
      </c>
      <c r="AF14">
        <v>179</v>
      </c>
      <c r="AG14">
        <v>80</v>
      </c>
      <c r="AH14">
        <v>15.228343000000001</v>
      </c>
      <c r="AI14">
        <v>2457.1</v>
      </c>
      <c r="AJ14">
        <v>0</v>
      </c>
      <c r="AK14">
        <v>13</v>
      </c>
      <c r="AL14">
        <v>7401</v>
      </c>
      <c r="AM14" t="s">
        <v>234</v>
      </c>
      <c r="AN14" t="s">
        <v>267</v>
      </c>
      <c r="AO14">
        <v>384.01100000000002</v>
      </c>
      <c r="AR14" t="s">
        <v>119</v>
      </c>
      <c r="AS14" t="s">
        <v>122</v>
      </c>
      <c r="AT14" t="s">
        <v>204</v>
      </c>
      <c r="AU14" t="s">
        <v>233</v>
      </c>
      <c r="AV14" t="s">
        <v>206</v>
      </c>
      <c r="AW14">
        <v>3</v>
      </c>
      <c r="BB14">
        <v>0.81811621895545916</v>
      </c>
      <c r="BC14" t="s">
        <v>67</v>
      </c>
      <c r="BF14" t="s">
        <v>119</v>
      </c>
      <c r="BG14" t="s">
        <v>122</v>
      </c>
      <c r="BH14" t="s">
        <v>233</v>
      </c>
      <c r="BI14">
        <v>2525</v>
      </c>
      <c r="BJ14">
        <v>3</v>
      </c>
      <c r="BK14" t="s">
        <v>204</v>
      </c>
      <c r="BL14" t="s">
        <v>213</v>
      </c>
      <c r="BM14">
        <v>0.81811621895545916</v>
      </c>
      <c r="BN14" t="s">
        <v>67</v>
      </c>
      <c r="BO14" t="s">
        <v>179</v>
      </c>
      <c r="BP14">
        <v>796.23500000000001</v>
      </c>
    </row>
    <row r="15" spans="1:68" ht="16.5">
      <c r="A15" s="131" t="str">
        <f t="shared" si="18"/>
        <v>마니교통</v>
      </c>
      <c r="B15" s="132" t="str">
        <f t="shared" si="19"/>
        <v>이강우</v>
      </c>
      <c r="C15" s="133" t="str">
        <f t="shared" si="20"/>
        <v>C</v>
      </c>
      <c r="D15" s="134">
        <f t="shared" si="21"/>
        <v>0.86799999999999999</v>
      </c>
      <c r="E15" s="135">
        <f t="shared" si="22"/>
        <v>2532</v>
      </c>
      <c r="F15" s="136" t="str">
        <f t="shared" si="23"/>
        <v>81</v>
      </c>
      <c r="G15" s="137" t="str">
        <f t="shared" si="24"/>
        <v>70바1284</v>
      </c>
      <c r="H15" s="138">
        <f t="shared" si="25"/>
        <v>1</v>
      </c>
      <c r="I15" s="139">
        <f t="shared" si="26"/>
        <v>2568.047</v>
      </c>
      <c r="J15" s="140">
        <f t="shared" si="27"/>
        <v>2.5231268111968314E-2</v>
      </c>
      <c r="K15" s="140">
        <f t="shared" si="28"/>
        <v>0.36804416283301472</v>
      </c>
      <c r="L15" s="140">
        <f t="shared" si="29"/>
        <v>0.28582031403630853</v>
      </c>
      <c r="M15" s="141">
        <f t="shared" si="30"/>
        <v>16.527000000000001</v>
      </c>
      <c r="N15" s="142">
        <f t="shared" si="31"/>
        <v>3.8940097280151027E-2</v>
      </c>
      <c r="O15" s="142">
        <f t="shared" si="32"/>
        <v>4.3612908953769152</v>
      </c>
      <c r="P15" s="237">
        <f t="shared" si="33"/>
        <v>39</v>
      </c>
      <c r="Q15" s="238">
        <f t="shared" si="34"/>
        <v>1</v>
      </c>
      <c r="R15" s="238">
        <f t="shared" si="35"/>
        <v>112</v>
      </c>
      <c r="T15">
        <v>508</v>
      </c>
      <c r="U15">
        <v>2532</v>
      </c>
      <c r="V15" t="s">
        <v>235</v>
      </c>
      <c r="W15">
        <v>2568.047</v>
      </c>
      <c r="X15">
        <v>1479.6179999999999</v>
      </c>
      <c r="Y15">
        <v>1.736</v>
      </c>
      <c r="Z15">
        <v>16.527000000000001</v>
      </c>
      <c r="AA15">
        <v>158.58747099999999</v>
      </c>
      <c r="AB15">
        <v>4.0013629999999996</v>
      </c>
      <c r="AC15">
        <v>58.367193</v>
      </c>
      <c r="AD15" s="1">
        <v>734</v>
      </c>
      <c r="AE15">
        <v>1</v>
      </c>
      <c r="AF15">
        <v>112</v>
      </c>
      <c r="AG15">
        <v>82</v>
      </c>
      <c r="AH15">
        <v>16.193252000000001</v>
      </c>
      <c r="AI15">
        <v>1684.3</v>
      </c>
      <c r="AJ15">
        <v>0</v>
      </c>
      <c r="AK15">
        <v>39</v>
      </c>
      <c r="AL15">
        <v>5435</v>
      </c>
      <c r="AM15" t="s">
        <v>236</v>
      </c>
      <c r="AN15" t="s">
        <v>268</v>
      </c>
      <c r="AO15">
        <v>2568.047</v>
      </c>
      <c r="AR15" t="s">
        <v>119</v>
      </c>
      <c r="AS15" t="s">
        <v>123</v>
      </c>
      <c r="AT15" t="s">
        <v>214</v>
      </c>
      <c r="AU15" t="s">
        <v>235</v>
      </c>
      <c r="AV15" t="s">
        <v>48</v>
      </c>
      <c r="AW15">
        <v>1</v>
      </c>
      <c r="BB15">
        <v>0.86799999999999999</v>
      </c>
      <c r="BC15" t="s">
        <v>69</v>
      </c>
      <c r="BF15" t="s">
        <v>119</v>
      </c>
      <c r="BG15" t="s">
        <v>123</v>
      </c>
      <c r="BH15" t="s">
        <v>235</v>
      </c>
      <c r="BI15">
        <v>2532</v>
      </c>
      <c r="BJ15">
        <v>1</v>
      </c>
      <c r="BK15" t="s">
        <v>214</v>
      </c>
      <c r="BL15" t="s">
        <v>177</v>
      </c>
      <c r="BM15">
        <v>0.86799999999999999</v>
      </c>
      <c r="BN15" t="s">
        <v>69</v>
      </c>
      <c r="BO15" t="s">
        <v>178</v>
      </c>
      <c r="BP15">
        <v>2568.047</v>
      </c>
    </row>
    <row r="16" spans="1:68" ht="16.5">
      <c r="A16" s="114" t="str">
        <f t="shared" si="18"/>
        <v>마니교통</v>
      </c>
      <c r="B16" s="115" t="str">
        <f t="shared" si="19"/>
        <v>이재상</v>
      </c>
      <c r="C16" s="116" t="str">
        <f t="shared" si="20"/>
        <v>F</v>
      </c>
      <c r="D16" s="117">
        <f t="shared" si="21"/>
        <v>0.76573663130074321</v>
      </c>
      <c r="E16" s="118">
        <f t="shared" si="22"/>
        <v>1711</v>
      </c>
      <c r="F16" s="119" t="str">
        <f t="shared" si="23"/>
        <v>47</v>
      </c>
      <c r="G16" s="120" t="str">
        <f t="shared" si="24"/>
        <v>73아1255</v>
      </c>
      <c r="H16" s="121">
        <f t="shared" si="25"/>
        <v>3</v>
      </c>
      <c r="I16" s="122">
        <f t="shared" si="26"/>
        <v>469.71500000000003</v>
      </c>
      <c r="J16" s="123">
        <f t="shared" si="27"/>
        <v>2.3065993299206281E-2</v>
      </c>
      <c r="K16" s="123">
        <f t="shared" si="28"/>
        <v>0.36755700017154963</v>
      </c>
      <c r="L16" s="123">
        <f t="shared" si="29"/>
        <v>0.21928190498493766</v>
      </c>
      <c r="M16" s="124">
        <f t="shared" si="30"/>
        <v>17.257000000000001</v>
      </c>
      <c r="N16" s="125">
        <f t="shared" si="31"/>
        <v>0</v>
      </c>
      <c r="O16" s="125">
        <f t="shared" si="32"/>
        <v>9.154487295487689</v>
      </c>
      <c r="P16" s="239">
        <f t="shared" si="33"/>
        <v>6</v>
      </c>
      <c r="Q16" s="240">
        <f t="shared" si="34"/>
        <v>0</v>
      </c>
      <c r="R16" s="240">
        <f t="shared" si="35"/>
        <v>43</v>
      </c>
      <c r="T16">
        <v>508</v>
      </c>
      <c r="U16">
        <v>1711</v>
      </c>
      <c r="V16" t="s">
        <v>237</v>
      </c>
      <c r="W16">
        <v>469.71499999999997</v>
      </c>
      <c r="X16">
        <v>278.928</v>
      </c>
      <c r="Y16">
        <v>1.6839999999999999</v>
      </c>
      <c r="Z16">
        <v>17.257000000000001</v>
      </c>
      <c r="AA16">
        <v>30.696662</v>
      </c>
      <c r="AB16">
        <v>0.70804900000000004</v>
      </c>
      <c r="AC16">
        <v>11.282773000000001</v>
      </c>
      <c r="AD16" s="1">
        <v>103</v>
      </c>
      <c r="AE16">
        <v>0</v>
      </c>
      <c r="AF16">
        <v>43</v>
      </c>
      <c r="AG16">
        <v>81</v>
      </c>
      <c r="AH16">
        <v>15.301826</v>
      </c>
      <c r="AI16">
        <v>357</v>
      </c>
      <c r="AJ16">
        <v>0</v>
      </c>
      <c r="AK16">
        <v>6</v>
      </c>
      <c r="AL16">
        <v>1670</v>
      </c>
      <c r="AM16" t="s">
        <v>238</v>
      </c>
      <c r="AN16" t="s">
        <v>269</v>
      </c>
      <c r="AO16">
        <v>217.75800000000001</v>
      </c>
      <c r="AR16" t="s">
        <v>119</v>
      </c>
      <c r="AS16" t="s">
        <v>121</v>
      </c>
      <c r="AT16" t="s">
        <v>202</v>
      </c>
      <c r="AU16" t="s">
        <v>237</v>
      </c>
      <c r="AV16" t="s">
        <v>48</v>
      </c>
      <c r="AW16">
        <v>3</v>
      </c>
      <c r="BB16">
        <v>0.76573663130074321</v>
      </c>
      <c r="BC16" t="s">
        <v>70</v>
      </c>
      <c r="BF16" t="s">
        <v>119</v>
      </c>
      <c r="BG16" t="s">
        <v>121</v>
      </c>
      <c r="BH16" t="s">
        <v>237</v>
      </c>
      <c r="BI16">
        <v>1711</v>
      </c>
      <c r="BJ16">
        <v>3</v>
      </c>
      <c r="BK16" t="s">
        <v>202</v>
      </c>
      <c r="BL16" t="s">
        <v>204</v>
      </c>
      <c r="BM16">
        <v>0.76573663130074321</v>
      </c>
      <c r="BN16" t="s">
        <v>70</v>
      </c>
      <c r="BO16" t="s">
        <v>188</v>
      </c>
      <c r="BP16">
        <v>469.71500000000003</v>
      </c>
    </row>
    <row r="17" spans="1:68" ht="16.5">
      <c r="A17" s="131" t="str">
        <f t="shared" si="18"/>
        <v>마니교통</v>
      </c>
      <c r="B17" s="132" t="str">
        <f t="shared" si="19"/>
        <v>이재용</v>
      </c>
      <c r="C17" s="133" t="str">
        <f t="shared" si="20"/>
        <v>C</v>
      </c>
      <c r="D17" s="134">
        <f t="shared" si="21"/>
        <v>0.85444871459655369</v>
      </c>
      <c r="E17" s="135">
        <f t="shared" si="22"/>
        <v>1060</v>
      </c>
      <c r="F17" s="136" t="str">
        <f t="shared" si="23"/>
        <v>81</v>
      </c>
      <c r="G17" s="137" t="str">
        <f t="shared" si="24"/>
        <v>70바2496</v>
      </c>
      <c r="H17" s="138">
        <f t="shared" si="25"/>
        <v>3</v>
      </c>
      <c r="I17" s="139">
        <f t="shared" si="26"/>
        <v>439.82299999999998</v>
      </c>
      <c r="J17" s="140">
        <f t="shared" si="27"/>
        <v>2.3041804846020513E-2</v>
      </c>
      <c r="K17" s="140">
        <f t="shared" si="28"/>
        <v>0.36067205408999425</v>
      </c>
      <c r="L17" s="140">
        <f t="shared" si="29"/>
        <v>0.21144869640741845</v>
      </c>
      <c r="M17" s="141">
        <f t="shared" si="30"/>
        <v>17.053000000000001</v>
      </c>
      <c r="N17" s="142">
        <f t="shared" si="31"/>
        <v>0.68209256905618854</v>
      </c>
      <c r="O17" s="142">
        <f t="shared" si="32"/>
        <v>10.231388535842829</v>
      </c>
      <c r="P17" s="237">
        <f t="shared" si="33"/>
        <v>4</v>
      </c>
      <c r="Q17" s="238">
        <f t="shared" si="34"/>
        <v>3</v>
      </c>
      <c r="R17" s="238">
        <f t="shared" si="35"/>
        <v>45</v>
      </c>
      <c r="T17">
        <v>508</v>
      </c>
      <c r="U17">
        <v>1060</v>
      </c>
      <c r="V17" t="s">
        <v>270</v>
      </c>
      <c r="W17">
        <v>439.82299999999998</v>
      </c>
      <c r="X17">
        <v>255.72499999999999</v>
      </c>
      <c r="Y17">
        <v>1.72</v>
      </c>
      <c r="Z17">
        <v>17.053000000000001</v>
      </c>
      <c r="AA17">
        <v>26.461382</v>
      </c>
      <c r="AB17">
        <v>0.60971799999999998</v>
      </c>
      <c r="AC17">
        <v>9.5438810000000007</v>
      </c>
      <c r="AD17" s="1">
        <v>93</v>
      </c>
      <c r="AE17">
        <v>3</v>
      </c>
      <c r="AF17">
        <v>45</v>
      </c>
      <c r="AG17">
        <v>78</v>
      </c>
      <c r="AH17">
        <v>16.621316</v>
      </c>
      <c r="AI17">
        <v>513.20000000000005</v>
      </c>
      <c r="AJ17">
        <v>0</v>
      </c>
      <c r="AK17">
        <v>4</v>
      </c>
      <c r="AL17">
        <v>1261</v>
      </c>
      <c r="AM17" t="s">
        <v>271</v>
      </c>
      <c r="AN17" t="s">
        <v>272</v>
      </c>
      <c r="AO17">
        <v>203.29900000000001</v>
      </c>
      <c r="AR17" t="s">
        <v>119</v>
      </c>
      <c r="AS17" t="s">
        <v>123</v>
      </c>
      <c r="AT17" t="s">
        <v>215</v>
      </c>
      <c r="AU17" t="s">
        <v>270</v>
      </c>
      <c r="AV17" t="s">
        <v>48</v>
      </c>
      <c r="AW17">
        <v>3</v>
      </c>
      <c r="BB17">
        <v>0.85444871459655369</v>
      </c>
      <c r="BC17" t="s">
        <v>69</v>
      </c>
      <c r="BF17" t="s">
        <v>119</v>
      </c>
      <c r="BG17" t="s">
        <v>123</v>
      </c>
      <c r="BH17" t="s">
        <v>270</v>
      </c>
      <c r="BI17">
        <v>1060</v>
      </c>
      <c r="BJ17">
        <v>3</v>
      </c>
      <c r="BK17" t="s">
        <v>215</v>
      </c>
      <c r="BL17" t="s">
        <v>213</v>
      </c>
      <c r="BM17">
        <v>0.85444871459655369</v>
      </c>
      <c r="BN17" t="s">
        <v>69</v>
      </c>
      <c r="BO17" t="s">
        <v>178</v>
      </c>
      <c r="BP17">
        <v>439.82299999999998</v>
      </c>
    </row>
    <row r="18" spans="1:68" ht="16.5">
      <c r="A18" s="114" t="str">
        <f t="shared" si="18"/>
        <v>마니교통</v>
      </c>
      <c r="B18" s="115" t="str">
        <f t="shared" si="19"/>
        <v>임재학</v>
      </c>
      <c r="C18" s="116" t="str">
        <f t="shared" si="20"/>
        <v>F</v>
      </c>
      <c r="D18" s="117">
        <f t="shared" si="21"/>
        <v>0.77081581007975375</v>
      </c>
      <c r="E18" s="118">
        <f t="shared" si="22"/>
        <v>9001</v>
      </c>
      <c r="F18" s="119" t="str">
        <f t="shared" si="23"/>
        <v>47</v>
      </c>
      <c r="G18" s="120" t="str">
        <f t="shared" si="24"/>
        <v>70바2513</v>
      </c>
      <c r="H18" s="121">
        <f t="shared" si="25"/>
        <v>2</v>
      </c>
      <c r="I18" s="122">
        <f t="shared" si="26"/>
        <v>3347.1619999999998</v>
      </c>
      <c r="J18" s="123">
        <f t="shared" si="27"/>
        <v>2.8609938017546702E-2</v>
      </c>
      <c r="K18" s="123">
        <f t="shared" si="28"/>
        <v>0.3336140248465897</v>
      </c>
      <c r="L18" s="123">
        <f t="shared" si="29"/>
        <v>0.1795550977215922</v>
      </c>
      <c r="M18" s="124">
        <f t="shared" si="30"/>
        <v>15.627000000000001</v>
      </c>
      <c r="N18" s="125">
        <f t="shared" si="31"/>
        <v>16.581211187268497</v>
      </c>
      <c r="O18" s="125">
        <f t="shared" si="32"/>
        <v>19.777949199949092</v>
      </c>
      <c r="P18" s="239">
        <f t="shared" si="33"/>
        <v>28</v>
      </c>
      <c r="Q18" s="240">
        <f t="shared" si="34"/>
        <v>555</v>
      </c>
      <c r="R18" s="240">
        <f t="shared" si="35"/>
        <v>662</v>
      </c>
      <c r="T18">
        <v>508</v>
      </c>
      <c r="U18">
        <v>9001</v>
      </c>
      <c r="V18" t="s">
        <v>239</v>
      </c>
      <c r="W18">
        <v>3347.1619999999998</v>
      </c>
      <c r="X18">
        <v>2003.5340000000001</v>
      </c>
      <c r="Y18">
        <v>1.671</v>
      </c>
      <c r="Z18">
        <v>15.627000000000001</v>
      </c>
      <c r="AA18">
        <v>203.77412200000001</v>
      </c>
      <c r="AB18">
        <v>5.8299649999999996</v>
      </c>
      <c r="AC18">
        <v>67.981904999999998</v>
      </c>
      <c r="AD18" s="1">
        <v>601</v>
      </c>
      <c r="AE18">
        <v>555</v>
      </c>
      <c r="AF18">
        <v>662</v>
      </c>
      <c r="AG18">
        <v>83</v>
      </c>
      <c r="AH18">
        <v>16.425844000000001</v>
      </c>
      <c r="AI18">
        <v>2949.1</v>
      </c>
      <c r="AJ18">
        <v>0</v>
      </c>
      <c r="AK18">
        <v>28</v>
      </c>
      <c r="AL18">
        <v>9183</v>
      </c>
      <c r="AM18" t="s">
        <v>240</v>
      </c>
      <c r="AN18" t="s">
        <v>273</v>
      </c>
      <c r="AO18">
        <v>2816.8939999999998</v>
      </c>
      <c r="AR18" t="s">
        <v>119</v>
      </c>
      <c r="AS18" t="s">
        <v>121</v>
      </c>
      <c r="AT18" t="s">
        <v>200</v>
      </c>
      <c r="AU18" t="s">
        <v>239</v>
      </c>
      <c r="AV18" t="s">
        <v>48</v>
      </c>
      <c r="AW18">
        <v>2</v>
      </c>
      <c r="BB18">
        <v>0.77081581007975375</v>
      </c>
      <c r="BC18" t="s">
        <v>70</v>
      </c>
      <c r="BF18" t="s">
        <v>119</v>
      </c>
      <c r="BG18" t="s">
        <v>121</v>
      </c>
      <c r="BH18" t="s">
        <v>239</v>
      </c>
      <c r="BI18">
        <v>9001</v>
      </c>
      <c r="BJ18">
        <v>2</v>
      </c>
      <c r="BK18" t="s">
        <v>200</v>
      </c>
      <c r="BL18" t="s">
        <v>241</v>
      </c>
      <c r="BM18">
        <v>0.77081581007975375</v>
      </c>
      <c r="BN18" t="s">
        <v>70</v>
      </c>
      <c r="BO18" t="s">
        <v>188</v>
      </c>
      <c r="BP18">
        <v>3347.1619999999998</v>
      </c>
    </row>
    <row r="19" spans="1:68" ht="16.5">
      <c r="A19" s="131" t="str">
        <f t="shared" si="18"/>
        <v>마니교통</v>
      </c>
      <c r="B19" s="132" t="str">
        <f t="shared" si="19"/>
        <v>전천경</v>
      </c>
      <c r="C19" s="133" t="str">
        <f t="shared" si="20"/>
        <v>D</v>
      </c>
      <c r="D19" s="134">
        <f t="shared" si="21"/>
        <v>0.81904761904761902</v>
      </c>
      <c r="E19" s="135">
        <f t="shared" si="22"/>
        <v>6375</v>
      </c>
      <c r="F19" s="136" t="str">
        <f t="shared" si="23"/>
        <v>47</v>
      </c>
      <c r="G19" s="137" t="str">
        <f t="shared" si="24"/>
        <v>70바2513</v>
      </c>
      <c r="H19" s="138">
        <f t="shared" si="25"/>
        <v>1</v>
      </c>
      <c r="I19" s="139">
        <f t="shared" si="26"/>
        <v>1475.809</v>
      </c>
      <c r="J19" s="140">
        <f t="shared" si="27"/>
        <v>1.6674803582665022E-2</v>
      </c>
      <c r="K19" s="140">
        <f t="shared" si="28"/>
        <v>0.33072242597083984</v>
      </c>
      <c r="L19" s="140">
        <f t="shared" si="29"/>
        <v>0.16668823675692451</v>
      </c>
      <c r="M19" s="141">
        <f t="shared" si="30"/>
        <v>15.265000000000001</v>
      </c>
      <c r="N19" s="142">
        <f t="shared" si="31"/>
        <v>0</v>
      </c>
      <c r="O19" s="142">
        <f t="shared" si="32"/>
        <v>10.638232996275264</v>
      </c>
      <c r="P19" s="237">
        <f t="shared" si="33"/>
        <v>15</v>
      </c>
      <c r="Q19" s="238">
        <f t="shared" si="34"/>
        <v>0</v>
      </c>
      <c r="R19" s="238">
        <f t="shared" si="35"/>
        <v>157</v>
      </c>
      <c r="T19">
        <v>508</v>
      </c>
      <c r="U19">
        <v>6375</v>
      </c>
      <c r="V19" t="s">
        <v>274</v>
      </c>
      <c r="W19">
        <v>1475.809</v>
      </c>
      <c r="X19">
        <v>857.78499999999997</v>
      </c>
      <c r="Y19">
        <v>1.72</v>
      </c>
      <c r="Z19">
        <v>15.265000000000001</v>
      </c>
      <c r="AA19">
        <v>88.522481999999997</v>
      </c>
      <c r="AB19">
        <v>1.4760949999999999</v>
      </c>
      <c r="AC19">
        <v>29.27637</v>
      </c>
      <c r="AD19" s="1">
        <v>246</v>
      </c>
      <c r="AE19">
        <v>0</v>
      </c>
      <c r="AF19">
        <v>157</v>
      </c>
      <c r="AG19">
        <v>80</v>
      </c>
      <c r="AH19">
        <v>16.671572000000001</v>
      </c>
      <c r="AI19">
        <v>1326</v>
      </c>
      <c r="AJ19">
        <v>0</v>
      </c>
      <c r="AK19">
        <v>15</v>
      </c>
      <c r="AL19">
        <v>3970</v>
      </c>
      <c r="AM19" t="s">
        <v>275</v>
      </c>
      <c r="AN19" t="s">
        <v>276</v>
      </c>
      <c r="AO19">
        <v>1475.809</v>
      </c>
      <c r="AR19" t="s">
        <v>119</v>
      </c>
      <c r="AS19" t="s">
        <v>121</v>
      </c>
      <c r="AT19" t="s">
        <v>200</v>
      </c>
      <c r="AU19" t="s">
        <v>274</v>
      </c>
      <c r="AV19" t="s">
        <v>48</v>
      </c>
      <c r="AW19">
        <v>1</v>
      </c>
      <c r="BB19">
        <v>0.81904761904761902</v>
      </c>
      <c r="BC19" t="s">
        <v>67</v>
      </c>
      <c r="BF19" t="s">
        <v>119</v>
      </c>
      <c r="BG19" t="s">
        <v>121</v>
      </c>
      <c r="BH19" t="s">
        <v>274</v>
      </c>
      <c r="BI19">
        <v>6375</v>
      </c>
      <c r="BJ19">
        <v>1</v>
      </c>
      <c r="BK19" t="s">
        <v>200</v>
      </c>
      <c r="BL19" t="s">
        <v>177</v>
      </c>
      <c r="BM19">
        <v>0.81904761904761902</v>
      </c>
      <c r="BN19" t="s">
        <v>67</v>
      </c>
      <c r="BO19" t="s">
        <v>179</v>
      </c>
      <c r="BP19">
        <v>1475.809</v>
      </c>
    </row>
    <row r="20" spans="1:68" ht="16.5">
      <c r="A20" s="114" t="str">
        <f t="shared" si="18"/>
        <v>마니교통</v>
      </c>
      <c r="B20" s="115" t="str">
        <f t="shared" si="19"/>
        <v>정성철</v>
      </c>
      <c r="C20" s="116" t="str">
        <f t="shared" si="20"/>
        <v>C</v>
      </c>
      <c r="D20" s="117">
        <f t="shared" si="21"/>
        <v>0.88549999999999995</v>
      </c>
      <c r="E20" s="118">
        <f t="shared" si="22"/>
        <v>7010</v>
      </c>
      <c r="F20" s="119" t="str">
        <f t="shared" si="23"/>
        <v>81</v>
      </c>
      <c r="G20" s="120" t="str">
        <f t="shared" si="24"/>
        <v>70바2496</v>
      </c>
      <c r="H20" s="121">
        <f t="shared" si="25"/>
        <v>1</v>
      </c>
      <c r="I20" s="122">
        <f t="shared" si="26"/>
        <v>2659.3629999999998</v>
      </c>
      <c r="J20" s="123">
        <f t="shared" si="27"/>
        <v>5.0088763002599714E-2</v>
      </c>
      <c r="K20" s="123">
        <f t="shared" si="28"/>
        <v>0.38680058568889131</v>
      </c>
      <c r="L20" s="123">
        <f t="shared" si="29"/>
        <v>0.16094079672462919</v>
      </c>
      <c r="M20" s="124">
        <f t="shared" si="30"/>
        <v>17.931000000000001</v>
      </c>
      <c r="N20" s="125">
        <f t="shared" si="31"/>
        <v>0.22561793933359231</v>
      </c>
      <c r="O20" s="125">
        <f t="shared" si="32"/>
        <v>4.8507856956722346</v>
      </c>
      <c r="P20" s="239">
        <f t="shared" si="33"/>
        <v>43</v>
      </c>
      <c r="Q20" s="240">
        <f t="shared" si="34"/>
        <v>6</v>
      </c>
      <c r="R20" s="240">
        <f t="shared" si="35"/>
        <v>129</v>
      </c>
      <c r="T20">
        <v>508</v>
      </c>
      <c r="U20">
        <v>7010</v>
      </c>
      <c r="V20" t="s">
        <v>242</v>
      </c>
      <c r="W20">
        <v>2659.3629999999998</v>
      </c>
      <c r="X20">
        <v>1501.577</v>
      </c>
      <c r="Y20">
        <v>1.7709999999999999</v>
      </c>
      <c r="Z20">
        <v>17.931000000000001</v>
      </c>
      <c r="AA20">
        <v>163.61997199999999</v>
      </c>
      <c r="AB20">
        <v>8.1955220000000004</v>
      </c>
      <c r="AC20">
        <v>63.288300999999997</v>
      </c>
      <c r="AD20" s="1">
        <v>428</v>
      </c>
      <c r="AE20">
        <v>6</v>
      </c>
      <c r="AF20">
        <v>129</v>
      </c>
      <c r="AG20">
        <v>79</v>
      </c>
      <c r="AH20">
        <v>16.25329</v>
      </c>
      <c r="AI20">
        <v>2444.4</v>
      </c>
      <c r="AJ20">
        <v>0</v>
      </c>
      <c r="AK20">
        <v>43</v>
      </c>
      <c r="AL20">
        <v>19770</v>
      </c>
      <c r="AM20" t="s">
        <v>243</v>
      </c>
      <c r="AN20" t="s">
        <v>277</v>
      </c>
      <c r="AO20">
        <v>2659.3629999999998</v>
      </c>
      <c r="AR20" t="s">
        <v>119</v>
      </c>
      <c r="AS20" t="s">
        <v>123</v>
      </c>
      <c r="AT20" t="s">
        <v>215</v>
      </c>
      <c r="AU20" t="s">
        <v>242</v>
      </c>
      <c r="AV20" t="s">
        <v>48</v>
      </c>
      <c r="AW20">
        <v>1</v>
      </c>
      <c r="BB20">
        <v>0.88549999999999995</v>
      </c>
      <c r="BC20" t="s">
        <v>69</v>
      </c>
      <c r="BF20" t="s">
        <v>119</v>
      </c>
      <c r="BG20" t="s">
        <v>123</v>
      </c>
      <c r="BH20" t="s">
        <v>242</v>
      </c>
      <c r="BI20">
        <v>7010</v>
      </c>
      <c r="BJ20">
        <v>1</v>
      </c>
      <c r="BK20" t="s">
        <v>215</v>
      </c>
      <c r="BL20" t="s">
        <v>177</v>
      </c>
      <c r="BM20">
        <v>0.88549999999999995</v>
      </c>
      <c r="BN20" t="s">
        <v>69</v>
      </c>
      <c r="BO20" t="s">
        <v>178</v>
      </c>
      <c r="BP20">
        <v>2659.3629999999998</v>
      </c>
    </row>
    <row r="21" spans="1:68" ht="16.5">
      <c r="A21" s="131" t="str">
        <f t="shared" si="18"/>
        <v>마니교통</v>
      </c>
      <c r="B21" s="132" t="str">
        <f t="shared" si="19"/>
        <v>조형만</v>
      </c>
      <c r="C21" s="133" t="str">
        <f t="shared" si="20"/>
        <v>B</v>
      </c>
      <c r="D21" s="134">
        <f t="shared" si="21"/>
        <v>0.91200000000000003</v>
      </c>
      <c r="E21" s="135">
        <f t="shared" si="22"/>
        <v>5569</v>
      </c>
      <c r="F21" s="136" t="str">
        <f t="shared" si="23"/>
        <v>81</v>
      </c>
      <c r="G21" s="137" t="str">
        <f t="shared" si="24"/>
        <v>70바1284</v>
      </c>
      <c r="H21" s="138">
        <f t="shared" si="25"/>
        <v>1</v>
      </c>
      <c r="I21" s="139">
        <f t="shared" si="26"/>
        <v>1439.18</v>
      </c>
      <c r="J21" s="140">
        <f t="shared" si="27"/>
        <v>3.5226845575894353E-2</v>
      </c>
      <c r="K21" s="140">
        <f t="shared" si="28"/>
        <v>0.34459259387138341</v>
      </c>
      <c r="L21" s="140">
        <f t="shared" si="29"/>
        <v>0.17926875026056505</v>
      </c>
      <c r="M21" s="141">
        <f t="shared" si="30"/>
        <v>15.71</v>
      </c>
      <c r="N21" s="142">
        <f t="shared" si="31"/>
        <v>1.1812281993913201</v>
      </c>
      <c r="O21" s="142">
        <f t="shared" si="32"/>
        <v>16.53719479147848</v>
      </c>
      <c r="P21" s="237">
        <f t="shared" si="33"/>
        <v>15</v>
      </c>
      <c r="Q21" s="238">
        <f t="shared" si="34"/>
        <v>17</v>
      </c>
      <c r="R21" s="238">
        <f t="shared" si="35"/>
        <v>238</v>
      </c>
      <c r="T21">
        <v>508</v>
      </c>
      <c r="U21">
        <v>5569</v>
      </c>
      <c r="V21" t="s">
        <v>244</v>
      </c>
      <c r="W21">
        <v>1439.18</v>
      </c>
      <c r="X21">
        <v>789.09500000000003</v>
      </c>
      <c r="Y21">
        <v>1.8240000000000001</v>
      </c>
      <c r="Z21">
        <v>15.71</v>
      </c>
      <c r="AA21">
        <v>85.729134999999999</v>
      </c>
      <c r="AB21">
        <v>3.0199669999999998</v>
      </c>
      <c r="AC21">
        <v>29.541625</v>
      </c>
      <c r="AD21" s="1">
        <v>258</v>
      </c>
      <c r="AE21">
        <v>17</v>
      </c>
      <c r="AF21">
        <v>238</v>
      </c>
      <c r="AG21">
        <v>80</v>
      </c>
      <c r="AH21">
        <v>16.787524999999999</v>
      </c>
      <c r="AI21">
        <v>1230.0999999999999</v>
      </c>
      <c r="AJ21">
        <v>0</v>
      </c>
      <c r="AK21">
        <v>15</v>
      </c>
      <c r="AL21">
        <v>6963</v>
      </c>
      <c r="AM21" t="s">
        <v>245</v>
      </c>
      <c r="AN21" t="s">
        <v>278</v>
      </c>
      <c r="AO21">
        <v>1439.18</v>
      </c>
      <c r="AR21" t="s">
        <v>119</v>
      </c>
      <c r="AS21" t="s">
        <v>123</v>
      </c>
      <c r="AT21" t="s">
        <v>214</v>
      </c>
      <c r="AU21" t="s">
        <v>244</v>
      </c>
      <c r="AV21" t="s">
        <v>48</v>
      </c>
      <c r="AW21">
        <v>1</v>
      </c>
      <c r="BB21">
        <v>0.91200000000000003</v>
      </c>
      <c r="BC21" t="s">
        <v>68</v>
      </c>
      <c r="BF21" t="s">
        <v>119</v>
      </c>
      <c r="BG21" t="s">
        <v>123</v>
      </c>
      <c r="BH21" t="s">
        <v>244</v>
      </c>
      <c r="BI21">
        <v>5569</v>
      </c>
      <c r="BJ21">
        <v>1</v>
      </c>
      <c r="BK21" t="s">
        <v>214</v>
      </c>
      <c r="BL21" t="s">
        <v>177</v>
      </c>
      <c r="BM21">
        <v>0.91200000000000003</v>
      </c>
      <c r="BN21" t="s">
        <v>68</v>
      </c>
      <c r="BO21" t="s">
        <v>259</v>
      </c>
      <c r="BP21">
        <v>1439.18</v>
      </c>
    </row>
  </sheetData>
  <sortState xmlns:xlrd2="http://schemas.microsoft.com/office/spreadsheetml/2017/richdata2" ref="T4:AN21">
    <sortCondition ref="AB4:AB21"/>
    <sortCondition descending="1" ref="AD4:AD21"/>
  </sortState>
  <phoneticPr fontId="2" type="noConversion"/>
  <conditionalFormatting sqref="C5:D21">
    <cfRule type="containsText" dxfId="27" priority="1" operator="containsText" text="F">
      <formula>NOT(ISERROR(SEARCH("F",C5)))</formula>
    </cfRule>
    <cfRule type="containsText" dxfId="26" priority="2" operator="containsText" text="D">
      <formula>NOT(ISERROR(SEARCH("D",C5)))</formula>
    </cfRule>
    <cfRule type="containsText" dxfId="25" priority="3" operator="containsText" text="C">
      <formula>NOT(ISERROR(SEARCH("C",C5)))</formula>
    </cfRule>
    <cfRule type="containsText" dxfId="24" priority="4" operator="containsText" text="B">
      <formula>NOT(ISERROR(SEARCH("B",C5)))</formula>
    </cfRule>
    <cfRule type="containsText" dxfId="23" priority="5" operator="containsText" text="A">
      <formula>NOT(ISERROR(SEARCH("A",C5)))</formula>
    </cfRule>
    <cfRule type="containsText" dxfId="2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6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279</v>
      </c>
      <c r="B2" s="35"/>
      <c r="C2" s="105"/>
      <c r="D2" s="112"/>
      <c r="E2" s="10"/>
      <c r="F2" s="38"/>
      <c r="G2" s="10"/>
      <c r="H2" s="10"/>
      <c r="I2" s="10"/>
      <c r="J2" s="10"/>
    </row>
    <row r="4" spans="1:18" ht="26.25">
      <c r="A4" s="241" t="s">
        <v>280</v>
      </c>
      <c r="B4" s="36"/>
      <c r="C4" s="107"/>
      <c r="D4" s="111"/>
      <c r="E4" s="11"/>
      <c r="F4" s="8"/>
      <c r="H4" s="11"/>
    </row>
    <row r="5" spans="1:18" ht="26.25">
      <c r="A5" s="177" t="s">
        <v>281</v>
      </c>
    </row>
    <row r="6" spans="1:18" ht="17.25">
      <c r="A6" s="178" t="s">
        <v>282</v>
      </c>
    </row>
    <row r="7" spans="1:18" ht="17.25">
      <c r="A7" s="178"/>
    </row>
    <row r="8" spans="1:18" ht="17.25">
      <c r="A8" s="180" t="s">
        <v>192</v>
      </c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</row>
    <row r="9" spans="1:18">
      <c r="A9" s="181"/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</row>
    <row r="10" spans="1:18">
      <c r="A10" s="181" t="s">
        <v>283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</row>
    <row r="11" spans="1:18">
      <c r="A11" s="181"/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</row>
    <row r="13" spans="1:18" ht="37.5" customHeight="1">
      <c r="A13" s="269" t="s">
        <v>0</v>
      </c>
      <c r="B13" s="270" t="s">
        <v>74</v>
      </c>
      <c r="C13" s="262" t="s">
        <v>65</v>
      </c>
      <c r="D13" s="262" t="s">
        <v>161</v>
      </c>
      <c r="E13" s="271" t="s">
        <v>147</v>
      </c>
      <c r="F13" s="270" t="s">
        <v>152</v>
      </c>
      <c r="G13" s="271" t="s">
        <v>150</v>
      </c>
      <c r="H13" s="271" t="s">
        <v>154</v>
      </c>
      <c r="I13" s="263" t="s">
        <v>156</v>
      </c>
      <c r="J13" s="271" t="s">
        <v>11</v>
      </c>
      <c r="K13" s="271" t="s">
        <v>12</v>
      </c>
      <c r="L13" s="271" t="s">
        <v>13</v>
      </c>
      <c r="M13" s="271" t="s">
        <v>106</v>
      </c>
      <c r="N13" s="271" t="s">
        <v>6</v>
      </c>
      <c r="O13" s="271" t="s">
        <v>7</v>
      </c>
      <c r="P13" s="271" t="s">
        <v>180</v>
      </c>
      <c r="Q13" s="272" t="s">
        <v>182</v>
      </c>
      <c r="R13" s="272" t="s">
        <v>183</v>
      </c>
    </row>
    <row r="14" spans="1:18" ht="16.5">
      <c r="A14" s="273" t="s">
        <v>119</v>
      </c>
      <c r="B14" s="274" t="s">
        <v>225</v>
      </c>
      <c r="C14" s="264" t="s">
        <v>67</v>
      </c>
      <c r="D14" s="265">
        <v>0.81428571428571428</v>
      </c>
      <c r="E14" s="275">
        <v>7014</v>
      </c>
      <c r="F14" s="266" t="s">
        <v>121</v>
      </c>
      <c r="G14" s="276" t="s">
        <v>202</v>
      </c>
      <c r="H14" s="277">
        <v>1</v>
      </c>
      <c r="I14" s="267">
        <v>1930.6559999999999</v>
      </c>
      <c r="J14" s="268">
        <v>6.1235299064431974E-2</v>
      </c>
      <c r="K14" s="268">
        <v>0.34953893440692962</v>
      </c>
      <c r="L14" s="268">
        <v>0.20045000248620159</v>
      </c>
      <c r="M14" s="278">
        <v>18.024000000000001</v>
      </c>
      <c r="N14" s="279">
        <v>5.1795866275504289E-2</v>
      </c>
      <c r="O14" s="279">
        <v>12.120232708468002</v>
      </c>
      <c r="P14" s="280">
        <v>19</v>
      </c>
      <c r="Q14" s="281">
        <v>1</v>
      </c>
      <c r="R14" s="281">
        <v>234</v>
      </c>
    </row>
    <row r="15" spans="1:18" ht="16.5">
      <c r="A15" s="273" t="s">
        <v>119</v>
      </c>
      <c r="B15" s="274" t="s">
        <v>227</v>
      </c>
      <c r="C15" s="264" t="s">
        <v>67</v>
      </c>
      <c r="D15" s="265">
        <v>0.80238095238095242</v>
      </c>
      <c r="E15" s="275">
        <v>1023</v>
      </c>
      <c r="F15" s="266" t="s">
        <v>121</v>
      </c>
      <c r="G15" s="276" t="s">
        <v>200</v>
      </c>
      <c r="H15" s="277">
        <v>1</v>
      </c>
      <c r="I15" s="267">
        <v>400.16300000000001</v>
      </c>
      <c r="J15" s="268">
        <v>2.7629480278498635E-2</v>
      </c>
      <c r="K15" s="268">
        <v>0.31683147309437226</v>
      </c>
      <c r="L15" s="268">
        <v>0.21741140485252258</v>
      </c>
      <c r="M15" s="278">
        <v>14.041</v>
      </c>
      <c r="N15" s="279">
        <v>0.24989816649715241</v>
      </c>
      <c r="O15" s="279">
        <v>4.7480651634458955</v>
      </c>
      <c r="P15" s="280">
        <v>2</v>
      </c>
      <c r="Q15" s="281">
        <v>1</v>
      </c>
      <c r="R15" s="281">
        <v>19</v>
      </c>
    </row>
    <row r="16" spans="1:18" ht="16.5">
      <c r="A16" s="273" t="s">
        <v>119</v>
      </c>
      <c r="B16" s="274" t="s">
        <v>262</v>
      </c>
      <c r="C16" s="264" t="s">
        <v>70</v>
      </c>
      <c r="D16" s="265">
        <v>0.66959999999999997</v>
      </c>
      <c r="E16" s="275">
        <v>4913</v>
      </c>
      <c r="F16" s="266" t="s">
        <v>122</v>
      </c>
      <c r="G16" s="276" t="s">
        <v>204</v>
      </c>
      <c r="H16" s="277">
        <v>1</v>
      </c>
      <c r="I16" s="267">
        <v>1849.7260000000001</v>
      </c>
      <c r="J16" s="268">
        <v>1.5852785227460611E-2</v>
      </c>
      <c r="K16" s="268">
        <v>0.43713782948318392</v>
      </c>
      <c r="L16" s="268">
        <v>0.11731467255150221</v>
      </c>
      <c r="M16" s="278">
        <v>21.602</v>
      </c>
      <c r="N16" s="279">
        <v>0.70280679408734048</v>
      </c>
      <c r="O16" s="279">
        <v>32.437236650184943</v>
      </c>
      <c r="P16" s="280">
        <v>44</v>
      </c>
      <c r="Q16" s="281">
        <v>13</v>
      </c>
      <c r="R16" s="281">
        <v>600</v>
      </c>
    </row>
    <row r="17" spans="1:18" ht="16.5">
      <c r="A17" s="273" t="s">
        <v>119</v>
      </c>
      <c r="B17" s="274" t="s">
        <v>229</v>
      </c>
      <c r="C17" s="264" t="s">
        <v>67</v>
      </c>
      <c r="D17" s="265">
        <v>0.84190476190476182</v>
      </c>
      <c r="E17" s="275">
        <v>8861</v>
      </c>
      <c r="F17" s="266" t="s">
        <v>121</v>
      </c>
      <c r="G17" s="276" t="s">
        <v>196</v>
      </c>
      <c r="H17" s="277">
        <v>1</v>
      </c>
      <c r="I17" s="267">
        <v>2011.085</v>
      </c>
      <c r="J17" s="268">
        <v>4.9291670039199931E-2</v>
      </c>
      <c r="K17" s="268">
        <v>0.28538845363004089</v>
      </c>
      <c r="L17" s="268">
        <v>0.11685234587299891</v>
      </c>
      <c r="M17" s="278">
        <v>11.156000000000001</v>
      </c>
      <c r="N17" s="279">
        <v>0</v>
      </c>
      <c r="O17" s="279">
        <v>0</v>
      </c>
      <c r="P17" s="280">
        <v>30</v>
      </c>
      <c r="Q17" s="281">
        <v>0</v>
      </c>
      <c r="R17" s="281">
        <v>0</v>
      </c>
    </row>
    <row r="18" spans="1:18" ht="16.5">
      <c r="A18" s="273" t="s">
        <v>119</v>
      </c>
      <c r="B18" s="274" t="s">
        <v>231</v>
      </c>
      <c r="C18" s="264" t="s">
        <v>67</v>
      </c>
      <c r="D18" s="265">
        <v>0.82530548140701998</v>
      </c>
      <c r="E18" s="275">
        <v>3084</v>
      </c>
      <c r="F18" s="266" t="s">
        <v>123</v>
      </c>
      <c r="G18" s="276" t="s">
        <v>213</v>
      </c>
      <c r="H18" s="277">
        <v>2</v>
      </c>
      <c r="I18" s="267">
        <v>4029.9970000000003</v>
      </c>
      <c r="J18" s="268">
        <v>2.4612371520581152E-2</v>
      </c>
      <c r="K18" s="268">
        <v>0.35338472253909042</v>
      </c>
      <c r="L18" s="268">
        <v>0.17940460005305214</v>
      </c>
      <c r="M18" s="278">
        <v>15.108000000000001</v>
      </c>
      <c r="N18" s="279">
        <v>0.39702262805654692</v>
      </c>
      <c r="O18" s="279">
        <v>11.265517071104519</v>
      </c>
      <c r="P18" s="280">
        <v>53</v>
      </c>
      <c r="Q18" s="281">
        <v>16</v>
      </c>
      <c r="R18" s="281">
        <v>454</v>
      </c>
    </row>
    <row r="19" spans="1:18" ht="16.5">
      <c r="A19" s="273" t="s">
        <v>119</v>
      </c>
      <c r="B19" s="274" t="s">
        <v>233</v>
      </c>
      <c r="C19" s="264" t="s">
        <v>67</v>
      </c>
      <c r="D19" s="265">
        <v>0.81811621895545916</v>
      </c>
      <c r="E19" s="275">
        <v>2525</v>
      </c>
      <c r="F19" s="266" t="s">
        <v>122</v>
      </c>
      <c r="G19" s="276" t="s">
        <v>204</v>
      </c>
      <c r="H19" s="277">
        <v>3</v>
      </c>
      <c r="I19" s="267">
        <v>796.23500000000001</v>
      </c>
      <c r="J19" s="268">
        <v>3.4436251488963218E-2</v>
      </c>
      <c r="K19" s="268">
        <v>0.38584490317191961</v>
      </c>
      <c r="L19" s="268">
        <v>0.19215432629814061</v>
      </c>
      <c r="M19" s="278">
        <v>19.016999999999999</v>
      </c>
      <c r="N19" s="279">
        <v>0.87913744057972831</v>
      </c>
      <c r="O19" s="279">
        <v>22.480800266253052</v>
      </c>
      <c r="P19" s="280">
        <v>13</v>
      </c>
      <c r="Q19" s="281">
        <v>7</v>
      </c>
      <c r="R19" s="281">
        <v>179</v>
      </c>
    </row>
    <row r="20" spans="1:18" ht="16.5">
      <c r="A20" s="273" t="s">
        <v>119</v>
      </c>
      <c r="B20" s="274" t="s">
        <v>237</v>
      </c>
      <c r="C20" s="264" t="s">
        <v>70</v>
      </c>
      <c r="D20" s="265">
        <v>0.76573663130074321</v>
      </c>
      <c r="E20" s="275">
        <v>1711</v>
      </c>
      <c r="F20" s="266" t="s">
        <v>121</v>
      </c>
      <c r="G20" s="276" t="s">
        <v>202</v>
      </c>
      <c r="H20" s="277">
        <v>3</v>
      </c>
      <c r="I20" s="267">
        <v>469.71500000000003</v>
      </c>
      <c r="J20" s="268">
        <v>2.3065993299206281E-2</v>
      </c>
      <c r="K20" s="268">
        <v>0.36755700017154963</v>
      </c>
      <c r="L20" s="268">
        <v>0.21928190498493769</v>
      </c>
      <c r="M20" s="278">
        <v>17.257000000000001</v>
      </c>
      <c r="N20" s="279">
        <v>0</v>
      </c>
      <c r="O20" s="279">
        <v>9.154487295487689</v>
      </c>
      <c r="P20" s="280">
        <v>6</v>
      </c>
      <c r="Q20" s="281">
        <v>0</v>
      </c>
      <c r="R20" s="281">
        <v>43</v>
      </c>
    </row>
    <row r="21" spans="1:18" ht="16.5">
      <c r="A21" s="273" t="s">
        <v>119</v>
      </c>
      <c r="B21" s="274" t="s">
        <v>239</v>
      </c>
      <c r="C21" s="264" t="s">
        <v>70</v>
      </c>
      <c r="D21" s="265">
        <v>0.77081581007975375</v>
      </c>
      <c r="E21" s="275">
        <v>9001</v>
      </c>
      <c r="F21" s="266" t="s">
        <v>121</v>
      </c>
      <c r="G21" s="276" t="s">
        <v>200</v>
      </c>
      <c r="H21" s="277">
        <v>2</v>
      </c>
      <c r="I21" s="267">
        <v>3347.1619999999998</v>
      </c>
      <c r="J21" s="268">
        <v>2.8609938017546702E-2</v>
      </c>
      <c r="K21" s="268">
        <v>0.3336140248465897</v>
      </c>
      <c r="L21" s="268">
        <v>0.1795550977215922</v>
      </c>
      <c r="M21" s="278">
        <v>15.627000000000001</v>
      </c>
      <c r="N21" s="279">
        <v>0</v>
      </c>
      <c r="O21" s="279">
        <v>7.8275267226384626</v>
      </c>
      <c r="P21" s="280">
        <v>28</v>
      </c>
      <c r="Q21" s="281">
        <v>555</v>
      </c>
      <c r="R21" s="281">
        <v>662</v>
      </c>
    </row>
    <row r="22" spans="1:18" ht="16.5">
      <c r="A22" s="273" t="s">
        <v>119</v>
      </c>
      <c r="B22" s="274" t="s">
        <v>274</v>
      </c>
      <c r="C22" s="264" t="s">
        <v>67</v>
      </c>
      <c r="D22" s="265">
        <v>0.81904761904761902</v>
      </c>
      <c r="E22" s="275">
        <v>6375</v>
      </c>
      <c r="F22" s="266" t="s">
        <v>121</v>
      </c>
      <c r="G22" s="276" t="s">
        <v>200</v>
      </c>
      <c r="H22" s="277">
        <v>1</v>
      </c>
      <c r="I22" s="267">
        <v>1475.809</v>
      </c>
      <c r="J22" s="268">
        <v>1.6674803582665022E-2</v>
      </c>
      <c r="K22" s="268">
        <v>0.33072242597083984</v>
      </c>
      <c r="L22" s="268">
        <v>0.16668823675692451</v>
      </c>
      <c r="M22" s="278">
        <v>15.265000000000001</v>
      </c>
      <c r="N22" s="279">
        <v>0</v>
      </c>
      <c r="O22" s="279">
        <v>10.638232996275264</v>
      </c>
      <c r="P22" s="280">
        <v>15</v>
      </c>
      <c r="Q22" s="281">
        <v>0</v>
      </c>
      <c r="R22" s="281">
        <v>157</v>
      </c>
    </row>
  </sheetData>
  <phoneticPr fontId="2" type="noConversion"/>
  <conditionalFormatting sqref="C14:D22">
    <cfRule type="containsText" dxfId="21" priority="1" operator="containsText" text="F">
      <formula>NOT(ISERROR(SEARCH("F",C14)))</formula>
    </cfRule>
    <cfRule type="containsText" dxfId="20" priority="2" operator="containsText" text="D">
      <formula>NOT(ISERROR(SEARCH("D",C14)))</formula>
    </cfRule>
    <cfRule type="containsText" dxfId="19" priority="3" operator="containsText" text="C">
      <formula>NOT(ISERROR(SEARCH("C",C14)))</formula>
    </cfRule>
    <cfRule type="containsText" dxfId="18" priority="4" operator="containsText" text="B">
      <formula>NOT(ISERROR(SEARCH("B",C14)))</formula>
    </cfRule>
    <cfRule type="containsText" dxfId="17" priority="5" operator="containsText" text="A">
      <formula>NOT(ISERROR(SEARCH("A",C14)))</formula>
    </cfRule>
    <cfRule type="containsText" dxfId="1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2024-08-02T05:07:59Z</dcterms:modified>
</cp:coreProperties>
</file>