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DF37B2E7-7374-4B81-B6C7-2A334134B41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운전자별!$A$4:$BR$20</definedName>
    <definedName name="_xlnm._FilterDatabase" localSheetId="3" hidden="1">차량별!$A$4:$AY$4</definedName>
    <definedName name="_xlnm.Print_Area" localSheetId="4">운전자별!$A$1:$R$20</definedName>
    <definedName name="_xlnm.Print_Area" localSheetId="1">종합!$A$1:$L$117</definedName>
    <definedName name="_xlnm.Print_Area" localSheetId="3">차량별!$A$1:$T$14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5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F14" i="60" l="1"/>
  <c r="F13" i="60"/>
  <c r="F12" i="60"/>
  <c r="F11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D106" i="12" s="1"/>
  <c r="B107" i="12" l="1"/>
  <c r="B108" i="12"/>
  <c r="E108" i="12" s="1"/>
  <c r="B109" i="12"/>
  <c r="J10" i="12" l="1"/>
  <c r="J30" i="12" s="1"/>
  <c r="K26" i="12"/>
  <c r="D26" i="12" l="1"/>
  <c r="F49" i="12" a="1"/>
  <c r="E49" i="12" a="1"/>
  <c r="N49" i="12" a="1"/>
  <c r="H49" i="12" a="1"/>
  <c r="I49" i="12" a="1"/>
  <c r="G49" i="12" a="1"/>
  <c r="D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08" i="12" l="1"/>
  <c r="I107" i="12"/>
  <c r="J106" i="12"/>
  <c r="I106" i="12"/>
  <c r="F107" i="12"/>
  <c r="F106" i="12"/>
  <c r="G106" i="12"/>
  <c r="G107" i="12"/>
  <c r="J107" i="12"/>
  <c r="H108" i="12"/>
  <c r="E106" i="12"/>
  <c r="J108" i="12"/>
  <c r="H107" i="12"/>
  <c r="G108" i="12"/>
  <c r="E107" i="12"/>
  <c r="I108" i="12"/>
  <c r="D107" i="12"/>
  <c r="D1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<sst xmlns="http://schemas.openxmlformats.org/spreadsheetml/2006/main" count="846" uniqueCount="293">
  <si>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</si>
  <si>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</si>
  <si>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</si>
  <si>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</si>
  <si>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</si>
  <si>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</si>
  <si>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</si>
  <si>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</si>
  <si>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</si>
  <si>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</si>
  <si>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</si>
  <si>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</si>
  <si>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</si>
  <si>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</si>
  <si>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</si>
  <si>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</si>
  <si>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</si>
  <si>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</si>
  <si>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</si>
  <si>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</si>
  <si>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</si>
  <si>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</si>
  <si>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</si>
  <si>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</si>
  <si>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</si>
  <si>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</si>
  <si>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</si>
  <si>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</si>
  <si>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</si>
  <si>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</si>
  <si>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</si>
  <si>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</si>
  <si>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</si>
  <si>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</si>
  <si>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</si>
  <si>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</si>
  <si>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</si>
  <si>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</si>
  <si>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</si>
  <si>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</si>
  <si>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</si>
  <si>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</si>
  <si>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</si>
  <si>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</si>
  <si>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</si>
  <si>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</si>
  <si>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</si>
  <si>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</si>
  <si>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</si>
  <si>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</si>
  <si>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</si>
  <si>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</si>
  <si>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</si>
  <si>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</si>
  <si>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</si>
  <si>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</si>
  <si>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</si>
  <si>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</si>
  <si>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</si>
  <si>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</si>
  <si>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</si>
  <si>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</si>
  <si>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</si>
  <si>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</si>
  <si>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</si>
  <si>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</si>
  <si>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</si>
  <si>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</si>
  <si>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</si>
  <si>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</si>
  <si>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</si>
  <si>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</si>
  <si>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</si>
  <si>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</si>
  <si>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</si>
  <si>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</si>
  <si>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</si>
  <si>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</si>
  <si>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</si>
  <si>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</si>
  <si>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</si>
  <si>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</si>
  <si>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</si>
  <si>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</si>
  <si>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</si>
  <si>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</si>
  <si>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</si>
  <si>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</si>
  <si>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</si>
  <si>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</si>
  <si>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</si>
  <si>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</si>
  <si>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</si>
  <si>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</si>
  <si>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</si>
  <si>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</si>
  <si>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</si>
  <si>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</si>
  <si>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</si>
  <si>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</si>
  <si>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</si>
  <si>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</si>
  <si>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</si>
  <si>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</si>
  <si>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</si>
  <si>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</si>
  <si>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</si>
  <si>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</si>
  <si>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</si>
  <si>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</si>
  <si>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</si>
  <si>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</si>
  <si>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</si>
  <si>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</si>
  <si>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</si>
  <si>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</si>
  <si>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</si>
  <si>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</si>
  <si>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</si>
  <si>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마니교통</t>
  </si>
  <si>
    <t>42</t>
  </si>
  <si>
    <t>47</t>
  </si>
  <si>
    <t>7</t>
  </si>
  <si>
    <t>81</t>
  </si>
  <si>
    <t>77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</si>
  <si>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</si>
  <si>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</si>
  <si>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</si>
  <si>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</si>
  <si>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</si>
  <si>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</si>
  <si>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</si>
  <si>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</si>
  <si>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</si>
  <si>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</si>
  <si>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</si>
  <si>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</si>
  <si>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</si>
  <si>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</si>
  <si>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</si>
  <si>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</si>
  <si>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</si>
  <si>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</si>
  <si>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</si>
  <si>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</si>
  <si>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</si>
  <si>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</si>
  <si>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</si>
  <si>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</si>
  <si>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</si>
  <si>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</si>
  <si>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</si>
  <si>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</si>
  <si>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</si>
  <si>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</si>
  <si>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</si>
  <si>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</si>
  <si>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</si>
  <si>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</si>
  <si>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</si>
  <si>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</si>
  <si>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</si>
  <si>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</si>
  <si>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</si>
  <si>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</si>
  <si>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</si>
  <si>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</si>
  <si>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</si>
  <si>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</si>
  <si>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</si>
  <si>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</si>
  <si>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</si>
  <si>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</si>
  <si>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</si>
  <si>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</si>
  <si>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</si>
  <si>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</si>
  <si>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</si>
  <si>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</si>
  <si>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</si>
  <si>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</si>
  <si>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</si>
  <si>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</si>
  <si>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</si>
  <si>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</si>
  <si>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</si>
  <si>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</si>
  <si>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</si>
  <si>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</si>
  <si>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</si>
  <si>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</si>
  <si>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</si>
  <si>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</si>
  <si>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</si>
  <si>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마니교통</t>
    <phoneticPr fontId="2" type="noConversion"/>
  </si>
  <si>
    <t>-</t>
    <phoneticPr fontId="2" type="noConversion"/>
  </si>
  <si>
    <t>WC</t>
  </si>
  <si>
    <t>4747</t>
  </si>
  <si>
    <t>70바2513</t>
  </si>
  <si>
    <t>저상</t>
  </si>
  <si>
    <t>73아1255</t>
  </si>
  <si>
    <t>마니교통47D1</t>
  </si>
  <si>
    <t>73아1200</t>
  </si>
  <si>
    <t>하이</t>
  </si>
  <si>
    <t>HH</t>
  </si>
  <si>
    <t>마니교통7F2</t>
  </si>
  <si>
    <t>마니교통7F1</t>
  </si>
  <si>
    <t>70바1273</t>
  </si>
  <si>
    <t>8181</t>
  </si>
  <si>
    <t>마니교통81C1</t>
  </si>
  <si>
    <t>70바1274</t>
  </si>
  <si>
    <t>70바1284</t>
  </si>
  <si>
    <t>70바2496</t>
  </si>
  <si>
    <t>70바2275</t>
  </si>
  <si>
    <t>김영선</t>
  </si>
  <si>
    <t>5087992</t>
  </si>
  <si>
    <t>김정만</t>
  </si>
  <si>
    <t>5082988</t>
  </si>
  <si>
    <t>나종식</t>
  </si>
  <si>
    <t>5083787</t>
  </si>
  <si>
    <t>류승춘</t>
  </si>
  <si>
    <t>5088970</t>
  </si>
  <si>
    <t>박상식</t>
  </si>
  <si>
    <t>5087014</t>
  </si>
  <si>
    <t>오현규</t>
  </si>
  <si>
    <t>5083084</t>
  </si>
  <si>
    <t>유제국</t>
  </si>
  <si>
    <t>5082525</t>
  </si>
  <si>
    <t>이강우</t>
  </si>
  <si>
    <t>5082532</t>
  </si>
  <si>
    <t>임재학</t>
  </si>
  <si>
    <t>5089001</t>
  </si>
  <si>
    <t>정성철</t>
  </si>
  <si>
    <t>5087010</t>
  </si>
  <si>
    <t>조형만</t>
  </si>
  <si>
    <t>5085569</t>
  </si>
  <si>
    <t>▽</t>
  </si>
  <si>
    <t>73아1206</t>
  </si>
  <si>
    <t>=</t>
  </si>
  <si>
    <t>서동균</t>
  </si>
  <si>
    <t>5084913</t>
  </si>
  <si>
    <t>50%(1명)</t>
  </si>
  <si>
    <t>0%(0명)</t>
  </si>
  <si>
    <t>100%(4명)</t>
  </si>
  <si>
    <t>67%(2명)</t>
  </si>
  <si>
    <t>33%(1명)</t>
  </si>
  <si>
    <t>38%(6명)</t>
  </si>
  <si>
    <t>인천전체</t>
  </si>
  <si>
    <t>개선율(유카전)</t>
  </si>
  <si>
    <t>24'08</t>
    <phoneticPr fontId="2" type="noConversion"/>
  </si>
  <si>
    <t>마니교통47F1</t>
  </si>
  <si>
    <t>마니교통7A1</t>
  </si>
  <si>
    <t>73아1207</t>
  </si>
  <si>
    <t>NEW</t>
  </si>
  <si>
    <t>new</t>
  </si>
  <si>
    <t>마니교통81C3</t>
  </si>
  <si>
    <t>마니교통81C4</t>
  </si>
  <si>
    <t>마니교통81C2</t>
  </si>
  <si>
    <t>예비예비</t>
  </si>
  <si>
    <t>마니교통예비F18</t>
  </si>
  <si>
    <t>NULL</t>
  </si>
  <si>
    <t>5081863</t>
  </si>
  <si>
    <t>5081863363.36</t>
  </si>
  <si>
    <t>5081897</t>
  </si>
  <si>
    <t>5081897249.747</t>
  </si>
  <si>
    <t>5084818</t>
  </si>
  <si>
    <t>5084818206.877</t>
  </si>
  <si>
    <t>50879922221.978</t>
  </si>
  <si>
    <t>50829882287.308</t>
  </si>
  <si>
    <t>김홍필</t>
  </si>
  <si>
    <t>5088069</t>
  </si>
  <si>
    <t>50880692434.721</t>
  </si>
  <si>
    <t>50837872736.328</t>
  </si>
  <si>
    <t>50889704675.932</t>
  </si>
  <si>
    <t>50870141973.568</t>
  </si>
  <si>
    <t>5084913541.646</t>
  </si>
  <si>
    <t>50830844229.869</t>
  </si>
  <si>
    <t>5082525730.099</t>
  </si>
  <si>
    <t>50825322061.772</t>
  </si>
  <si>
    <t>50890013228.992</t>
  </si>
  <si>
    <t>50870102023.49</t>
  </si>
  <si>
    <t>5085569490.054</t>
  </si>
  <si>
    <t>(우  수)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</si>
  <si>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</si>
  <si>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</si>
  <si>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</si>
  <si>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</si>
  <si>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</si>
  <si>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</si>
  <si>
    <t>20위/(32개사)</t>
  </si>
  <si>
    <t>6%(1명)</t>
  </si>
  <si>
    <t>25%(4명)</t>
  </si>
  <si>
    <t>31%(5명)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</si>
</sst>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6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6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1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6" fillId="13" borderId="0" xfId="2" applyFont="1" applyFill="1" applyBorder="1" applyAlignment="1">
      <alignment horizontal="center" vertical="center" wrapText="1"/>
    </xf>
    <xf numFmtId="49" fontId="66" fillId="13" borderId="0" xfId="0" applyNumberFormat="1" applyFont="1" applyFill="1" applyAlignment="1">
      <alignment horizontal="center" vertical="center" wrapText="1"/>
    </xf>
    <xf numFmtId="41" fontId="66" fillId="13" borderId="0" xfId="1" applyFont="1" applyFill="1" applyBorder="1" applyAlignment="1">
      <alignment horizontal="center" vertical="center" wrapText="1"/>
    </xf>
    <xf numFmtId="180" fontId="61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5" fillId="13" borderId="0" xfId="0" applyNumberFormat="1" applyFont="1" applyFill="1" applyAlignment="1">
      <alignment horizontal="center" vertical="center" wrapText="1"/>
    </xf>
    <xf numFmtId="176" fontId="64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6" fillId="12" borderId="0" xfId="1" applyFont="1" applyFill="1" applyBorder="1" applyAlignment="1">
      <alignment horizontal="right" vertical="center"/>
    </xf>
    <xf numFmtId="10" fontId="66" fillId="12" borderId="0" xfId="2" applyNumberFormat="1" applyFont="1" applyFill="1" applyBorder="1" applyAlignment="1">
      <alignment horizontal="right" vertical="center"/>
    </xf>
    <xf numFmtId="179" fontId="66" fillId="12" borderId="0" xfId="0" applyNumberFormat="1" applyFont="1" applyFill="1" applyAlignment="1">
      <alignment horizontal="right" vertical="center"/>
    </xf>
    <xf numFmtId="181" fontId="66" fillId="12" borderId="0" xfId="0" applyNumberFormat="1" applyFont="1" applyFill="1" applyAlignment="1">
      <alignment horizontal="right" vertical="center"/>
    </xf>
    <xf numFmtId="182" fontId="66" fillId="12" borderId="0" xfId="0" applyNumberFormat="1" applyFont="1" applyFill="1" applyAlignment="1">
      <alignment horizontal="right" vertical="center"/>
    </xf>
    <xf numFmtId="0" fontId="66" fillId="12" borderId="0" xfId="0" applyFont="1" applyFill="1" applyAlignment="1">
      <alignment horizontal="right" vertical="center"/>
    </xf>
    <xf numFmtId="177" fontId="66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8" borderId="11" xfId="0" applyFont="1" applyFill="1" applyBorder="1" applyAlignment="1">
      <alignment horizontal="center" vertical="center"/>
    </xf>
    <xf numFmtId="0" fontId="57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8" borderId="17" xfId="0" applyFont="1" applyFill="1" applyBorder="1" applyAlignment="1">
      <alignment horizontal="center" vertical="center"/>
    </xf>
    <xf numFmtId="0" fontId="59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9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8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9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9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8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9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8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9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8" borderId="39" xfId="0" applyFont="1" applyFill="1" applyBorder="1" applyAlignment="1">
      <alignment horizontal="center" vertical="center"/>
    </xf>
    <xf numFmtId="177" fontId="46" fillId="5" borderId="40" xfId="1" applyNumberFormat="1" applyFont="1" applyFill="1" applyBorder="1" applyAlignment="1">
      <alignment horizontal="center" vertical="center" wrapText="1"/>
    </xf>
    <xf numFmtId="177" fontId="46" fillId="9" borderId="40" xfId="1" applyNumberFormat="1" applyFont="1" applyFill="1" applyBorder="1" applyAlignment="1">
      <alignment horizontal="center" vertical="center" wrapText="1"/>
    </xf>
    <xf numFmtId="0" fontId="42" fillId="5" borderId="41" xfId="0" applyFont="1" applyFill="1" applyBorder="1" applyAlignment="1">
      <alignment horizontal="center" vertical="center"/>
    </xf>
    <xf numFmtId="0" fontId="42" fillId="8" borderId="44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 wrapText="1"/>
    </xf>
    <xf numFmtId="0" fontId="42" fillId="9" borderId="46" xfId="0" applyFont="1" applyFill="1" applyBorder="1" applyAlignment="1">
      <alignment horizontal="center" vertical="center" wrapText="1"/>
    </xf>
    <xf numFmtId="0" fontId="58" fillId="8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8" borderId="47" xfId="0" applyFont="1" applyFill="1" applyBorder="1" applyAlignment="1">
      <alignment horizontal="center" vertical="center"/>
    </xf>
    <xf numFmtId="185" fontId="69" fillId="0" borderId="48" xfId="0" applyNumberFormat="1" applyFont="1" applyBorder="1" applyAlignment="1">
      <alignment horizontal="center" vertical="center"/>
    </xf>
    <xf numFmtId="185" fontId="69" fillId="0" borderId="49" xfId="0" applyNumberFormat="1" applyFont="1" applyBorder="1" applyAlignment="1">
      <alignment horizontal="center" vertical="center"/>
    </xf>
    <xf numFmtId="0" fontId="70" fillId="7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4" fillId="13" borderId="0" xfId="0" applyNumberFormat="1" applyFont="1" applyFill="1" applyAlignment="1">
      <alignment horizontal="center" vertical="center" wrapText="1"/>
    </xf>
    <xf numFmtId="193" fontId="42" fillId="8" borderId="27" xfId="0" applyNumberFormat="1" applyFont="1" applyFill="1" applyBorder="1" applyAlignment="1">
      <alignment horizontal="center" vertical="center"/>
    </xf>
    <xf numFmtId="194" fontId="42" fillId="8" borderId="22" xfId="0" applyNumberFormat="1" applyFont="1" applyFill="1" applyBorder="1" applyAlignment="1">
      <alignment horizontal="center" vertical="center"/>
    </xf>
    <xf numFmtId="9" fontId="76" fillId="0" borderId="24" xfId="2" applyFont="1" applyBorder="1" applyAlignment="1">
      <alignment horizontal="center" vertical="center"/>
    </xf>
    <xf numFmtId="0" fontId="75" fillId="8" borderId="22" xfId="0" applyFont="1" applyFill="1" applyBorder="1" applyAlignment="1">
      <alignment horizontal="center" vertical="center"/>
    </xf>
    <xf numFmtId="178" fontId="76" fillId="0" borderId="24" xfId="2" applyNumberFormat="1" applyFont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6" fillId="14" borderId="0" xfId="563" applyFont="1" applyFill="1" applyBorder="1" applyAlignment="1">
      <alignment horizontal="center" vertical="center" wrapText="1"/>
    </xf>
    <xf numFmtId="41" fontId="66" fillId="14" borderId="0" xfId="4" applyFont="1" applyFill="1" applyBorder="1" applyAlignment="1">
      <alignment horizontal="center" vertical="center" wrapText="1"/>
    </xf>
    <xf numFmtId="9" fontId="73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85" fontId="39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0" fontId="6" fillId="15" borderId="0" xfId="563" applyNumberFormat="1" applyFont="1" applyFill="1" applyBorder="1" applyAlignment="1">
      <alignment horizontal="right" vertical="center"/>
    </xf>
    <xf numFmtId="49" fontId="61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49" fontId="66" fillId="14" borderId="0" xfId="562" applyNumberFormat="1" applyFont="1" applyFill="1" applyAlignment="1">
      <alignment horizontal="center" vertical="center" wrapText="1"/>
    </xf>
    <xf numFmtId="49" fontId="72" fillId="14" borderId="0" xfId="562" applyNumberFormat="1" applyFont="1" applyFill="1" applyAlignment="1">
      <alignment horizontal="center" vertical="center" wrapText="1"/>
    </xf>
    <xf numFmtId="180" fontId="61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2" fillId="15" borderId="0" xfId="562" applyNumberFormat="1" applyFont="1" applyFill="1" applyAlignment="1">
      <alignment horizontal="right" vertical="center"/>
    </xf>
    <xf numFmtId="41" fontId="27" fillId="0" borderId="0" xfId="1" applyFont="1" applyFill="1" applyBorder="1">
      <alignment vertical="center"/>
    </xf>
    <xf numFmtId="188" fontId="27" fillId="0" borderId="0" xfId="2" applyNumberFormat="1" applyFont="1">
      <alignment vertical="center"/>
    </xf>
    <xf numFmtId="9" fontId="27" fillId="0" borderId="0" xfId="0" applyNumberFormat="1" applyFont="1" applyAlignment="1">
      <alignment horizontal="left" vertical="center"/>
    </xf>
    <xf numFmtId="0" fontId="51" fillId="12" borderId="0" xfId="0" applyFont="1" applyFill="1" applyAlignment="1">
      <alignment horizontal="center" vertical="center"/>
    </xf>
    <xf numFmtId="0" fontId="78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9" fontId="78" fillId="0" borderId="0" xfId="563" applyFont="1" applyFill="1" applyBorder="1" applyAlignment="1">
      <alignment horizontal="center" vertical="center"/>
    </xf>
    <xf numFmtId="0" fontId="80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77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59" fillId="16" borderId="0" xfId="562" applyNumberFormat="1" applyFont="1" applyFill="1">
      <alignment vertical="center"/>
    </xf>
    <xf numFmtId="0" fontId="6" fillId="16" borderId="0" xfId="562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7" fontId="54" fillId="9" borderId="50" xfId="2" applyNumberFormat="1" applyFont="1" applyFill="1" applyBorder="1" applyAlignment="1">
      <alignment horizontal="center" vertical="center"/>
    </xf>
    <xf numFmtId="187" fontId="54" fillId="9" borderId="51" xfId="2" applyNumberFormat="1" applyFont="1" applyFill="1" applyBorder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972-4A59-A78E-205DE520D8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1.7537285056679037</c:v>
                </c:pt>
                <c:pt idx="1">
                  <c:v>1.9352067459377125</c:v>
                </c:pt>
                <c:pt idx="2">
                  <c:v>2.0665403482054359</c:v>
                </c:pt>
                <c:pt idx="3">
                  <c:v>1.9825554587390748</c:v>
                </c:pt>
                <c:pt idx="4">
                  <c:v>1.9030076454144353</c:v>
                </c:pt>
                <c:pt idx="5">
                  <c:v>1.813702780142606</c:v>
                </c:pt>
                <c:pt idx="6">
                  <c:v>1.843045599379171</c:v>
                </c:pt>
                <c:pt idx="7">
                  <c:v>1.7542047839820718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0.25</c:v>
                </c:pt>
                <c:pt idx="4">
                  <c:v>0.375</c:v>
                </c:pt>
                <c:pt idx="5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  <c:pt idx="3">
                  <c:v> 42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705971</xdr:colOff>
      <xdr:row>11</xdr:row>
      <xdr:rowOff>123264</xdr:rowOff>
    </xdr:from>
    <xdr:to>
      <xdr:col>2</xdr:col>
      <xdr:colOff>246530</xdr:colOff>
      <xdr:row>17</xdr:row>
      <xdr:rowOff>11207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06824" y="3765176"/>
          <a:ext cx="470647" cy="16360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224116</xdr:colOff>
      <xdr:row>13</xdr:row>
      <xdr:rowOff>22412</xdr:rowOff>
    </xdr:from>
    <xdr:to>
      <xdr:col>2</xdr:col>
      <xdr:colOff>324973</xdr:colOff>
      <xdr:row>14</xdr:row>
      <xdr:rowOff>212913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24969" y="3955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100853</xdr:colOff>
      <xdr:row>14</xdr:row>
      <xdr:rowOff>156882</xdr:rowOff>
    </xdr:from>
    <xdr:to>
      <xdr:col>6</xdr:col>
      <xdr:colOff>381000</xdr:colOff>
      <xdr:row>17</xdr:row>
      <xdr:rowOff>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4628029" y="4672853"/>
          <a:ext cx="280147" cy="717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822512</xdr:colOff>
      <xdr:row>14</xdr:row>
      <xdr:rowOff>172573</xdr:rowOff>
    </xdr:from>
    <xdr:to>
      <xdr:col>6</xdr:col>
      <xdr:colOff>979399</xdr:colOff>
      <xdr:row>16</xdr:row>
      <xdr:rowOff>71722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475630" y="468854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338417</xdr:colOff>
      <xdr:row>14</xdr:row>
      <xdr:rowOff>78441</xdr:rowOff>
    </xdr:from>
    <xdr:to>
      <xdr:col>5</xdr:col>
      <xdr:colOff>627529</xdr:colOff>
      <xdr:row>15</xdr:row>
      <xdr:rowOff>47065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 flipV="1">
          <a:off x="3991535" y="4594412"/>
          <a:ext cx="289112" cy="2599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788895</xdr:colOff>
      <xdr:row>13</xdr:row>
      <xdr:rowOff>26897</xdr:rowOff>
    </xdr:from>
    <xdr:to>
      <xdr:col>6</xdr:col>
      <xdr:colOff>71723</xdr:colOff>
      <xdr:row>14</xdr:row>
      <xdr:rowOff>217398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3567954" y="425151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22BF5B1-682E-492D-A434-C53A7210D4C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20"/>
    <col min="26" max="26" width="9.42578125" style="4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3" t="s">
        <v>112</v>
      </c>
      <c r="C2" s="61"/>
      <c r="D2" s="61"/>
      <c r="E2" s="61"/>
      <c r="F2" s="61"/>
      <c r="G2" s="61"/>
      <c r="H2" s="61"/>
      <c r="I2" s="61"/>
      <c r="J2" s="61"/>
      <c r="K2" s="69" t="s">
        <v>288</v>
      </c>
      <c r="L2" s="62"/>
    </row>
    <row r="3" spans="1:28" ht="15.75" customHeight="1">
      <c r="B3" s="65"/>
      <c r="C3" s="65"/>
      <c r="D3" s="65"/>
      <c r="E3" s="65"/>
      <c r="F3" s="65"/>
      <c r="G3" s="65"/>
    </row>
    <row r="4" spans="1:28" ht="16.5" customHeight="1">
      <c r="B4" s="66" t="s">
        <v>114</v>
      </c>
      <c r="C4" s="296" t="s">
        <v>38</v>
      </c>
      <c r="D4" s="296"/>
      <c r="E4" s="66" t="s">
        <v>113</v>
      </c>
      <c r="F4" s="66" t="s">
        <v>64</v>
      </c>
      <c r="G4" s="279" t="s">
        <v>116</v>
      </c>
      <c r="H4" s="39"/>
      <c r="I4" s="39"/>
      <c r="J4" s="101" t="s">
        <v>35</v>
      </c>
      <c r="K4" s="101" t="s">
        <v>36</v>
      </c>
    </row>
    <row r="5" spans="1:28" ht="48.75" customHeight="1">
      <c r="B5" s="68" t="s">
        <v>249</v>
      </c>
      <c r="C5" s="297" t="s">
        <v>194</v>
      </c>
      <c r="D5" s="297"/>
      <c r="E5" s="67">
        <v>3</v>
      </c>
      <c r="F5" s="68">
        <v>17</v>
      </c>
      <c r="G5" s="98" t="s">
        <v>187</v>
      </c>
      <c r="H5" s="39"/>
      <c r="I5" s="39"/>
      <c r="J5" s="100" t="s">
        <v>50</v>
      </c>
      <c r="K5" s="99"/>
    </row>
    <row r="6" spans="1:28" ht="15.75" customHeight="1">
      <c r="B6" s="54"/>
      <c r="C6" s="54"/>
      <c r="D6" s="54"/>
      <c r="E6" s="54"/>
      <c r="F6" s="54"/>
      <c r="G6" s="54"/>
      <c r="H6" s="54"/>
      <c r="I6" s="54"/>
      <c r="M6" s="245"/>
    </row>
    <row r="7" spans="1:28" ht="16.5" customHeight="1">
      <c r="B7" s="56" t="s">
        <v>130</v>
      </c>
      <c r="C7" s="56"/>
      <c r="D7" s="55"/>
      <c r="E7" s="55"/>
      <c r="F7" s="55"/>
      <c r="G7" s="55"/>
      <c r="H7" s="55"/>
      <c r="I7" s="55"/>
      <c r="J7" s="55"/>
      <c r="K7" s="55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5"/>
      <c r="P9" s="295"/>
    </row>
    <row r="10" spans="1:28" ht="23.25" customHeight="1" thickBot="1">
      <c r="G10" s="6"/>
      <c r="H10" s="204" t="s">
        <v>92</v>
      </c>
      <c r="I10" s="205" t="s">
        <v>93</v>
      </c>
      <c r="J10" s="206" t="str">
        <f>C5</f>
        <v>마니교통</v>
      </c>
      <c r="K10" s="207" t="s">
        <v>94</v>
      </c>
      <c r="X10" s="276"/>
      <c r="Z10" s="20"/>
      <c r="AA10" s="20"/>
      <c r="AB10" s="20"/>
    </row>
    <row r="11" spans="1:28" ht="23.25" customHeight="1" thickTop="1">
      <c r="G11" s="6"/>
      <c r="H11" s="240">
        <v>1</v>
      </c>
      <c r="I11" s="201">
        <v>2.0099999999999998</v>
      </c>
      <c r="J11" s="202">
        <v>1.7537285056679037</v>
      </c>
      <c r="K11" s="203"/>
      <c r="M11" s="2"/>
      <c r="Y11" s="277"/>
      <c r="Z11" s="51"/>
      <c r="AA11" s="52"/>
      <c r="AB11" s="20"/>
    </row>
    <row r="12" spans="1:28" ht="23.25" customHeight="1">
      <c r="G12" s="6"/>
      <c r="H12" s="241">
        <v>2</v>
      </c>
      <c r="I12" s="195">
        <v>2.3662575846193561</v>
      </c>
      <c r="J12" s="202">
        <v>1.9352067459377125</v>
      </c>
      <c r="K12" s="242">
        <v>0.10348137678282932</v>
      </c>
      <c r="M12" s="247"/>
      <c r="Y12" s="277"/>
      <c r="Z12" s="51"/>
      <c r="AA12" s="52"/>
      <c r="AB12" s="20"/>
    </row>
    <row r="13" spans="1:28" ht="23.25" customHeight="1">
      <c r="G13" s="6"/>
      <c r="H13" s="241">
        <v>3</v>
      </c>
      <c r="I13" s="195">
        <v>2.37</v>
      </c>
      <c r="J13" s="202">
        <v>2.0665403482054359</v>
      </c>
      <c r="K13" s="242">
        <v>6.7865411560502409E-2</v>
      </c>
      <c r="M13" s="247"/>
      <c r="Y13" s="277"/>
      <c r="Z13" s="51"/>
      <c r="AA13" s="52"/>
      <c r="AB13" s="20"/>
    </row>
    <row r="14" spans="1:28" ht="23.25" customHeight="1">
      <c r="G14" s="6"/>
      <c r="H14" s="241">
        <v>4</v>
      </c>
      <c r="I14" s="195">
        <v>2.33</v>
      </c>
      <c r="J14" s="202">
        <v>1.9825554587390748</v>
      </c>
      <c r="K14" s="244">
        <v>-4.064033375360554E-2</v>
      </c>
      <c r="M14" s="247"/>
      <c r="Y14" s="277"/>
      <c r="Z14" s="51"/>
      <c r="AA14" s="52"/>
      <c r="AB14" s="20"/>
    </row>
    <row r="15" spans="1:28" ht="23.25" customHeight="1">
      <c r="G15" s="6"/>
      <c r="H15" s="241">
        <v>5</v>
      </c>
      <c r="I15" s="195">
        <v>2.2850259626150282</v>
      </c>
      <c r="J15" s="202">
        <v>1.9030076454144353</v>
      </c>
      <c r="K15" s="244">
        <v>-4.0123877984847178E-2</v>
      </c>
      <c r="M15" s="247"/>
      <c r="Y15" s="277"/>
      <c r="Z15" s="51"/>
      <c r="AA15" s="52"/>
      <c r="AB15" s="20"/>
    </row>
    <row r="16" spans="1:28" ht="23.25" customHeight="1">
      <c r="G16" s="6"/>
      <c r="H16" s="241">
        <v>6</v>
      </c>
      <c r="I16" s="195">
        <v>2.0664933427553414</v>
      </c>
      <c r="J16" s="202">
        <v>1.813702780142606</v>
      </c>
      <c r="K16" s="244">
        <v>-4.6928274558970862E-2</v>
      </c>
      <c r="M16" s="247"/>
      <c r="Y16" s="277"/>
      <c r="Z16" s="51"/>
      <c r="AA16" s="52"/>
      <c r="AB16" s="20"/>
    </row>
    <row r="17" spans="2:28" ht="23.25" customHeight="1">
      <c r="G17" s="6"/>
      <c r="H17" s="241">
        <v>7</v>
      </c>
      <c r="I17" s="195">
        <v>2.13</v>
      </c>
      <c r="J17" s="202">
        <v>1.843045599379171</v>
      </c>
      <c r="K17" s="244">
        <v>1.6178405611892988E-2</v>
      </c>
      <c r="M17" s="247"/>
      <c r="Y17" s="277"/>
      <c r="Z17" s="51"/>
      <c r="AA17" s="52"/>
      <c r="AB17" s="20"/>
    </row>
    <row r="18" spans="2:28" ht="23.25" customHeight="1">
      <c r="G18" s="6"/>
      <c r="H18" s="241">
        <v>8</v>
      </c>
      <c r="I18" s="195">
        <v>2.08</v>
      </c>
      <c r="J18" s="202">
        <v>1.7542047839820718</v>
      </c>
      <c r="K18" s="244">
        <v>-4.8203264980001159E-2</v>
      </c>
      <c r="M18" s="247"/>
      <c r="Y18" s="277"/>
      <c r="Z18" s="51"/>
      <c r="AA18" s="52"/>
      <c r="AB18" s="20"/>
    </row>
    <row r="19" spans="2:28" ht="23.25" customHeight="1">
      <c r="G19" s="6"/>
      <c r="H19" s="243" t="s">
        <v>248</v>
      </c>
      <c r="I19" s="196">
        <v>3.4825870646766344E-2</v>
      </c>
      <c r="J19" s="197">
        <v>2.7158041431651903E-4</v>
      </c>
      <c r="K19" s="198">
        <v>-3.4554290232449825E-2</v>
      </c>
      <c r="M19" s="247"/>
      <c r="Y19" s="277"/>
      <c r="Z19" s="51"/>
      <c r="AA19" s="52"/>
      <c r="AB19" s="20"/>
    </row>
    <row r="20" spans="2:28" ht="23.25" customHeight="1">
      <c r="H20" s="199" t="s">
        <v>109</v>
      </c>
      <c r="I20" s="200"/>
      <c r="J20" s="298" t="s">
        <v>289</v>
      </c>
      <c r="K20" s="299"/>
      <c r="M20" s="247"/>
      <c r="X20" s="4"/>
      <c r="Y20" s="4"/>
      <c r="AA20" s="4"/>
      <c r="AB20" s="20"/>
    </row>
    <row r="21" spans="2:28" ht="9" customHeight="1">
      <c r="M21" s="247"/>
      <c r="X21" s="4"/>
      <c r="Y21" s="4"/>
      <c r="AA21" s="4"/>
      <c r="AB21" s="52"/>
    </row>
    <row r="22" spans="2:28" ht="16.5" customHeight="1">
      <c r="B22" s="56" t="s">
        <v>131</v>
      </c>
      <c r="C22" s="56"/>
      <c r="D22" s="55"/>
      <c r="E22" s="55"/>
      <c r="F22" s="55"/>
      <c r="G22" s="55"/>
      <c r="H22" s="55"/>
      <c r="I22" s="55"/>
      <c r="J22" s="55"/>
      <c r="K22" s="55"/>
      <c r="M22" s="247"/>
      <c r="X22" s="4"/>
      <c r="Y22" s="4"/>
      <c r="AA22" s="4"/>
      <c r="AB22" s="52"/>
    </row>
    <row r="23" spans="2:28" ht="27.75" customHeight="1">
      <c r="B23" s="60" t="s">
        <v>62</v>
      </c>
      <c r="C23" s="60" t="s">
        <v>101</v>
      </c>
      <c r="D23" s="60" t="s">
        <v>103</v>
      </c>
      <c r="E23" s="60" t="s">
        <v>104</v>
      </c>
      <c r="F23" s="60" t="s">
        <v>105</v>
      </c>
      <c r="G23" s="60" t="s">
        <v>106</v>
      </c>
      <c r="H23" s="60" t="s">
        <v>6</v>
      </c>
      <c r="I23" s="60" t="s">
        <v>7</v>
      </c>
      <c r="J23" s="60" t="s">
        <v>107</v>
      </c>
      <c r="K23" s="60" t="s">
        <v>72</v>
      </c>
      <c r="M23" s="247"/>
      <c r="X23" s="4"/>
      <c r="Y23" s="4"/>
      <c r="AA23" s="4"/>
      <c r="AB23" s="52"/>
    </row>
    <row r="24" spans="2:28" ht="23.25" customHeight="1">
      <c r="B24" s="80" t="s">
        <v>247</v>
      </c>
      <c r="C24" s="81">
        <v>8</v>
      </c>
      <c r="D24" s="82">
        <v>2.4024760968673828E-2</v>
      </c>
      <c r="E24" s="82">
        <v>0.35333295261639036</v>
      </c>
      <c r="F24" s="82">
        <v>0.16382011835429075</v>
      </c>
      <c r="G24" s="83">
        <v>14.671482739045402</v>
      </c>
      <c r="H24" s="84">
        <v>0.17850332337829755</v>
      </c>
      <c r="I24" s="84">
        <v>15.091555521337304</v>
      </c>
      <c r="J24" s="85">
        <v>2.0814280310754389</v>
      </c>
      <c r="K24" s="86" t="s">
        <v>67</v>
      </c>
      <c r="M24" s="247"/>
      <c r="N24" s="248" t="s">
        <v>119</v>
      </c>
      <c r="Y24" s="4"/>
      <c r="AA24" s="4"/>
      <c r="AB24" s="4"/>
    </row>
    <row r="25" spans="2:28" ht="22.5" customHeight="1">
      <c r="B25" s="236" t="s">
        <v>119</v>
      </c>
      <c r="C25" s="73">
        <v>8</v>
      </c>
      <c r="D25" s="74">
        <v>3.6420418050434694E-2</v>
      </c>
      <c r="E25" s="74">
        <v>0.35874579075575547</v>
      </c>
      <c r="F25" s="74">
        <v>0.16840100677997516</v>
      </c>
      <c r="G25" s="75">
        <v>17.696100000000001</v>
      </c>
      <c r="H25" s="76">
        <v>0.51321297993327664</v>
      </c>
      <c r="I25" s="76">
        <v>13.98385460743428</v>
      </c>
      <c r="J25" s="77">
        <v>1.7542047839820718</v>
      </c>
      <c r="K25" s="78" t="s">
        <v>67</v>
      </c>
      <c r="M25" s="247"/>
      <c r="N25" s="40" t="s">
        <v>67</v>
      </c>
      <c r="O25" s="40">
        <v>16</v>
      </c>
      <c r="Y25" s="4"/>
      <c r="AA25" s="4"/>
      <c r="AB25" s="4"/>
    </row>
    <row r="26" spans="2:28" ht="22.5" customHeight="1">
      <c r="B26" s="57" t="s">
        <v>108</v>
      </c>
      <c r="C26" s="57"/>
      <c r="D26" s="71">
        <f>D25/D24-1</f>
        <v>0.5159533989921361</v>
      </c>
      <c r="E26" s="71">
        <f t="shared" ref="E26:J26" si="0">E25/E24-1</f>
        <v>1.5319369731251031E-2</v>
      </c>
      <c r="F26" s="71">
        <f t="shared" si="0"/>
        <v>2.796291732482703E-2</v>
      </c>
      <c r="G26" s="71">
        <f t="shared" si="0"/>
        <v>0.20615620893620701</v>
      </c>
      <c r="H26" s="71">
        <f t="shared" si="0"/>
        <v>1.8750892152614851</v>
      </c>
      <c r="I26" s="71">
        <f t="shared" si="0"/>
        <v>-7.3398723699282908E-2</v>
      </c>
      <c r="J26" s="71">
        <f t="shared" si="0"/>
        <v>-0.15721093509262307</v>
      </c>
      <c r="K26" s="72" t="str">
        <f>J20</f>
        <v>20위/(32개사)</v>
      </c>
      <c r="M26" s="2" t="s">
        <v>184</v>
      </c>
      <c r="N26" s="249">
        <v>0</v>
      </c>
      <c r="O26" s="40">
        <v>0</v>
      </c>
      <c r="X26" s="4"/>
      <c r="Y26" s="4"/>
      <c r="AA26" s="4"/>
      <c r="AB26" s="4"/>
    </row>
    <row r="27" spans="2:28" ht="22.5" customHeight="1">
      <c r="M27" s="2" t="s">
        <v>185</v>
      </c>
      <c r="N27" s="249">
        <v>6.25E-2</v>
      </c>
      <c r="O27" s="40">
        <v>1</v>
      </c>
      <c r="X27" s="4"/>
      <c r="Y27" s="4"/>
      <c r="AA27" s="4"/>
      <c r="AB27" s="4"/>
    </row>
    <row r="28" spans="2:28" ht="17.25" customHeight="1">
      <c r="B28" s="56" t="s">
        <v>132</v>
      </c>
      <c r="C28" s="56"/>
      <c r="D28" s="55"/>
      <c r="E28" s="55"/>
      <c r="F28" s="55"/>
      <c r="G28" s="55"/>
      <c r="H28" s="55"/>
      <c r="I28" s="55"/>
      <c r="J28" s="55"/>
      <c r="K28" s="55"/>
      <c r="M28" s="2" t="s">
        <v>118</v>
      </c>
      <c r="N28" s="249">
        <v>0</v>
      </c>
      <c r="O28" s="40">
        <v>0</v>
      </c>
      <c r="X28" s="4"/>
      <c r="Y28" s="4"/>
      <c r="AA28" s="4"/>
      <c r="AB28" s="4"/>
    </row>
    <row r="29" spans="2:28" ht="22.5" customHeight="1">
      <c r="B29" s="64"/>
      <c r="C29" s="64"/>
      <c r="M29" s="2" t="s">
        <v>186</v>
      </c>
      <c r="N29" s="249">
        <v>0.25</v>
      </c>
      <c r="O29" s="40">
        <v>4</v>
      </c>
      <c r="X29" s="4"/>
      <c r="Y29" s="4"/>
      <c r="AA29" s="4"/>
      <c r="AB29" s="4"/>
    </row>
    <row r="30" spans="2:28" ht="22.5" customHeight="1" thickBot="1">
      <c r="H30" s="208" t="s">
        <v>92</v>
      </c>
      <c r="I30" s="209" t="s">
        <v>93</v>
      </c>
      <c r="J30" s="210" t="str">
        <f>J10</f>
        <v>마니교통</v>
      </c>
      <c r="K30" s="211" t="s">
        <v>117</v>
      </c>
      <c r="M30" s="2" t="s">
        <v>187</v>
      </c>
      <c r="N30" s="249">
        <v>0.375</v>
      </c>
      <c r="O30" s="40">
        <v>6</v>
      </c>
      <c r="X30" s="4"/>
      <c r="Y30" s="4"/>
      <c r="AA30" s="4"/>
      <c r="AB30" s="4"/>
    </row>
    <row r="31" spans="2:28" ht="22.5" customHeight="1" thickTop="1">
      <c r="H31" s="216" t="s">
        <v>111</v>
      </c>
      <c r="I31" s="217" t="s">
        <v>67</v>
      </c>
      <c r="J31" s="218" t="s">
        <v>67</v>
      </c>
      <c r="K31" s="219"/>
      <c r="M31" s="2" t="s">
        <v>76</v>
      </c>
      <c r="N31" s="249">
        <v>0.3125</v>
      </c>
      <c r="O31" s="40">
        <v>5</v>
      </c>
      <c r="X31" s="4"/>
      <c r="Z31" s="20"/>
      <c r="AA31" s="20"/>
      <c r="AB31" s="20"/>
    </row>
    <row r="32" spans="2:28" ht="21" customHeight="1">
      <c r="H32" s="212" t="s">
        <v>95</v>
      </c>
      <c r="I32" s="213">
        <v>2.4096385542168676E-2</v>
      </c>
      <c r="J32" s="214" t="s">
        <v>242</v>
      </c>
      <c r="K32" s="215">
        <v>-2.4096385542168676E-2</v>
      </c>
      <c r="M32" s="2"/>
      <c r="X32" s="4"/>
      <c r="Z32" s="20"/>
      <c r="AA32" s="20"/>
      <c r="AB32" s="20"/>
    </row>
    <row r="33" spans="2:28" ht="21" customHeight="1">
      <c r="H33" s="187" t="s">
        <v>96</v>
      </c>
      <c r="I33" s="179">
        <v>4.0258595357037907E-2</v>
      </c>
      <c r="J33" s="188" t="s">
        <v>290</v>
      </c>
      <c r="K33" s="189">
        <v>2.2241404642962093E-2</v>
      </c>
      <c r="L33" s="4"/>
      <c r="M33" s="2"/>
      <c r="X33" s="4"/>
      <c r="Z33" s="20"/>
      <c r="AA33" s="20"/>
      <c r="AB33" s="20"/>
    </row>
    <row r="34" spans="2:28" ht="21" customHeight="1">
      <c r="H34" s="186" t="s">
        <v>97</v>
      </c>
      <c r="I34" s="179">
        <v>9.22715251248898E-2</v>
      </c>
      <c r="J34" s="188" t="s">
        <v>242</v>
      </c>
      <c r="K34" s="189">
        <v>-9.22715251248898E-2</v>
      </c>
      <c r="L34" s="4"/>
      <c r="M34" s="2"/>
      <c r="X34" s="4"/>
      <c r="Z34" s="20"/>
      <c r="AA34" s="20"/>
      <c r="AB34" s="20"/>
    </row>
    <row r="35" spans="2:28" ht="21" customHeight="1">
      <c r="H35" s="186" t="s">
        <v>100</v>
      </c>
      <c r="I35" s="179">
        <v>0.18806935057302379</v>
      </c>
      <c r="J35" s="188" t="s">
        <v>291</v>
      </c>
      <c r="K35" s="189">
        <v>6.1930649426976209E-2</v>
      </c>
      <c r="L35" s="4"/>
      <c r="M35" s="2"/>
      <c r="X35" s="4"/>
      <c r="Z35" s="20"/>
      <c r="AA35" s="20"/>
      <c r="AB35" s="20"/>
    </row>
    <row r="36" spans="2:28" ht="21" customHeight="1">
      <c r="H36" s="190" t="s">
        <v>98</v>
      </c>
      <c r="I36" s="179">
        <v>0.24507787246547164</v>
      </c>
      <c r="J36" s="188" t="s">
        <v>246</v>
      </c>
      <c r="K36" s="189">
        <v>0.12992212753452836</v>
      </c>
      <c r="L36" s="4"/>
      <c r="M36" s="2"/>
      <c r="X36" s="4"/>
      <c r="Z36" s="20"/>
      <c r="AA36" s="20"/>
      <c r="AB36" s="20"/>
    </row>
    <row r="37" spans="2:28" ht="21" customHeight="1">
      <c r="H37" s="191" t="s">
        <v>99</v>
      </c>
      <c r="I37" s="192">
        <v>0.41022627093740816</v>
      </c>
      <c r="J37" s="193" t="s">
        <v>292</v>
      </c>
      <c r="K37" s="194">
        <v>-9.7726270937408155E-2</v>
      </c>
      <c r="L37" s="4"/>
      <c r="M37" s="2"/>
      <c r="X37" s="4"/>
      <c r="Z37" s="20"/>
      <c r="AA37" s="20"/>
      <c r="AB37" s="20"/>
    </row>
    <row r="38" spans="2:28" ht="22.5" customHeight="1">
      <c r="L38" s="4"/>
      <c r="M38" s="2"/>
      <c r="X38" s="4"/>
      <c r="Z38" s="20"/>
      <c r="AA38" s="20"/>
      <c r="AB38" s="20"/>
    </row>
    <row r="39" spans="2:28" ht="18" customHeight="1">
      <c r="B39" s="56" t="s">
        <v>133</v>
      </c>
      <c r="C39" s="56"/>
      <c r="D39" s="55"/>
      <c r="E39" s="55"/>
      <c r="F39" s="55"/>
      <c r="G39" s="55"/>
      <c r="H39" s="55"/>
      <c r="I39" s="55"/>
      <c r="J39" s="55"/>
      <c r="K39" s="55"/>
      <c r="L39" s="4"/>
      <c r="M39" s="2"/>
      <c r="X39" s="4"/>
      <c r="Z39" s="20"/>
      <c r="AA39" s="20"/>
      <c r="AB39" s="20"/>
    </row>
    <row r="40" spans="2:28" ht="30.75" customHeight="1">
      <c r="B40" s="60" t="s">
        <v>62</v>
      </c>
      <c r="C40" s="60" t="s">
        <v>102</v>
      </c>
      <c r="D40" s="60" t="s">
        <v>103</v>
      </c>
      <c r="E40" s="60" t="s">
        <v>104</v>
      </c>
      <c r="F40" s="60" t="s">
        <v>105</v>
      </c>
      <c r="G40" s="60" t="s">
        <v>106</v>
      </c>
      <c r="H40" s="60" t="s">
        <v>6</v>
      </c>
      <c r="I40" s="60" t="s">
        <v>7</v>
      </c>
      <c r="J40" s="60" t="s">
        <v>107</v>
      </c>
      <c r="K40" s="60" t="s">
        <v>72</v>
      </c>
      <c r="L40" s="4"/>
      <c r="M40" s="2"/>
      <c r="N40" s="40" t="s">
        <v>126</v>
      </c>
      <c r="X40" s="4"/>
      <c r="Z40" s="20"/>
      <c r="AA40" s="20"/>
      <c r="AB40" s="20"/>
    </row>
    <row r="41" spans="2:28" ht="22.5" customHeight="1">
      <c r="B41" s="238" t="s">
        <v>119</v>
      </c>
      <c r="C41" s="81">
        <v>1</v>
      </c>
      <c r="D41" s="82">
        <v>6.7715156896309539E-2</v>
      </c>
      <c r="E41" s="82">
        <v>0.40056657245528138</v>
      </c>
      <c r="F41" s="82">
        <v>0.20037294245033796</v>
      </c>
      <c r="G41" s="83">
        <v>21.9374</v>
      </c>
      <c r="H41" s="84">
        <v>4.3916506335701442</v>
      </c>
      <c r="I41" s="84">
        <v>45.20698076161969</v>
      </c>
      <c r="J41" s="85">
        <v>1.7537285056679037</v>
      </c>
      <c r="K41" s="87" t="s">
        <v>76</v>
      </c>
      <c r="L41" s="4"/>
      <c r="M41" s="2"/>
      <c r="N41" s="40">
        <v>1</v>
      </c>
      <c r="X41" s="4"/>
      <c r="Z41" s="20"/>
      <c r="AA41" s="20"/>
      <c r="AB41" s="20"/>
    </row>
    <row r="42" spans="2:28" ht="22.5" customHeight="1">
      <c r="B42" s="236" t="s">
        <v>119</v>
      </c>
      <c r="C42" s="73">
        <v>2</v>
      </c>
      <c r="D42" s="74">
        <v>5.2867493148698992E-2</v>
      </c>
      <c r="E42" s="74">
        <v>0.34322076591314921</v>
      </c>
      <c r="F42" s="74">
        <v>0.18997167183676331</v>
      </c>
      <c r="G42" s="75">
        <v>17.110421052631576</v>
      </c>
      <c r="H42" s="76">
        <v>1.177446932245541</v>
      </c>
      <c r="I42" s="76">
        <v>13.961414468083246</v>
      </c>
      <c r="J42" s="77">
        <v>1.9352067459377125</v>
      </c>
      <c r="K42" s="78" t="s">
        <v>68</v>
      </c>
      <c r="M42" s="2"/>
      <c r="N42" s="40">
        <v>4</v>
      </c>
      <c r="X42" s="4"/>
      <c r="Z42" s="20"/>
      <c r="AA42" s="20"/>
      <c r="AB42" s="20"/>
    </row>
    <row r="43" spans="2:28" ht="22.5" customHeight="1">
      <c r="B43" s="236" t="s">
        <v>119</v>
      </c>
      <c r="C43" s="73">
        <v>3</v>
      </c>
      <c r="D43" s="74">
        <v>2.9868779553214743E-2</v>
      </c>
      <c r="E43" s="74">
        <v>0.35220433325692546</v>
      </c>
      <c r="F43" s="74">
        <v>0.20364585758787976</v>
      </c>
      <c r="G43" s="75">
        <v>15.993500000000001</v>
      </c>
      <c r="H43" s="76">
        <v>1.3544852246950312</v>
      </c>
      <c r="I43" s="76">
        <v>13.04936960041665</v>
      </c>
      <c r="J43" s="77">
        <v>2.0665403482054359</v>
      </c>
      <c r="K43" s="78" t="s">
        <v>68</v>
      </c>
      <c r="M43" s="2"/>
      <c r="N43" s="40">
        <v>4</v>
      </c>
      <c r="X43" s="4"/>
      <c r="Z43" s="20"/>
      <c r="AA43" s="20"/>
      <c r="AB43" s="20"/>
    </row>
    <row r="44" spans="2:28" ht="22.5" customHeight="1">
      <c r="B44" s="236" t="s">
        <v>119</v>
      </c>
      <c r="C44" s="73">
        <v>4</v>
      </c>
      <c r="D44" s="74">
        <v>2.4997853083789615E-2</v>
      </c>
      <c r="E44" s="74">
        <v>0.35476311498254498</v>
      </c>
      <c r="F44" s="74">
        <v>0.22123126794501249</v>
      </c>
      <c r="G44" s="75">
        <v>17.091684210526314</v>
      </c>
      <c r="H44" s="76">
        <v>0.49059747938458625</v>
      </c>
      <c r="I44" s="76">
        <v>14.080711563486343</v>
      </c>
      <c r="J44" s="77">
        <v>1.9825554587390748</v>
      </c>
      <c r="K44" s="78" t="s">
        <v>69</v>
      </c>
      <c r="M44" s="2"/>
      <c r="N44" s="40">
        <v>3</v>
      </c>
      <c r="X44" s="4"/>
      <c r="Z44" s="20"/>
      <c r="AA44" s="20"/>
      <c r="AB44" s="20"/>
    </row>
    <row r="45" spans="2:28" ht="22.5" customHeight="1">
      <c r="B45" s="236" t="s">
        <v>119</v>
      </c>
      <c r="C45" s="73">
        <v>5</v>
      </c>
      <c r="D45" s="74">
        <v>2.7212720474049792E-2</v>
      </c>
      <c r="E45" s="74">
        <v>0.35703401521290851</v>
      </c>
      <c r="F45" s="74">
        <v>0.22370126342992042</v>
      </c>
      <c r="G45" s="75">
        <v>16.333066666666664</v>
      </c>
      <c r="H45" s="76">
        <v>0.4035583104224218</v>
      </c>
      <c r="I45" s="76">
        <v>14.331449998518293</v>
      </c>
      <c r="J45" s="77">
        <v>1.9030076454144353</v>
      </c>
      <c r="K45" s="78" t="s">
        <v>68</v>
      </c>
      <c r="M45" s="2"/>
      <c r="N45" s="40">
        <v>4</v>
      </c>
      <c r="X45" s="4"/>
      <c r="Z45" s="20"/>
      <c r="AA45" s="20"/>
      <c r="AB45" s="20"/>
    </row>
    <row r="46" spans="2:28" ht="22.5" customHeight="1">
      <c r="B46" s="236" t="s">
        <v>119</v>
      </c>
      <c r="C46" s="73">
        <v>6</v>
      </c>
      <c r="D46" s="74">
        <v>2.6120846618573695E-2</v>
      </c>
      <c r="E46" s="74">
        <v>0.35264410467527868</v>
      </c>
      <c r="F46" s="74">
        <v>0.20354331883422822</v>
      </c>
      <c r="G46" s="75">
        <v>15.48881818181818</v>
      </c>
      <c r="H46" s="76">
        <v>0.42977896713308322</v>
      </c>
      <c r="I46" s="76">
        <v>11.940487646863147</v>
      </c>
      <c r="J46" s="77">
        <v>1.813702780142606</v>
      </c>
      <c r="K46" s="78" t="s">
        <v>67</v>
      </c>
      <c r="M46" s="2"/>
      <c r="N46" s="40">
        <v>2</v>
      </c>
      <c r="X46" s="4"/>
      <c r="Z46" s="20"/>
      <c r="AA46" s="20"/>
      <c r="AB46" s="20"/>
    </row>
    <row r="47" spans="2:28" ht="22.5" customHeight="1">
      <c r="B47" s="236" t="s">
        <v>119</v>
      </c>
      <c r="C47" s="73">
        <v>7</v>
      </c>
      <c r="D47" s="74">
        <v>3.2678858724883804E-2</v>
      </c>
      <c r="E47" s="74">
        <v>0.35882492674685501</v>
      </c>
      <c r="F47" s="74">
        <v>0.18652846376051202</v>
      </c>
      <c r="G47" s="75">
        <v>16.444499999999998</v>
      </c>
      <c r="H47" s="76">
        <v>1.5513972807934269</v>
      </c>
      <c r="I47" s="76">
        <v>12.972407236815322</v>
      </c>
      <c r="J47" s="77">
        <v>1.843045599379171</v>
      </c>
      <c r="K47" s="78" t="s">
        <v>69</v>
      </c>
      <c r="M47" s="2"/>
      <c r="N47" s="40">
        <v>3</v>
      </c>
      <c r="X47" s="4"/>
      <c r="Z47" s="20"/>
      <c r="AA47" s="20"/>
      <c r="AB47" s="20"/>
    </row>
    <row r="48" spans="2:28" ht="22.5" customHeight="1">
      <c r="B48" s="236" t="s">
        <v>119</v>
      </c>
      <c r="C48" s="73">
        <v>8</v>
      </c>
      <c r="D48" s="74">
        <v>3.6420418050434694E-2</v>
      </c>
      <c r="E48" s="74">
        <v>0.35874579075575547</v>
      </c>
      <c r="F48" s="74">
        <v>0.16840100677997516</v>
      </c>
      <c r="G48" s="75">
        <v>17.696100000000001</v>
      </c>
      <c r="H48" s="76">
        <v>0.51321297993327664</v>
      </c>
      <c r="I48" s="76">
        <v>13.98385460743428</v>
      </c>
      <c r="J48" s="77">
        <v>1.7542047839820718</v>
      </c>
      <c r="K48" s="78" t="s">
        <v>187</v>
      </c>
      <c r="M48" s="2"/>
      <c r="N48" s="40">
        <v>2</v>
      </c>
      <c r="X48" s="4"/>
      <c r="Z48" s="20"/>
      <c r="AA48" s="20"/>
      <c r="AB48" s="20"/>
    </row>
    <row r="49" spans="2:28" ht="25.5" customHeight="1">
      <c r="B49" s="57" t="s">
        <v>108</v>
      </c>
      <c r="C49" s="57"/>
      <c r="D49" s="71" cm="1">
        <f t="array" aca="1" ref="D49" ca="1">(INDIRECT(ADDRESS(ROW()-1,COLUMN()))/INDIRECT(ADDRESS(ROW()-2,COLUMN())))-1</f>
        <v>0.11449479790742578</v>
      </c>
      <c r="E49" s="71" cm="1">
        <f t="array" aca="1" ref="E49" ca="1">(INDIRECT(ADDRESS(ROW()-1,COLUMN()))/INDIRECT(ADDRESS(ROW()-2,COLUMN())))-1</f>
        <v>-2.2054206717747604E-4</v>
      </c>
      <c r="F49" s="71" cm="1">
        <f t="array" aca="1" ref="F49" ca="1">(INDIRECT(ADDRESS(ROW()-1,COLUMN()))/INDIRECT(ADDRESS(ROW()-2,COLUMN())))-1</f>
        <v>-9.718332856593459E-2</v>
      </c>
      <c r="G49" s="71" cm="1">
        <f t="array" aca="1" ref="G49" ca="1">(INDIRECT(ADDRESS(ROW()-1,COLUMN()))/INDIRECT(ADDRESS(ROW()-2,COLUMN())))-1</f>
        <v>7.6110553680562187E-2</v>
      </c>
      <c r="H49" s="71" cm="1">
        <f t="array" aca="1" ref="H49" ca="1">(INDIRECT(ADDRESS(ROW()-1,COLUMN()))/INDIRECT(ADDRESS(ROW()-2,COLUMN())))-1</f>
        <v>-0.66919306467341144</v>
      </c>
      <c r="I49" s="71" cm="1">
        <f t="array" aca="1" ref="I49" ca="1">(INDIRECT(ADDRESS(ROW()-1,COLUMN()))/INDIRECT(ADDRESS(ROW()-2,COLUMN())))-1</f>
        <v>7.7969134961204389E-2</v>
      </c>
      <c r="J49" s="71" cm="1">
        <f t="array" aca="1" ref="J49" ca="1">(INDIRECT(ADDRESS(ROW()-1,COLUMN()))/INDIRECT(ADDRESS(ROW()-2,COLUMN())))-1</f>
        <v>-4.8203264980001159E-2</v>
      </c>
      <c r="K49" s="79" t="str" cm="1">
        <f t="array" aca="1" ref="K49" ca="1">_xlfn.IFS(N49=0,"등급유지",N49&gt;0,N49&amp;"등급 상승",N49&lt;0,N49&amp;"등급 하락")</f>
        <v>-1등급 하락</v>
      </c>
      <c r="M49" s="250"/>
      <c r="N49" s="40" cm="1">
        <f t="array" aca="1" ref="N49" ca="1">(INDIRECT(ADDRESS(ROW()-1,COLUMN()))-INDIRECT(ADDRESS(ROW()-2,COLUMN())))</f>
        <v>-1</v>
      </c>
      <c r="O49" s="40" t="s">
        <v>127</v>
      </c>
      <c r="X49" s="278"/>
      <c r="Z49" s="53"/>
      <c r="AA49" s="20"/>
      <c r="AB49" s="20"/>
    </row>
    <row r="50" spans="2:28" ht="25.5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50"/>
      <c r="N50" s="2"/>
      <c r="O50" s="2"/>
      <c r="X50" s="278"/>
      <c r="Z50" s="53"/>
      <c r="AA50" s="20"/>
      <c r="AB50" s="20"/>
    </row>
    <row r="51" spans="2:28" ht="18" customHeight="1">
      <c r="B51" s="56" t="s">
        <v>134</v>
      </c>
      <c r="C51" s="56"/>
      <c r="D51" s="55"/>
      <c r="E51" s="55"/>
      <c r="F51" s="55"/>
      <c r="G51" s="55"/>
      <c r="H51" s="55"/>
      <c r="I51" s="55"/>
      <c r="J51" s="55"/>
      <c r="K51" s="55"/>
      <c r="M51" s="250"/>
      <c r="X51" s="278"/>
      <c r="Z51" s="53"/>
      <c r="AA51" s="20"/>
      <c r="AB51" s="20"/>
    </row>
    <row r="52" spans="2:28" ht="21" customHeight="1">
      <c r="B52" s="49"/>
      <c r="C52" s="49"/>
      <c r="D52" s="50"/>
      <c r="E52" s="50"/>
      <c r="F52" s="50"/>
      <c r="G52" s="50"/>
      <c r="H52" s="50"/>
      <c r="I52" s="50"/>
      <c r="J52" s="50"/>
      <c r="K52" s="50"/>
      <c r="M52" s="250"/>
      <c r="X52" s="278"/>
      <c r="Z52" s="53"/>
      <c r="AA52" s="20"/>
      <c r="AB52" s="20"/>
    </row>
    <row r="53" spans="2:28" ht="25.5" customHeight="1">
      <c r="B53" s="49"/>
      <c r="C53" s="49"/>
      <c r="D53" s="50"/>
      <c r="E53" s="50"/>
      <c r="F53" s="50"/>
      <c r="G53" s="50"/>
      <c r="H53" s="50"/>
      <c r="I53" s="50"/>
      <c r="J53" s="50"/>
      <c r="K53" s="50"/>
      <c r="M53" s="250"/>
      <c r="N53" s="246"/>
      <c r="P53" s="251"/>
      <c r="AA53" s="41"/>
    </row>
    <row r="54" spans="2:28" ht="25.5" customHeight="1">
      <c r="B54" s="49"/>
      <c r="C54" s="49"/>
      <c r="D54" s="50"/>
      <c r="M54" s="250"/>
      <c r="N54" s="246"/>
      <c r="P54" s="251"/>
      <c r="AA54" s="41"/>
    </row>
    <row r="55" spans="2:28" ht="25.5" customHeight="1">
      <c r="B55" s="49"/>
      <c r="C55" s="49"/>
      <c r="D55" s="50"/>
      <c r="M55" s="250"/>
      <c r="N55" s="246"/>
      <c r="P55" s="251"/>
      <c r="AA55" s="41"/>
    </row>
    <row r="56" spans="2:28" ht="25.5" customHeight="1">
      <c r="B56" s="49"/>
      <c r="C56" s="49"/>
      <c r="D56" s="50"/>
      <c r="M56" s="250"/>
      <c r="N56" s="246"/>
      <c r="P56" s="251"/>
      <c r="AA56" s="41"/>
    </row>
    <row r="57" spans="2:28" ht="25.5" customHeight="1">
      <c r="B57" s="49"/>
      <c r="C57" s="49"/>
      <c r="D57" s="50"/>
      <c r="M57" s="250"/>
      <c r="N57" s="246"/>
      <c r="P57" s="251"/>
      <c r="AA57" s="41"/>
    </row>
    <row r="58" spans="2:28" ht="25.5" customHeight="1">
      <c r="B58" s="49"/>
      <c r="C58" s="49"/>
      <c r="D58" s="50"/>
      <c r="M58" s="250"/>
      <c r="N58" s="246"/>
      <c r="P58" s="251"/>
      <c r="AA58" s="41"/>
    </row>
    <row r="59" spans="2:28" ht="25.5" customHeight="1">
      <c r="B59" s="49"/>
      <c r="C59" s="49"/>
      <c r="D59" s="50"/>
      <c r="M59" s="250"/>
      <c r="N59" s="246"/>
      <c r="P59" s="251"/>
      <c r="AA59" s="41"/>
    </row>
    <row r="60" spans="2:28" ht="25.5" customHeight="1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250"/>
      <c r="N60" s="246"/>
      <c r="P60" s="251"/>
      <c r="AA60" s="41"/>
    </row>
    <row r="61" spans="2:28" ht="25.5" customHeight="1">
      <c r="B61" s="49"/>
      <c r="C61" s="49"/>
      <c r="D61" s="50"/>
      <c r="E61" s="50"/>
      <c r="F61" s="50"/>
      <c r="G61" s="50"/>
      <c r="H61" s="50"/>
      <c r="I61" s="50"/>
      <c r="J61" s="50"/>
      <c r="K61" s="50"/>
      <c r="M61" s="250"/>
      <c r="N61" s="246"/>
      <c r="P61" s="251"/>
      <c r="AA61" s="41"/>
    </row>
    <row r="62" spans="2:28" ht="25.5" customHeight="1" thickBot="1">
      <c r="B62" s="220" t="s">
        <v>92</v>
      </c>
      <c r="C62" s="221" t="s">
        <v>123</v>
      </c>
      <c r="D62" s="221" t="s">
        <v>121</v>
      </c>
      <c r="E62" s="221" t="s">
        <v>122</v>
      </c>
      <c r="F62" s="221" t="s">
        <v>120</v>
      </c>
      <c r="G62" s="221" t="s">
        <v>177</v>
      </c>
      <c r="H62" s="221" t="s">
        <v>177</v>
      </c>
      <c r="I62" s="221" t="s">
        <v>177</v>
      </c>
      <c r="J62" s="221" t="s">
        <v>177</v>
      </c>
      <c r="K62" s="222" t="s">
        <v>177</v>
      </c>
      <c r="M62" s="252">
        <v>1</v>
      </c>
      <c r="N62" s="253">
        <v>2</v>
      </c>
      <c r="O62" s="253">
        <v>3</v>
      </c>
      <c r="P62" s="252">
        <v>4</v>
      </c>
      <c r="Q62" s="253"/>
      <c r="R62" s="253"/>
      <c r="S62" s="252"/>
      <c r="T62" s="253"/>
      <c r="U62" s="254"/>
      <c r="AA62" s="41"/>
    </row>
    <row r="63" spans="2:28" ht="25.5" customHeight="1" thickTop="1">
      <c r="B63" s="225" t="s">
        <v>111</v>
      </c>
      <c r="C63" s="226" t="s">
        <v>69</v>
      </c>
      <c r="D63" s="227" t="s">
        <v>67</v>
      </c>
      <c r="E63" s="227" t="s">
        <v>70</v>
      </c>
      <c r="F63" s="227" t="s">
        <v>125</v>
      </c>
      <c r="G63" s="227" t="s">
        <v>177</v>
      </c>
      <c r="H63" s="227" t="s">
        <v>177</v>
      </c>
      <c r="I63" s="227" t="s">
        <v>177</v>
      </c>
      <c r="J63" s="227" t="s">
        <v>177</v>
      </c>
      <c r="K63" s="227" t="s">
        <v>177</v>
      </c>
      <c r="M63" s="252" t="s">
        <v>123</v>
      </c>
      <c r="N63" s="252" t="s">
        <v>121</v>
      </c>
      <c r="O63" s="252" t="s">
        <v>122</v>
      </c>
      <c r="P63" s="252" t="s">
        <v>120</v>
      </c>
      <c r="Q63" s="252"/>
      <c r="R63" s="252"/>
      <c r="S63" s="252"/>
      <c r="T63" s="252"/>
      <c r="U63" s="250"/>
      <c r="AA63" s="41"/>
    </row>
    <row r="64" spans="2:28" ht="25.5" customHeight="1">
      <c r="B64" s="223" t="s">
        <v>95</v>
      </c>
      <c r="C64" s="213" t="s">
        <v>242</v>
      </c>
      <c r="D64" s="213" t="s">
        <v>242</v>
      </c>
      <c r="E64" s="213" t="s">
        <v>242</v>
      </c>
      <c r="F64" s="213" t="s">
        <v>177</v>
      </c>
      <c r="G64" s="213" t="s">
        <v>177</v>
      </c>
      <c r="H64" s="213" t="s">
        <v>177</v>
      </c>
      <c r="I64" s="213" t="s">
        <v>177</v>
      </c>
      <c r="J64" s="213" t="s">
        <v>177</v>
      </c>
      <c r="K64" s="224" t="s">
        <v>177</v>
      </c>
      <c r="M64" s="250"/>
      <c r="N64" s="246"/>
      <c r="P64" s="251"/>
      <c r="AA64" s="41"/>
    </row>
    <row r="65" spans="2:27" ht="25.5" customHeight="1">
      <c r="B65" s="178" t="s">
        <v>96</v>
      </c>
      <c r="C65" s="180" t="s">
        <v>242</v>
      </c>
      <c r="D65" s="180" t="s">
        <v>242</v>
      </c>
      <c r="E65" s="180" t="s">
        <v>245</v>
      </c>
      <c r="F65" s="180" t="s">
        <v>177</v>
      </c>
      <c r="G65" s="180" t="s">
        <v>177</v>
      </c>
      <c r="H65" s="180" t="s">
        <v>177</v>
      </c>
      <c r="I65" s="180" t="s">
        <v>177</v>
      </c>
      <c r="J65" s="180" t="s">
        <v>177</v>
      </c>
      <c r="K65" s="181" t="s">
        <v>177</v>
      </c>
      <c r="M65" s="255">
        <v>0</v>
      </c>
      <c r="N65" s="255">
        <v>0</v>
      </c>
      <c r="O65" s="255">
        <v>0</v>
      </c>
      <c r="P65" s="255"/>
      <c r="Q65" s="255"/>
      <c r="R65" s="255"/>
      <c r="S65" s="255"/>
      <c r="T65" s="255"/>
      <c r="AA65" s="41"/>
    </row>
    <row r="66" spans="2:27" ht="25.5" customHeight="1">
      <c r="B66" s="177" t="s">
        <v>97</v>
      </c>
      <c r="C66" s="180" t="s">
        <v>242</v>
      </c>
      <c r="D66" s="180" t="s">
        <v>242</v>
      </c>
      <c r="E66" s="180" t="s">
        <v>242</v>
      </c>
      <c r="F66" s="180" t="s">
        <v>177</v>
      </c>
      <c r="G66" s="180" t="s">
        <v>177</v>
      </c>
      <c r="H66" s="180" t="s">
        <v>177</v>
      </c>
      <c r="I66" s="180" t="s">
        <v>177</v>
      </c>
      <c r="J66" s="180" t="s">
        <v>177</v>
      </c>
      <c r="K66" s="181" t="s">
        <v>177</v>
      </c>
      <c r="M66" s="255">
        <v>0</v>
      </c>
      <c r="N66" s="255">
        <v>0</v>
      </c>
      <c r="O66" s="255">
        <v>0.33333333333333331</v>
      </c>
      <c r="P66" s="255"/>
      <c r="Q66" s="255"/>
      <c r="R66" s="255"/>
      <c r="S66" s="255"/>
      <c r="T66" s="255"/>
      <c r="AA66" s="41"/>
    </row>
    <row r="67" spans="2:27" ht="25.5" customHeight="1">
      <c r="B67" s="177" t="s">
        <v>100</v>
      </c>
      <c r="C67" s="180" t="s">
        <v>243</v>
      </c>
      <c r="D67" s="180" t="s">
        <v>242</v>
      </c>
      <c r="E67" s="180" t="s">
        <v>242</v>
      </c>
      <c r="F67" s="180" t="s">
        <v>177</v>
      </c>
      <c r="G67" s="180" t="s">
        <v>177</v>
      </c>
      <c r="H67" s="180" t="s">
        <v>177</v>
      </c>
      <c r="I67" s="180" t="s">
        <v>177</v>
      </c>
      <c r="J67" s="180" t="s">
        <v>177</v>
      </c>
      <c r="K67" s="181" t="s">
        <v>177</v>
      </c>
      <c r="M67" s="255">
        <v>0</v>
      </c>
      <c r="N67" s="255">
        <v>0</v>
      </c>
      <c r="O67" s="255">
        <v>0</v>
      </c>
      <c r="P67" s="255"/>
      <c r="Q67" s="255"/>
      <c r="R67" s="255"/>
      <c r="S67" s="255"/>
      <c r="T67" s="255"/>
      <c r="AA67" s="41"/>
    </row>
    <row r="68" spans="2:27" ht="25.5" customHeight="1">
      <c r="B68" s="182" t="s">
        <v>98</v>
      </c>
      <c r="C68" s="180" t="s">
        <v>242</v>
      </c>
      <c r="D68" s="180" t="s">
        <v>241</v>
      </c>
      <c r="E68" s="180" t="s">
        <v>242</v>
      </c>
      <c r="F68" s="180" t="s">
        <v>177</v>
      </c>
      <c r="G68" s="180" t="s">
        <v>177</v>
      </c>
      <c r="H68" s="180" t="s">
        <v>177</v>
      </c>
      <c r="I68" s="180" t="s">
        <v>177</v>
      </c>
      <c r="J68" s="180" t="s">
        <v>177</v>
      </c>
      <c r="K68" s="181" t="s">
        <v>177</v>
      </c>
      <c r="M68" s="255">
        <v>1</v>
      </c>
      <c r="N68" s="255">
        <v>0</v>
      </c>
      <c r="O68" s="255">
        <v>0</v>
      </c>
      <c r="P68" s="255"/>
      <c r="Q68" s="255"/>
      <c r="R68" s="255"/>
      <c r="S68" s="255"/>
      <c r="T68" s="255"/>
      <c r="AA68" s="41"/>
    </row>
    <row r="69" spans="2:27" ht="25.5" customHeight="1">
      <c r="B69" s="183" t="s">
        <v>99</v>
      </c>
      <c r="C69" s="184" t="s">
        <v>242</v>
      </c>
      <c r="D69" s="184" t="s">
        <v>241</v>
      </c>
      <c r="E69" s="184" t="s">
        <v>244</v>
      </c>
      <c r="F69" s="184" t="s">
        <v>177</v>
      </c>
      <c r="G69" s="184" t="s">
        <v>177</v>
      </c>
      <c r="H69" s="184" t="s">
        <v>177</v>
      </c>
      <c r="I69" s="184" t="s">
        <v>177</v>
      </c>
      <c r="J69" s="184" t="s">
        <v>177</v>
      </c>
      <c r="K69" s="185" t="s">
        <v>177</v>
      </c>
      <c r="M69" s="255">
        <v>0</v>
      </c>
      <c r="N69" s="255">
        <v>0.5</v>
      </c>
      <c r="O69" s="255">
        <v>0</v>
      </c>
      <c r="P69" s="255"/>
      <c r="Q69" s="255"/>
      <c r="R69" s="255"/>
      <c r="S69" s="255"/>
      <c r="T69" s="255"/>
      <c r="AA69" s="41"/>
    </row>
    <row r="70" spans="2:27" ht="15.75" customHeight="1">
      <c r="B70" s="49"/>
      <c r="C70" s="49"/>
      <c r="D70" s="50"/>
      <c r="E70" s="50"/>
      <c r="F70" s="50"/>
      <c r="G70" s="50"/>
      <c r="H70" s="50"/>
      <c r="I70" s="50"/>
      <c r="J70" s="50"/>
      <c r="K70" s="50"/>
      <c r="M70" s="255">
        <v>0</v>
      </c>
      <c r="N70" s="255">
        <v>0.5</v>
      </c>
      <c r="O70" s="255">
        <v>0.66666666666666663</v>
      </c>
      <c r="P70" s="255"/>
      <c r="Q70" s="255"/>
      <c r="R70" s="255"/>
      <c r="S70" s="255"/>
      <c r="T70" s="255"/>
      <c r="AA70" s="41"/>
    </row>
    <row r="71" spans="2:27" ht="17.25" customHeight="1">
      <c r="B71" s="56" t="s">
        <v>135</v>
      </c>
      <c r="C71" s="56"/>
      <c r="D71" s="55"/>
      <c r="E71" s="55"/>
      <c r="F71" s="55"/>
      <c r="G71" s="55"/>
      <c r="H71" s="55"/>
      <c r="I71" s="55"/>
      <c r="J71" s="55"/>
      <c r="K71" s="55"/>
      <c r="M71" s="250"/>
      <c r="N71" s="246"/>
      <c r="P71" s="251"/>
      <c r="AA71" s="41"/>
    </row>
    <row r="72" spans="2:27" ht="30.75" customHeight="1">
      <c r="B72" s="60" t="s">
        <v>75</v>
      </c>
      <c r="C72" s="60" t="s">
        <v>102</v>
      </c>
      <c r="D72" s="60" t="s">
        <v>103</v>
      </c>
      <c r="E72" s="60" t="s">
        <v>104</v>
      </c>
      <c r="F72" s="60" t="s">
        <v>105</v>
      </c>
      <c r="G72" s="60" t="s">
        <v>106</v>
      </c>
      <c r="H72" s="60" t="s">
        <v>6</v>
      </c>
      <c r="I72" s="60" t="s">
        <v>7</v>
      </c>
      <c r="J72" s="60" t="s">
        <v>107</v>
      </c>
      <c r="K72" s="60" t="s">
        <v>110</v>
      </c>
      <c r="M72" s="250"/>
      <c r="N72" s="246"/>
      <c r="P72" s="251"/>
      <c r="AA72" s="41"/>
    </row>
    <row r="73" spans="2:27" ht="27" customHeight="1">
      <c r="B73" s="91" t="s">
        <v>123</v>
      </c>
      <c r="C73" s="70">
        <v>1</v>
      </c>
      <c r="D73" s="92">
        <v>6.5686794639407034E-2</v>
      </c>
      <c r="E73" s="92">
        <v>0.41931462227621874</v>
      </c>
      <c r="F73" s="92">
        <v>0.23080122252757274</v>
      </c>
      <c r="G73" s="93">
        <v>22.714000000000002</v>
      </c>
      <c r="H73" s="94">
        <v>3.0043859743245172</v>
      </c>
      <c r="I73" s="94">
        <v>64.546013673389766</v>
      </c>
      <c r="J73" s="95">
        <v>1.6241175772495127</v>
      </c>
      <c r="K73" s="78"/>
      <c r="M73" s="250"/>
      <c r="N73" s="246"/>
      <c r="P73" s="251"/>
      <c r="AA73" s="41"/>
    </row>
    <row r="74" spans="2:27" ht="20.25" customHeight="1">
      <c r="B74" s="91" t="s">
        <v>123</v>
      </c>
      <c r="C74" s="70">
        <v>2</v>
      </c>
      <c r="D74" s="92">
        <v>5.7818711171387011E-2</v>
      </c>
      <c r="E74" s="92">
        <v>0.35366910373083138</v>
      </c>
      <c r="F74" s="92">
        <v>0.22963720918477493</v>
      </c>
      <c r="G74" s="93">
        <v>17.094999999999999</v>
      </c>
      <c r="H74" s="94">
        <v>8.1624600421128526E-2</v>
      </c>
      <c r="I74" s="94">
        <v>16.034699282728358</v>
      </c>
      <c r="J74" s="95">
        <v>1.8393149982328749</v>
      </c>
      <c r="K74" s="78"/>
      <c r="M74" s="250"/>
      <c r="N74" s="246"/>
      <c r="P74" s="251"/>
      <c r="AA74" s="41"/>
    </row>
    <row r="75" spans="2:27" ht="20.25" customHeight="1">
      <c r="B75" s="91" t="s">
        <v>123</v>
      </c>
      <c r="C75" s="70">
        <v>3</v>
      </c>
      <c r="D75" s="92">
        <v>2.5943403839706582E-2</v>
      </c>
      <c r="E75" s="92">
        <v>0.35294814778462796</v>
      </c>
      <c r="F75" s="92">
        <v>0.25155824155480533</v>
      </c>
      <c r="G75" s="93">
        <v>16.278199999999998</v>
      </c>
      <c r="H75" s="94">
        <v>0.16424462547591348</v>
      </c>
      <c r="I75" s="94">
        <v>10.819614703225801</v>
      </c>
      <c r="J75" s="95">
        <v>1.8938049047045566</v>
      </c>
      <c r="K75" s="78"/>
      <c r="M75" s="250"/>
      <c r="N75" s="246"/>
      <c r="P75" s="251"/>
      <c r="AA75" s="41"/>
    </row>
    <row r="76" spans="2:27" ht="20.25" customHeight="1">
      <c r="B76" s="91" t="s">
        <v>123</v>
      </c>
      <c r="C76" s="70">
        <v>4</v>
      </c>
      <c r="D76" s="92">
        <v>1.975937866025106E-2</v>
      </c>
      <c r="E76" s="92">
        <v>0.36541768063588459</v>
      </c>
      <c r="F76" s="92">
        <v>0.26479950034510941</v>
      </c>
      <c r="G76" s="93">
        <v>17.241599999999998</v>
      </c>
      <c r="H76" s="94">
        <v>0.14659738856511051</v>
      </c>
      <c r="I76" s="94">
        <v>13.598501239289707</v>
      </c>
      <c r="J76" s="95">
        <v>1.8553963792685153</v>
      </c>
      <c r="K76" s="78"/>
      <c r="M76" s="250"/>
      <c r="N76" s="246"/>
      <c r="P76" s="251"/>
      <c r="AA76" s="41"/>
    </row>
    <row r="77" spans="2:27" ht="20.25" customHeight="1">
      <c r="B77" s="91" t="s">
        <v>123</v>
      </c>
      <c r="C77" s="70">
        <v>5</v>
      </c>
      <c r="D77" s="92">
        <v>2.1741795657762849E-2</v>
      </c>
      <c r="E77" s="92">
        <v>0.3631551549422094</v>
      </c>
      <c r="F77" s="92">
        <v>0.24108433079428368</v>
      </c>
      <c r="G77" s="93">
        <v>16.490200000000002</v>
      </c>
      <c r="H77" s="94">
        <v>0.13859506045072323</v>
      </c>
      <c r="I77" s="94">
        <v>10.138761729895215</v>
      </c>
      <c r="J77" s="95">
        <v>1.8552178740497043</v>
      </c>
      <c r="K77" s="78"/>
      <c r="M77" s="250"/>
      <c r="N77" s="246"/>
      <c r="P77" s="251"/>
      <c r="AA77" s="41"/>
    </row>
    <row r="78" spans="2:27" ht="20.25" customHeight="1">
      <c r="B78" s="91" t="s">
        <v>123</v>
      </c>
      <c r="C78" s="70">
        <v>6</v>
      </c>
      <c r="D78" s="92">
        <v>1.9174917702251049E-2</v>
      </c>
      <c r="E78" s="92">
        <v>0.36137202967771692</v>
      </c>
      <c r="F78" s="92">
        <v>0.21821013381021676</v>
      </c>
      <c r="G78" s="93">
        <v>16.832250000000002</v>
      </c>
      <c r="H78" s="94">
        <v>0.15755244318427203</v>
      </c>
      <c r="I78" s="94">
        <v>7.7664086699070563</v>
      </c>
      <c r="J78" s="95">
        <v>1.8149142255795059</v>
      </c>
      <c r="K78" s="78"/>
      <c r="M78" s="250"/>
      <c r="N78" s="246"/>
      <c r="P78" s="251"/>
      <c r="AA78" s="41"/>
    </row>
    <row r="79" spans="2:27" ht="20.25" customHeight="1">
      <c r="B79" s="91" t="s">
        <v>123</v>
      </c>
      <c r="C79" s="70">
        <v>7</v>
      </c>
      <c r="D79" s="92">
        <v>2.7512221456688461E-2</v>
      </c>
      <c r="E79" s="92">
        <v>0.36612540582745001</v>
      </c>
      <c r="F79" s="92">
        <v>0.21254665514042118</v>
      </c>
      <c r="G79" s="93">
        <v>18.082750000000001</v>
      </c>
      <c r="H79" s="94">
        <v>0.31393410682275646</v>
      </c>
      <c r="I79" s="94">
        <v>8.520436955597912</v>
      </c>
      <c r="J79" s="95">
        <v>1.7431813579992943</v>
      </c>
      <c r="K79" s="78"/>
      <c r="M79" s="250"/>
      <c r="N79" s="246"/>
      <c r="P79" s="251"/>
      <c r="AA79" s="41"/>
    </row>
    <row r="80" spans="2:27" ht="20.25" customHeight="1">
      <c r="B80" s="91" t="s">
        <v>123</v>
      </c>
      <c r="C80" s="70">
        <v>8</v>
      </c>
      <c r="D80" s="92">
        <v>3.2358353998906048E-2</v>
      </c>
      <c r="E80" s="92">
        <v>0.35677833776613205</v>
      </c>
      <c r="F80" s="92">
        <v>0.1986521460554812</v>
      </c>
      <c r="G80" s="93">
        <v>18.49175</v>
      </c>
      <c r="H80" s="94">
        <v>0.18484642843196858</v>
      </c>
      <c r="I80" s="94">
        <v>7.7288912888116856</v>
      </c>
      <c r="J80" s="95">
        <v>1.7381838481951635</v>
      </c>
      <c r="K80" s="78" t="s">
        <v>69</v>
      </c>
      <c r="M80" s="250"/>
      <c r="N80" s="246"/>
      <c r="P80" s="251"/>
      <c r="AA80" s="41"/>
    </row>
    <row r="81" spans="2:27" ht="20.25" customHeight="1">
      <c r="B81" s="91" t="s">
        <v>121</v>
      </c>
      <c r="C81" s="70">
        <v>1</v>
      </c>
      <c r="D81" s="92">
        <v>4.9734414991513619E-2</v>
      </c>
      <c r="E81" s="92">
        <v>0.38938162539842364</v>
      </c>
      <c r="F81" s="92">
        <v>0.21985608345759652</v>
      </c>
      <c r="G81" s="93">
        <v>18.080249999999999</v>
      </c>
      <c r="H81" s="94">
        <v>6.5445531819935709</v>
      </c>
      <c r="I81" s="94">
        <v>42.675940540916415</v>
      </c>
      <c r="J81" s="95">
        <v>1.6667768860486878</v>
      </c>
      <c r="K81" s="78"/>
      <c r="M81" s="250"/>
      <c r="N81" s="246"/>
      <c r="P81" s="251"/>
      <c r="AA81" s="41"/>
    </row>
    <row r="82" spans="2:27" ht="20.25" customHeight="1">
      <c r="B82" s="91" t="s">
        <v>121</v>
      </c>
      <c r="C82" s="70">
        <v>2</v>
      </c>
      <c r="D82" s="92">
        <v>3.3813189863208692E-2</v>
      </c>
      <c r="E82" s="92">
        <v>0.34307319076745835</v>
      </c>
      <c r="F82" s="92">
        <v>0.20571902293659691</v>
      </c>
      <c r="G82" s="93">
        <v>14.21475</v>
      </c>
      <c r="H82" s="94">
        <v>3.0689063590740466</v>
      </c>
      <c r="I82" s="94">
        <v>13.799848927969629</v>
      </c>
      <c r="J82" s="95">
        <v>1.8412627096749083</v>
      </c>
      <c r="K82" s="78"/>
      <c r="M82" s="250"/>
      <c r="N82" s="246"/>
      <c r="P82" s="251"/>
      <c r="AA82" s="41"/>
    </row>
    <row r="83" spans="2:27" ht="20.25" customHeight="1">
      <c r="B83" s="91" t="s">
        <v>121</v>
      </c>
      <c r="C83" s="70">
        <v>3</v>
      </c>
      <c r="D83" s="92">
        <v>1.4816366247936013E-2</v>
      </c>
      <c r="E83" s="92">
        <v>0.33944351527467292</v>
      </c>
      <c r="F83" s="92">
        <v>0.22972908067108774</v>
      </c>
      <c r="G83" s="93">
        <v>13.575749999999999</v>
      </c>
      <c r="H83" s="94">
        <v>1.855491346555961</v>
      </c>
      <c r="I83" s="94">
        <v>10.259970934176163</v>
      </c>
      <c r="J83" s="95">
        <v>1.9047046157369127</v>
      </c>
      <c r="K83" s="78"/>
    </row>
    <row r="84" spans="2:27" ht="20.25" customHeight="1">
      <c r="B84" s="91" t="s">
        <v>121</v>
      </c>
      <c r="C84" s="70">
        <v>4</v>
      </c>
      <c r="D84" s="92">
        <v>1.7665534236639368E-2</v>
      </c>
      <c r="E84" s="92">
        <v>0.34695921174220801</v>
      </c>
      <c r="F84" s="92">
        <v>0.24513673020110135</v>
      </c>
      <c r="G84" s="93">
        <v>14.67625</v>
      </c>
      <c r="H84" s="94">
        <v>0.73320175159248335</v>
      </c>
      <c r="I84" s="94">
        <v>10.830184909064874</v>
      </c>
      <c r="J84" s="95">
        <v>1.8567675155122052</v>
      </c>
      <c r="K84" s="78"/>
    </row>
    <row r="85" spans="2:27" ht="20.25" customHeight="1">
      <c r="B85" s="91" t="s">
        <v>121</v>
      </c>
      <c r="C85" s="70">
        <v>5</v>
      </c>
      <c r="D85" s="92">
        <v>2.0840244154956972E-2</v>
      </c>
      <c r="E85" s="92">
        <v>0.33725342875533942</v>
      </c>
      <c r="F85" s="92">
        <v>0.23252928921815771</v>
      </c>
      <c r="G85" s="93">
        <v>14.555499999999999</v>
      </c>
      <c r="H85" s="94">
        <v>0.29944639084598496</v>
      </c>
      <c r="I85" s="94">
        <v>10.23006649543222</v>
      </c>
      <c r="J85" s="95">
        <v>1.8308881629076286</v>
      </c>
      <c r="K85" s="78"/>
    </row>
    <row r="86" spans="2:27" ht="20.25" customHeight="1">
      <c r="B86" s="91" t="s">
        <v>121</v>
      </c>
      <c r="C86" s="70">
        <v>6</v>
      </c>
      <c r="D86" s="92">
        <v>2.622249175355184E-2</v>
      </c>
      <c r="E86" s="92">
        <v>0.3392225657974543</v>
      </c>
      <c r="F86" s="92">
        <v>0.23202361203049934</v>
      </c>
      <c r="G86" s="93">
        <v>15.5365</v>
      </c>
      <c r="H86" s="94">
        <v>5.0041037821099789E-2</v>
      </c>
      <c r="I86" s="94">
        <v>10.566999153222239</v>
      </c>
      <c r="J86" s="95">
        <v>1.744639270421612</v>
      </c>
      <c r="K86" s="78"/>
    </row>
    <row r="87" spans="2:27" ht="20.25" customHeight="1">
      <c r="B87" s="91" t="s">
        <v>121</v>
      </c>
      <c r="C87" s="70">
        <v>7</v>
      </c>
      <c r="D87" s="92">
        <v>2.8881882969767257E-2</v>
      </c>
      <c r="E87" s="92">
        <v>0.33810234929469718</v>
      </c>
      <c r="F87" s="92">
        <v>0.22292310324016429</v>
      </c>
      <c r="G87" s="93">
        <v>16.2575</v>
      </c>
      <c r="H87" s="94">
        <v>5.8553910794789873E-2</v>
      </c>
      <c r="I87" s="94">
        <v>10.355677366278552</v>
      </c>
      <c r="J87" s="95">
        <v>1.7112422744066627</v>
      </c>
      <c r="K87" s="78"/>
    </row>
    <row r="88" spans="2:27" ht="20.25" customHeight="1">
      <c r="B88" s="91" t="s">
        <v>121</v>
      </c>
      <c r="C88" s="70">
        <v>8</v>
      </c>
      <c r="D88" s="92">
        <v>4.6121134752151974E-2</v>
      </c>
      <c r="E88" s="92">
        <v>0.3351513925611197</v>
      </c>
      <c r="F88" s="92">
        <v>0.22195850534524661</v>
      </c>
      <c r="G88" s="93">
        <v>17.0595</v>
      </c>
      <c r="H88" s="94">
        <v>4.0651740905722822E-2</v>
      </c>
      <c r="I88" s="94">
        <v>13.333771017077085</v>
      </c>
      <c r="J88" s="95">
        <v>1.6899216565073392</v>
      </c>
      <c r="K88" s="78" t="s">
        <v>67</v>
      </c>
    </row>
    <row r="89" spans="2:27" ht="20.25" customHeight="1">
      <c r="B89" s="91" t="s">
        <v>122</v>
      </c>
      <c r="C89" s="70">
        <v>1</v>
      </c>
      <c r="D89" s="92">
        <v>7.0265788207618321E-2</v>
      </c>
      <c r="E89" s="92">
        <v>0.39576348899014469</v>
      </c>
      <c r="F89" s="92">
        <v>0.14760096972306747</v>
      </c>
      <c r="G89" s="93">
        <v>17.53</v>
      </c>
      <c r="H89" s="94">
        <v>1.9841960892339423</v>
      </c>
      <c r="I89" s="94">
        <v>31.863234007432297</v>
      </c>
      <c r="J89" s="95">
        <v>2.0136306066700649</v>
      </c>
      <c r="K89" s="78"/>
    </row>
    <row r="90" spans="2:27" ht="20.25" customHeight="1">
      <c r="B90" s="91" t="s">
        <v>122</v>
      </c>
      <c r="C90" s="70">
        <v>2</v>
      </c>
      <c r="D90" s="92">
        <v>5.7580564793661491E-2</v>
      </c>
      <c r="E90" s="92">
        <v>0.32294469297122019</v>
      </c>
      <c r="F90" s="92">
        <v>0.13075561655643997</v>
      </c>
      <c r="G90" s="93">
        <v>14.238</v>
      </c>
      <c r="H90" s="94">
        <v>0.12268882623170535</v>
      </c>
      <c r="I90" s="94">
        <v>9.8856521736196576</v>
      </c>
      <c r="J90" s="95">
        <v>2.2246650034974045</v>
      </c>
      <c r="K90" s="78"/>
    </row>
    <row r="91" spans="2:27" ht="20.25" customHeight="1">
      <c r="B91" s="91" t="s">
        <v>122</v>
      </c>
      <c r="C91" s="70">
        <v>3</v>
      </c>
      <c r="D91" s="92">
        <v>3.505762502965383E-2</v>
      </c>
      <c r="E91" s="92">
        <v>0.35093855231711063</v>
      </c>
      <c r="F91" s="92">
        <v>0.14651074180067172</v>
      </c>
      <c r="G91" s="93">
        <v>14.390625</v>
      </c>
      <c r="H91" s="94">
        <v>1.5319254426321625</v>
      </c>
      <c r="I91" s="94">
        <v>13.731453283654247</v>
      </c>
      <c r="J91" s="95">
        <v>2.5520239380866645</v>
      </c>
      <c r="K91" s="78"/>
    </row>
    <row r="92" spans="2:27" ht="20.25" customHeight="1">
      <c r="B92" s="91" t="s">
        <v>122</v>
      </c>
      <c r="C92" s="70">
        <v>4</v>
      </c>
      <c r="D92" s="92">
        <v>2.859709100670486E-2</v>
      </c>
      <c r="E92" s="92">
        <v>0.34444589116221314</v>
      </c>
      <c r="F92" s="92">
        <v>0.15579837907261118</v>
      </c>
      <c r="G92" s="93">
        <v>17.117333333333335</v>
      </c>
      <c r="H92" s="94">
        <v>0.21434968880373731</v>
      </c>
      <c r="I92" s="94">
        <v>13.643169666315069</v>
      </c>
      <c r="J92" s="95">
        <v>2.3870053743403257</v>
      </c>
      <c r="K92" s="78"/>
    </row>
    <row r="93" spans="2:27" ht="20.25" customHeight="1">
      <c r="B93" s="91" t="s">
        <v>122</v>
      </c>
      <c r="C93" s="70">
        <v>5</v>
      </c>
      <c r="D93" s="92">
        <v>3.940986250566729E-2</v>
      </c>
      <c r="E93" s="92">
        <v>0.35945961413551902</v>
      </c>
      <c r="F93" s="92">
        <v>0.15984122438377879</v>
      </c>
      <c r="G93" s="93">
        <v>11.297666666666666</v>
      </c>
      <c r="H93" s="94">
        <v>0.42135016631778421</v>
      </c>
      <c r="I93" s="94">
        <v>19.83064169863378</v>
      </c>
      <c r="J93" s="95">
        <v>2.5238242417173784</v>
      </c>
      <c r="K93" s="78"/>
    </row>
    <row r="94" spans="2:27" ht="20.25" customHeight="1">
      <c r="B94" s="91" t="s">
        <v>122</v>
      </c>
      <c r="C94" s="70">
        <v>6</v>
      </c>
      <c r="D94" s="92">
        <v>4.4686535968156006E-2</v>
      </c>
      <c r="E94" s="92">
        <v>0.35099145197039339</v>
      </c>
      <c r="F94" s="92">
        <v>0.10182296817500069</v>
      </c>
      <c r="G94" s="93">
        <v>14.698</v>
      </c>
      <c r="H94" s="94">
        <v>1.0998299698345022</v>
      </c>
      <c r="I94" s="94">
        <v>15.202488454002717</v>
      </c>
      <c r="J94" s="95">
        <v>2.00923382129863</v>
      </c>
      <c r="K94" s="78"/>
    </row>
    <row r="95" spans="2:27" ht="20.25" customHeight="1">
      <c r="B95" s="91" t="s">
        <v>122</v>
      </c>
      <c r="C95" s="70">
        <v>7</v>
      </c>
      <c r="D95" s="92">
        <v>4.2376039434562557E-2</v>
      </c>
      <c r="E95" s="92">
        <v>0.36765986195262723</v>
      </c>
      <c r="F95" s="92">
        <v>0.11554567107877418</v>
      </c>
      <c r="G95" s="93">
        <v>16.316000000000003</v>
      </c>
      <c r="H95" s="94">
        <v>0.97237645615273482</v>
      </c>
      <c r="I95" s="94">
        <v>17.593936503513547</v>
      </c>
      <c r="J95" s="95">
        <v>2.2378163976218359</v>
      </c>
      <c r="K95" s="78"/>
    </row>
    <row r="96" spans="2:27" ht="20.25" customHeight="1">
      <c r="B96" s="91" t="s">
        <v>122</v>
      </c>
      <c r="C96" s="70">
        <v>8</v>
      </c>
      <c r="D96" s="92">
        <v>3.565846478948699E-2</v>
      </c>
      <c r="E96" s="92">
        <v>0.37148113728805515</v>
      </c>
      <c r="F96" s="92">
        <v>8.5878726443688269E-2</v>
      </c>
      <c r="G96" s="93">
        <v>18.016000000000002</v>
      </c>
      <c r="H96" s="94">
        <v>1.628400230534947</v>
      </c>
      <c r="I96" s="94">
        <v>9.7704013832096823</v>
      </c>
      <c r="J96" s="95">
        <v>1.8764574916347749</v>
      </c>
      <c r="K96" s="78" t="s">
        <v>70</v>
      </c>
    </row>
    <row r="97" spans="2:11" ht="20.25" hidden="1" customHeight="1">
      <c r="B97" s="91" t="s">
        <v>120</v>
      </c>
      <c r="C97" s="70">
        <v>1</v>
      </c>
      <c r="D97" s="92">
        <v>0.10580851109718649</v>
      </c>
      <c r="E97" s="92">
        <v>0.3871060304663948</v>
      </c>
      <c r="F97" s="92">
        <v>0.19638870481257339</v>
      </c>
      <c r="G97" s="93">
        <v>27.254000000000001</v>
      </c>
      <c r="H97" s="94">
        <v>6.4261268135000078</v>
      </c>
      <c r="I97" s="94">
        <v>33.180757229706138</v>
      </c>
      <c r="J97" s="95">
        <v>1.6246074839556042</v>
      </c>
      <c r="K97" s="78"/>
    </row>
    <row r="98" spans="2:11" ht="20.25" hidden="1" customHeight="1">
      <c r="B98" s="91" t="s">
        <v>120</v>
      </c>
      <c r="C98" s="70">
        <v>2</v>
      </c>
      <c r="D98" s="92">
        <v>6.6808011528708314E-2</v>
      </c>
      <c r="E98" s="92">
        <v>0.35769359488507951</v>
      </c>
      <c r="F98" s="92">
        <v>0.19567202761357125</v>
      </c>
      <c r="G98" s="93">
        <v>21.241</v>
      </c>
      <c r="H98" s="94">
        <v>1.5447791653702994</v>
      </c>
      <c r="I98" s="94">
        <v>17.233942563662403</v>
      </c>
      <c r="J98" s="95">
        <v>1.7172656689757966</v>
      </c>
      <c r="K98" s="78"/>
    </row>
    <row r="99" spans="2:11" ht="20.25" hidden="1" customHeight="1">
      <c r="B99" s="91" t="s">
        <v>120</v>
      </c>
      <c r="C99" s="70">
        <v>3</v>
      </c>
      <c r="D99" s="92">
        <v>5.7300858194908245E-2</v>
      </c>
      <c r="E99" s="92">
        <v>0.36198034348742569</v>
      </c>
      <c r="F99" s="92">
        <v>0.20635883034963995</v>
      </c>
      <c r="G99" s="93">
        <v>16.673999999999999</v>
      </c>
      <c r="H99" s="94">
        <v>1.1654510364883297</v>
      </c>
      <c r="I99" s="94">
        <v>21.153861273403251</v>
      </c>
      <c r="J99" s="95">
        <v>1.6809564938199815</v>
      </c>
      <c r="K99" s="78"/>
    </row>
    <row r="100" spans="2:11" ht="20.25" hidden="1" customHeight="1">
      <c r="B100" s="91" t="s">
        <v>120</v>
      </c>
      <c r="C100" s="70">
        <v>4</v>
      </c>
      <c r="D100" s="92">
        <v>4.9542323541655262E-2</v>
      </c>
      <c r="E100" s="92">
        <v>0.36266031773185931</v>
      </c>
      <c r="F100" s="92">
        <v>0.20468306253516766</v>
      </c>
      <c r="G100" s="93">
        <v>16.046500000000002</v>
      </c>
      <c r="H100" s="94">
        <v>1.2890345541336894</v>
      </c>
      <c r="I100" s="94">
        <v>23.065906188361929</v>
      </c>
      <c r="J100" s="95">
        <v>1.6827281559013842</v>
      </c>
      <c r="K100" s="78"/>
    </row>
    <row r="101" spans="2:11" ht="20.25" hidden="1" customHeight="1">
      <c r="B101" s="91" t="s">
        <v>120</v>
      </c>
      <c r="C101" s="70">
        <v>5</v>
      </c>
      <c r="D101" s="92">
        <v>5.4089391656377467E-2</v>
      </c>
      <c r="E101" s="92">
        <v>0.37113626855753151</v>
      </c>
      <c r="F101" s="92">
        <v>0.19906496513660871</v>
      </c>
      <c r="G101" s="93">
        <v>16.053999999999998</v>
      </c>
      <c r="H101" s="94">
        <v>1.1409455015371239</v>
      </c>
      <c r="I101" s="94">
        <v>18.855625656981942</v>
      </c>
      <c r="J101" s="95">
        <v>1.6951567038570163</v>
      </c>
      <c r="K101" s="78"/>
    </row>
    <row r="102" spans="2:11" ht="20.25" hidden="1" customHeight="1">
      <c r="B102" s="91" t="s">
        <v>120</v>
      </c>
      <c r="C102" s="70">
        <v>6</v>
      </c>
      <c r="D102" s="92">
        <v>0</v>
      </c>
      <c r="E102" s="92">
        <v>0</v>
      </c>
      <c r="F102" s="92">
        <v>0</v>
      </c>
      <c r="G102" s="93">
        <v>0</v>
      </c>
      <c r="H102" s="94">
        <v>0</v>
      </c>
      <c r="I102" s="94">
        <v>0</v>
      </c>
      <c r="J102" s="95">
        <v>0</v>
      </c>
      <c r="K102" s="78"/>
    </row>
    <row r="103" spans="2:11" ht="20.25" hidden="1" customHeight="1">
      <c r="B103" s="91" t="s">
        <v>120</v>
      </c>
      <c r="C103" s="70">
        <v>7</v>
      </c>
      <c r="D103" s="92">
        <v>0</v>
      </c>
      <c r="E103" s="92">
        <v>0</v>
      </c>
      <c r="F103" s="92">
        <v>0</v>
      </c>
      <c r="G103" s="93">
        <v>0</v>
      </c>
      <c r="H103" s="94">
        <v>0</v>
      </c>
      <c r="I103" s="94">
        <v>0</v>
      </c>
      <c r="J103" s="95">
        <v>0</v>
      </c>
      <c r="K103" s="78"/>
    </row>
    <row r="104" spans="2:11" ht="20.25" hidden="1" customHeight="1">
      <c r="B104" s="91" t="s">
        <v>120</v>
      </c>
      <c r="C104" s="70">
        <v>8</v>
      </c>
      <c r="D104" s="92">
        <v>0</v>
      </c>
      <c r="E104" s="92">
        <v>0</v>
      </c>
      <c r="F104" s="92">
        <v>0</v>
      </c>
      <c r="G104" s="93">
        <v>0</v>
      </c>
      <c r="H104" s="94">
        <v>0</v>
      </c>
      <c r="I104" s="94">
        <v>0</v>
      </c>
      <c r="J104" s="95">
        <v>0</v>
      </c>
      <c r="K104" s="78" t="s">
        <v>125</v>
      </c>
    </row>
    <row r="105" spans="2:11" ht="20.25" customHeight="1">
      <c r="B105" s="89" t="s">
        <v>129</v>
      </c>
      <c r="C105" s="88"/>
      <c r="D105" s="89"/>
      <c r="E105" s="89"/>
      <c r="F105" s="89"/>
      <c r="G105" s="89"/>
      <c r="H105" s="89"/>
      <c r="I105" s="89"/>
      <c r="J105" s="89"/>
      <c r="K105" s="88"/>
    </row>
    <row r="106" spans="2:11" ht="20.25" customHeight="1">
      <c r="B106" s="237" t="str">
        <f>C62</f>
        <v>81</v>
      </c>
      <c r="C106" s="58"/>
      <c r="D106" s="71">
        <f t="shared" ref="D106:J108" si="1">(SUMIFS(D$73:D$104,$B$73:$B$104,$B106,$C$73:$C$104,MAX($C$73:$C$104))/SUMIFS(D$73:D$104,$B$73:$B$104,$B106,$C$73:$C$104,MAX($C$73:$C$104)-1))-1</f>
        <v>0.17614471989645342</v>
      </c>
      <c r="E106" s="71">
        <f t="shared" si="1"/>
        <v>-2.5529689861847782E-2</v>
      </c>
      <c r="F106" s="71">
        <f t="shared" si="1"/>
        <v>-6.5371572541381151E-2</v>
      </c>
      <c r="G106" s="71">
        <f t="shared" si="1"/>
        <v>2.2618241141419304E-2</v>
      </c>
      <c r="H106" s="71">
        <f t="shared" si="1"/>
        <v>-0.41119354535016894</v>
      </c>
      <c r="I106" s="71">
        <f t="shared" si="1"/>
        <v>-9.2899656544748299E-2</v>
      </c>
      <c r="J106" s="90">
        <f t="shared" si="1"/>
        <v>-2.866890344597639E-3</v>
      </c>
      <c r="K106" s="59"/>
    </row>
    <row r="107" spans="2:11" ht="20.25" customHeight="1">
      <c r="B107" s="43" t="str">
        <f>D62</f>
        <v>47</v>
      </c>
      <c r="C107" s="58"/>
      <c r="D107" s="71">
        <f t="shared" si="1"/>
        <v>0.59688808380084768</v>
      </c>
      <c r="E107" s="71">
        <f t="shared" si="1"/>
        <v>-8.7279983109651571E-3</v>
      </c>
      <c r="F107" s="71">
        <f t="shared" si="1"/>
        <v>-4.3270431861810454E-3</v>
      </c>
      <c r="G107" s="71">
        <f t="shared" si="1"/>
        <v>4.933107796401659E-2</v>
      </c>
      <c r="H107" s="71">
        <f t="shared" si="1"/>
        <v>-0.30573824439852759</v>
      </c>
      <c r="I107" s="71">
        <f t="shared" si="1"/>
        <v>0.28758076806218136</v>
      </c>
      <c r="J107" s="90">
        <f t="shared" si="1"/>
        <v>-1.245914632790146E-2</v>
      </c>
      <c r="K107" s="59"/>
    </row>
    <row r="108" spans="2:11" ht="20.25" customHeight="1">
      <c r="B108" s="43" t="str">
        <f>E62</f>
        <v>7</v>
      </c>
      <c r="C108" s="58"/>
      <c r="D108" s="71">
        <f t="shared" si="1"/>
        <v>-0.15852294680461831</v>
      </c>
      <c r="E108" s="71">
        <f t="shared" si="1"/>
        <v>1.039350696356478E-2</v>
      </c>
      <c r="F108" s="71">
        <f t="shared" si="1"/>
        <v>-0.25675513723798649</v>
      </c>
      <c r="G108" s="71">
        <f t="shared" si="1"/>
        <v>0.1041922039715617</v>
      </c>
      <c r="H108" s="71">
        <f t="shared" si="1"/>
        <v>0.67466028227154862</v>
      </c>
      <c r="I108" s="71">
        <f t="shared" si="1"/>
        <v>-0.44467223800321709</v>
      </c>
      <c r="J108" s="90">
        <f t="shared" si="1"/>
        <v>-0.1614783529028937</v>
      </c>
      <c r="K108" s="59"/>
    </row>
    <row r="109" spans="2:11" ht="20.25" customHeight="1">
      <c r="B109" s="43" t="str">
        <f>F62</f>
        <v>42</v>
      </c>
      <c r="C109" s="58"/>
      <c r="D109" s="71" t="s">
        <v>195</v>
      </c>
      <c r="E109" s="71" t="s">
        <v>195</v>
      </c>
      <c r="F109" s="71" t="s">
        <v>195</v>
      </c>
      <c r="G109" s="71" t="s">
        <v>195</v>
      </c>
      <c r="H109" s="71" t="s">
        <v>195</v>
      </c>
      <c r="I109" s="71" t="s">
        <v>195</v>
      </c>
      <c r="J109" s="90" t="s">
        <v>195</v>
      </c>
      <c r="K109" s="59"/>
    </row>
    <row r="110" spans="2:11" ht="20.25" customHeight="1" thickBot="1"/>
    <row r="111" spans="2:11" ht="17.25" thickTop="1">
      <c r="B111" s="26" t="s">
        <v>51</v>
      </c>
      <c r="C111" s="26"/>
      <c r="D111" s="26"/>
      <c r="E111" s="26"/>
      <c r="F111" s="176" t="s">
        <v>77</v>
      </c>
      <c r="G111" s="44"/>
      <c r="H111" s="26"/>
      <c r="I111" s="26"/>
    </row>
    <row r="112" spans="2:11">
      <c r="B112" s="27" t="s">
        <v>33</v>
      </c>
      <c r="C112" s="27" t="s">
        <v>52</v>
      </c>
      <c r="D112" s="27"/>
      <c r="E112" s="27"/>
      <c r="F112" s="96" t="s">
        <v>78</v>
      </c>
      <c r="G112" s="45"/>
      <c r="H112" s="47" t="s">
        <v>81</v>
      </c>
      <c r="I112" s="47"/>
    </row>
    <row r="113" spans="2:9">
      <c r="B113" s="27" t="s">
        <v>34</v>
      </c>
      <c r="C113" s="27" t="s">
        <v>53</v>
      </c>
      <c r="D113" s="27"/>
      <c r="E113" s="27"/>
      <c r="F113" s="96" t="s">
        <v>79</v>
      </c>
      <c r="G113" s="45"/>
      <c r="H113" s="47" t="s">
        <v>82</v>
      </c>
      <c r="I113" s="47"/>
    </row>
    <row r="114" spans="2:9">
      <c r="B114" s="27" t="s">
        <v>4</v>
      </c>
      <c r="C114" s="27" t="s">
        <v>54</v>
      </c>
      <c r="D114" s="27"/>
      <c r="E114" s="27"/>
      <c r="F114" s="96" t="s">
        <v>80</v>
      </c>
      <c r="G114" s="45"/>
      <c r="H114" s="47" t="s">
        <v>83</v>
      </c>
      <c r="I114" s="47"/>
    </row>
    <row r="115" spans="2:9">
      <c r="B115" s="27" t="s">
        <v>5</v>
      </c>
      <c r="C115" s="27" t="s">
        <v>55</v>
      </c>
      <c r="D115" s="27"/>
      <c r="E115" s="27"/>
      <c r="F115" s="96" t="s">
        <v>87</v>
      </c>
      <c r="G115" s="45"/>
      <c r="H115" s="47" t="s">
        <v>84</v>
      </c>
      <c r="I115" s="47"/>
    </row>
    <row r="116" spans="2:9">
      <c r="B116" s="27" t="s">
        <v>56</v>
      </c>
      <c r="C116" s="27" t="s">
        <v>57</v>
      </c>
      <c r="D116" s="27"/>
      <c r="E116" s="27"/>
      <c r="F116" s="96" t="s">
        <v>88</v>
      </c>
      <c r="G116" s="45"/>
      <c r="H116" s="47" t="s">
        <v>85</v>
      </c>
      <c r="I116" s="47"/>
    </row>
    <row r="117" spans="2:9" ht="17.25" thickBot="1">
      <c r="B117" s="28" t="s">
        <v>58</v>
      </c>
      <c r="C117" s="28" t="s">
        <v>59</v>
      </c>
      <c r="D117" s="28"/>
      <c r="E117" s="28"/>
      <c r="F117" s="97" t="s">
        <v>89</v>
      </c>
      <c r="G117" s="46"/>
      <c r="H117" s="48" t="s">
        <v>86</v>
      </c>
      <c r="I117" s="48"/>
    </row>
    <row r="118" spans="2:9" ht="17.25" thickTop="1"/>
    <row r="119" spans="2:9" ht="6.75" customHeight="1"/>
  </sheetData>
  <mergeCells count="4">
    <mergeCell ref="O9:P9"/>
    <mergeCell ref="C4:D4"/>
    <mergeCell ref="C5:D5"/>
    <mergeCell ref="J20:K20"/>
  </mergeCells>
  <phoneticPr fontId="2" type="noConversion"/>
  <conditionalFormatting sqref="B73:K103">
    <cfRule type="expression" dxfId="37" priority="1">
      <formula>$B73&lt;&gt;$B74</formula>
    </cfRule>
  </conditionalFormatting>
  <conditionalFormatting sqref="B104:K104">
    <cfRule type="expression" dxfId="36" priority="62">
      <formula>$B104&lt;&gt;#REF!</formula>
    </cfRule>
  </conditionalFormatting>
  <conditionalFormatting sqref="C63:K63">
    <cfRule type="containsText" dxfId="35" priority="2" operator="containsText" text="F">
      <formula>NOT(ISERROR(SEARCH("F",C63)))</formula>
    </cfRule>
    <cfRule type="containsText" dxfId="34" priority="3" operator="containsText" text="D">
      <formula>NOT(ISERROR(SEARCH("D",C63)))</formula>
    </cfRule>
    <cfRule type="containsText" dxfId="33" priority="4" operator="containsText" text="S">
      <formula>NOT(ISERROR(SEARCH("S",C63)))</formula>
    </cfRule>
    <cfRule type="containsText" dxfId="32" priority="5" operator="containsText" text="A">
      <formula>NOT(ISERROR(SEARCH("A",C63)))</formula>
    </cfRule>
  </conditionalFormatting>
  <conditionalFormatting sqref="D50:K50 D52:K53 D54:D59 D60:K61 D70:K70 D105:K105 K106:K109">
    <cfRule type="containsText" dxfId="31" priority="60" operator="containsText" text="악화">
      <formula>NOT(ISERROR(SEARCH("악화",D50)))</formula>
    </cfRule>
  </conditionalFormatting>
  <conditionalFormatting sqref="D50:K50 D52:K53 D60:K61 D70:K70 D105:K105 K106:K109 D54:D59">
    <cfRule type="containsText" dxfId="30" priority="59" operator="containsText" text="개선">
      <formula>NOT(ISERROR(SEARCH("개선",D50)))</formula>
    </cfRule>
  </conditionalFormatting>
  <conditionalFormatting sqref="G4:G5">
    <cfRule type="containsText" dxfId="29" priority="10" operator="containsText" text="S">
      <formula>NOT(ISERROR(SEARCH("S",G4)))</formula>
    </cfRule>
    <cfRule type="containsText" dxfId="28" priority="11" operator="containsText" text="A">
      <formula>NOT(ISERROR(SEARCH("A",G4)))</formula>
    </cfRule>
  </conditionalFormatting>
  <conditionalFormatting sqref="G5">
    <cfRule type="containsText" dxfId="27" priority="6" operator="containsText" text="F">
      <formula>NOT(ISERROR(SEARCH("F",G5)))</formula>
    </cfRule>
    <cfRule type="containsText" dxfId="26" priority="7" operator="containsText" text="D">
      <formula>NOT(ISERROR(SEARCH("D",G5)))</formula>
    </cfRule>
  </conditionalFormatting>
  <conditionalFormatting sqref="K1:K19 J20 K22:K26 K28:K62 K64:K1048576">
    <cfRule type="containsText" dxfId="25" priority="12" operator="containsText" text="D">
      <formula>NOT(ISERROR(SEARCH("D",J1)))</formula>
    </cfRule>
    <cfRule type="containsText" dxfId="24" priority="13" operator="containsText" text="F">
      <formula>NOT(ISERROR(SEARCH("F",J1)))</formula>
    </cfRule>
    <cfRule type="containsText" dxfId="23" priority="14" operator="containsText" text="S">
      <formula>NOT(ISERROR(SEARCH("S",J1)))</formula>
    </cfRule>
    <cfRule type="containsText" dxfId="22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9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7"/>
      <c r="F1" s="112"/>
      <c r="G1" s="2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9"/>
    </row>
    <row r="2" spans="1:66" ht="50.25" customHeight="1">
      <c r="A2" s="10" t="s">
        <v>47</v>
      </c>
      <c r="B2" s="10"/>
      <c r="C2" s="10"/>
      <c r="D2" s="10"/>
      <c r="E2" s="108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158</v>
      </c>
      <c r="B3" s="42"/>
      <c r="C3" s="19"/>
      <c r="D3" s="19"/>
      <c r="E3" s="108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38</v>
      </c>
      <c r="B4" s="142" t="s">
        <v>144</v>
      </c>
      <c r="C4" s="142" t="s">
        <v>1</v>
      </c>
      <c r="D4" s="142" t="s">
        <v>10</v>
      </c>
      <c r="E4" s="143" t="s">
        <v>143</v>
      </c>
      <c r="F4" s="129" t="s">
        <v>45</v>
      </c>
      <c r="G4" s="153" t="s">
        <v>148</v>
      </c>
      <c r="H4" s="129" t="s">
        <v>63</v>
      </c>
      <c r="I4" s="129" t="s">
        <v>3</v>
      </c>
      <c r="J4" s="128" t="s">
        <v>11</v>
      </c>
      <c r="K4" s="128" t="s">
        <v>12</v>
      </c>
      <c r="L4" s="128" t="s">
        <v>13</v>
      </c>
      <c r="M4" s="128" t="s">
        <v>15</v>
      </c>
      <c r="N4" s="239" t="s">
        <v>6</v>
      </c>
      <c r="O4" s="239" t="s">
        <v>7</v>
      </c>
      <c r="P4" s="239" t="s">
        <v>26</v>
      </c>
      <c r="Q4" s="239" t="s">
        <v>14</v>
      </c>
      <c r="R4" s="239" t="s">
        <v>46</v>
      </c>
      <c r="S4" s="154" t="s">
        <v>43</v>
      </c>
      <c r="T4" s="15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2" t="s">
        <v>39</v>
      </c>
      <c r="AQ4" s="102" t="s">
        <v>27</v>
      </c>
      <c r="AR4" s="102" t="s">
        <v>40</v>
      </c>
      <c r="AS4" s="102" t="s">
        <v>41</v>
      </c>
      <c r="AT4" s="102" t="s">
        <v>6</v>
      </c>
      <c r="AU4" s="102" t="s">
        <v>7</v>
      </c>
      <c r="AV4" s="102" t="s">
        <v>28</v>
      </c>
      <c r="AW4" s="102" t="s">
        <v>18</v>
      </c>
      <c r="AX4" s="103" t="s">
        <v>60</v>
      </c>
      <c r="AY4" s="102" t="s">
        <v>90</v>
      </c>
      <c r="AZ4" s="102" t="s">
        <v>65</v>
      </c>
      <c r="BA4" s="102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7" t="str">
        <f>W5</f>
        <v>마니교통</v>
      </c>
      <c r="B5" s="147" t="str">
        <f>V5</f>
        <v>47</v>
      </c>
      <c r="C5" s="148" t="str">
        <f>Y5</f>
        <v>70바2513</v>
      </c>
      <c r="D5" s="136" t="str">
        <f>Z5</f>
        <v>저상</v>
      </c>
      <c r="E5" s="132" t="str">
        <f>AZ5</f>
        <v>F</v>
      </c>
      <c r="F5" s="155">
        <f>G5/H5</f>
        <v>0.78809523809523807</v>
      </c>
      <c r="G5" s="156">
        <f>AE5</f>
        <v>1.655</v>
      </c>
      <c r="H5" s="157">
        <f>AF5</f>
        <v>2.1</v>
      </c>
      <c r="I5" s="158">
        <f>AC5</f>
        <v>4285.3990000000003</v>
      </c>
      <c r="J5" s="159">
        <f>AI5/AH5</f>
        <v>5.0746537058172621E-2</v>
      </c>
      <c r="K5" s="159">
        <f>AJ5/AH5</f>
        <v>0.32904392877101857</v>
      </c>
      <c r="L5" s="159">
        <f>AK5/AC5</f>
        <v>0.1817800396182479</v>
      </c>
      <c r="M5" s="160">
        <f>AG5</f>
        <v>16.776</v>
      </c>
      <c r="N5" s="161">
        <f>IF(AW5=0,AT5,"속도계이상")</f>
        <v>4.7E-2</v>
      </c>
      <c r="O5" s="161">
        <f>IF(AW5=0,AU5,"속도계이상")</f>
        <v>14.188000000000001</v>
      </c>
      <c r="P5" s="162">
        <f>AQ5/60</f>
        <v>0</v>
      </c>
      <c r="Q5" s="163">
        <f>AN5</f>
        <v>82</v>
      </c>
      <c r="R5" s="164">
        <f>AC5/(AH5-AI5-AJ5)</f>
        <v>26.236192124690898</v>
      </c>
      <c r="S5" s="149">
        <f>IF(AW5=0,AL5,"속도계이상")</f>
        <v>2</v>
      </c>
      <c r="T5" s="149">
        <f>IF(AW5=0,AM5,"속도계이상")</f>
        <v>608</v>
      </c>
      <c r="U5" t="s">
        <v>119</v>
      </c>
      <c r="V5" s="5" t="s">
        <v>121</v>
      </c>
      <c r="W5" t="s">
        <v>119</v>
      </c>
      <c r="X5" s="5" t="s">
        <v>121</v>
      </c>
      <c r="Y5" t="s">
        <v>198</v>
      </c>
      <c r="Z5" t="s">
        <v>199</v>
      </c>
      <c r="AA5" t="s">
        <v>48</v>
      </c>
      <c r="AB5">
        <v>508</v>
      </c>
      <c r="AC5" s="1">
        <v>4285.3990000000003</v>
      </c>
      <c r="AD5" s="1">
        <v>2588.8119999999999</v>
      </c>
      <c r="AE5" s="29">
        <v>1.655</v>
      </c>
      <c r="AF5">
        <v>2.1</v>
      </c>
      <c r="AG5">
        <v>16.776</v>
      </c>
      <c r="AH5">
        <v>263.36133999999998</v>
      </c>
      <c r="AI5">
        <v>13.364675999999999</v>
      </c>
      <c r="AJ5">
        <v>86.657449999999997</v>
      </c>
      <c r="AK5">
        <v>779</v>
      </c>
      <c r="AL5">
        <v>2</v>
      </c>
      <c r="AM5">
        <v>608</v>
      </c>
      <c r="AN5">
        <v>82</v>
      </c>
      <c r="AO5">
        <v>16.271936</v>
      </c>
      <c r="AP5">
        <v>5107.7</v>
      </c>
      <c r="AQ5">
        <v>0</v>
      </c>
      <c r="AR5">
        <v>31</v>
      </c>
      <c r="AS5">
        <v>9763</v>
      </c>
      <c r="AT5">
        <v>4.7E-2</v>
      </c>
      <c r="AU5">
        <v>14.188000000000001</v>
      </c>
      <c r="AV5">
        <v>22166</v>
      </c>
      <c r="AW5">
        <v>0</v>
      </c>
      <c r="AX5" s="30">
        <v>0.5</v>
      </c>
      <c r="AY5">
        <v>0.78809523809523807</v>
      </c>
      <c r="AZ5" t="s">
        <v>70</v>
      </c>
      <c r="BA5" t="s">
        <v>197</v>
      </c>
      <c r="BB5">
        <v>1</v>
      </c>
      <c r="BC5" t="s">
        <v>250</v>
      </c>
      <c r="BD5">
        <v>7</v>
      </c>
      <c r="BE5">
        <v>9839.6769999999997</v>
      </c>
      <c r="BF5">
        <v>0.43552232456410922</v>
      </c>
      <c r="BG5">
        <v>0.34323307007314319</v>
      </c>
      <c r="BH5">
        <v>41698.087999999996</v>
      </c>
      <c r="BI5">
        <v>0.10277207434547121</v>
      </c>
      <c r="BJ5">
        <v>8.099418240083564E-2</v>
      </c>
      <c r="BK5">
        <v>1</v>
      </c>
      <c r="BL5" t="s">
        <v>70</v>
      </c>
      <c r="BM5">
        <v>0</v>
      </c>
      <c r="BN5" t="s">
        <v>238</v>
      </c>
    </row>
    <row r="6" spans="1:66">
      <c r="A6" s="144" t="str">
        <f t="shared" ref="A6:A7" si="0">W6</f>
        <v>마니교통</v>
      </c>
      <c r="B6" s="144" t="str">
        <f t="shared" ref="B6:B7" si="1">V6</f>
        <v>47</v>
      </c>
      <c r="C6" s="145" t="str">
        <f t="shared" ref="C6:C7" si="2">Y6</f>
        <v>73아1255</v>
      </c>
      <c r="D6" s="119" t="str">
        <f t="shared" ref="D6:D7" si="3">Z6</f>
        <v>저상</v>
      </c>
      <c r="E6" s="115" t="str">
        <f>AZ6</f>
        <v>D</v>
      </c>
      <c r="F6" s="165">
        <f>G6/H6</f>
        <v>0.8180952380952381</v>
      </c>
      <c r="G6" s="166">
        <f>AE6</f>
        <v>1.718</v>
      </c>
      <c r="H6" s="167">
        <f>AF6</f>
        <v>2.1</v>
      </c>
      <c r="I6" s="168">
        <f t="shared" ref="I6:I7" si="4">AC6</f>
        <v>5554.2780000000002</v>
      </c>
      <c r="J6" s="169">
        <f t="shared" ref="J6:J7" si="5">AI6/AH6</f>
        <v>4.2491125617017025E-2</v>
      </c>
      <c r="K6" s="169">
        <f t="shared" ref="K6:K7" si="6">AJ6/AH6</f>
        <v>0.33994452143592374</v>
      </c>
      <c r="L6" s="169">
        <f t="shared" ref="L6:L7" si="7">AK6/AC6</f>
        <v>0.25295817026083317</v>
      </c>
      <c r="M6" s="170">
        <f t="shared" ref="M6:M7" si="8">AG6</f>
        <v>17.343</v>
      </c>
      <c r="N6" s="171">
        <f t="shared" ref="N6:N7" si="9">IF(AW6=0,AT6,"속도계이상")</f>
        <v>3.5999999999999997E-2</v>
      </c>
      <c r="O6" s="171">
        <f t="shared" ref="O6:O7" si="10">IF(AW6=0,AU6,"속도계이상")</f>
        <v>12.675000000000001</v>
      </c>
      <c r="P6" s="172">
        <f t="shared" ref="P6:P7" si="11">AQ6/60</f>
        <v>0.13166666666666668</v>
      </c>
      <c r="Q6" s="173">
        <f t="shared" ref="Q6:Q7" si="12">AN6</f>
        <v>85</v>
      </c>
      <c r="R6" s="174">
        <f t="shared" ref="R6:R7" si="13">AC6/(AH6-AI6-AJ6)</f>
        <v>26.801035591523462</v>
      </c>
      <c r="S6" s="146">
        <f t="shared" ref="S6:S7" si="14">IF(AW6=0,AL6,"속도계이상")</f>
        <v>2</v>
      </c>
      <c r="T6" s="146">
        <f t="shared" ref="T6:T7" si="15">IF(AW6=0,AM6,"속도계이상")</f>
        <v>704</v>
      </c>
      <c r="U6" t="s">
        <v>119</v>
      </c>
      <c r="V6" s="5" t="s">
        <v>121</v>
      </c>
      <c r="W6" t="s">
        <v>119</v>
      </c>
      <c r="X6" s="5" t="s">
        <v>121</v>
      </c>
      <c r="Y6" t="s">
        <v>200</v>
      </c>
      <c r="Z6" t="s">
        <v>199</v>
      </c>
      <c r="AA6" t="s">
        <v>48</v>
      </c>
      <c r="AB6">
        <v>508</v>
      </c>
      <c r="AC6" s="1">
        <v>5554.2780000000002</v>
      </c>
      <c r="AD6" s="1">
        <v>3233.752</v>
      </c>
      <c r="AE6" s="29">
        <v>1.718</v>
      </c>
      <c r="AF6">
        <v>2.1</v>
      </c>
      <c r="AG6">
        <v>17.343</v>
      </c>
      <c r="AH6">
        <v>335.57826</v>
      </c>
      <c r="AI6">
        <v>14.259098</v>
      </c>
      <c r="AJ6">
        <v>114.077991</v>
      </c>
      <c r="AK6">
        <v>1405</v>
      </c>
      <c r="AL6">
        <v>2</v>
      </c>
      <c r="AM6">
        <v>704</v>
      </c>
      <c r="AN6">
        <v>85</v>
      </c>
      <c r="AO6">
        <v>16.551364</v>
      </c>
      <c r="AP6">
        <v>5720.5</v>
      </c>
      <c r="AQ6">
        <v>7.9</v>
      </c>
      <c r="AR6">
        <v>56</v>
      </c>
      <c r="AS6">
        <v>19396</v>
      </c>
      <c r="AT6">
        <v>3.5999999999999997E-2</v>
      </c>
      <c r="AU6">
        <v>12.675000000000001</v>
      </c>
      <c r="AV6">
        <v>40228</v>
      </c>
      <c r="AW6">
        <v>0</v>
      </c>
      <c r="AX6" s="30">
        <v>0.52</v>
      </c>
      <c r="AY6">
        <v>0.8180952380952381</v>
      </c>
      <c r="AZ6" t="s">
        <v>67</v>
      </c>
      <c r="BA6" t="s">
        <v>197</v>
      </c>
      <c r="BB6">
        <v>1</v>
      </c>
      <c r="BC6" t="s">
        <v>201</v>
      </c>
      <c r="BD6">
        <v>7</v>
      </c>
      <c r="BE6">
        <v>9839.6769999999997</v>
      </c>
      <c r="BF6">
        <v>0.56447767543589089</v>
      </c>
      <c r="BG6">
        <v>0.46179649828517172</v>
      </c>
      <c r="BH6">
        <v>41698.087999999996</v>
      </c>
      <c r="BI6">
        <v>0.13320222260550654</v>
      </c>
      <c r="BJ6">
        <v>0.10897210401726679</v>
      </c>
      <c r="BK6">
        <v>1</v>
      </c>
      <c r="BL6" t="s">
        <v>67</v>
      </c>
      <c r="BM6">
        <v>0</v>
      </c>
      <c r="BN6" t="s">
        <v>238</v>
      </c>
    </row>
    <row r="7" spans="1:66">
      <c r="A7" s="147" t="str">
        <f t="shared" si="0"/>
        <v>마니교통</v>
      </c>
      <c r="B7" s="147" t="str">
        <f t="shared" si="1"/>
        <v>7</v>
      </c>
      <c r="C7" s="148" t="str">
        <f t="shared" si="2"/>
        <v>73아1200</v>
      </c>
      <c r="D7" s="136" t="str">
        <f t="shared" si="3"/>
        <v>하이</v>
      </c>
      <c r="E7" s="132" t="str">
        <f t="shared" ref="E7:E14" si="16">AZ7</f>
        <v>F</v>
      </c>
      <c r="F7" s="155">
        <f t="shared" ref="F7:F14" si="17">G7/H7</f>
        <v>0.70439999999999992</v>
      </c>
      <c r="G7" s="156">
        <f t="shared" ref="G7:G14" si="18">AE7</f>
        <v>1.7609999999999999</v>
      </c>
      <c r="H7" s="157">
        <f t="shared" ref="H7:H14" si="19">AF7</f>
        <v>2.5</v>
      </c>
      <c r="I7" s="158">
        <f t="shared" si="4"/>
        <v>2774.1729999999998</v>
      </c>
      <c r="J7" s="159">
        <f t="shared" si="5"/>
        <v>4.2658033060762594E-2</v>
      </c>
      <c r="K7" s="159">
        <f t="shared" si="6"/>
        <v>0.36003741502561121</v>
      </c>
      <c r="L7" s="159">
        <f t="shared" si="7"/>
        <v>9.8047237861517658E-2</v>
      </c>
      <c r="M7" s="160">
        <f t="shared" si="8"/>
        <v>18.204000000000001</v>
      </c>
      <c r="N7" s="161">
        <f t="shared" si="9"/>
        <v>2.2709999999999999</v>
      </c>
      <c r="O7" s="161">
        <f t="shared" si="10"/>
        <v>11.355</v>
      </c>
      <c r="P7" s="162">
        <f t="shared" si="11"/>
        <v>0</v>
      </c>
      <c r="Q7" s="163">
        <f t="shared" si="12"/>
        <v>66</v>
      </c>
      <c r="R7" s="164">
        <f t="shared" si="13"/>
        <v>23.490027504818965</v>
      </c>
      <c r="S7" s="149">
        <f t="shared" si="14"/>
        <v>63</v>
      </c>
      <c r="T7" s="149">
        <f t="shared" si="15"/>
        <v>315</v>
      </c>
      <c r="U7" t="s">
        <v>119</v>
      </c>
      <c r="V7" t="s">
        <v>122</v>
      </c>
      <c r="W7" s="4" t="s">
        <v>119</v>
      </c>
      <c r="X7" s="4" t="s">
        <v>122</v>
      </c>
      <c r="Y7" s="4" t="s">
        <v>202</v>
      </c>
      <c r="Z7" s="4" t="s">
        <v>203</v>
      </c>
      <c r="AA7" s="4" t="s">
        <v>204</v>
      </c>
      <c r="AB7" s="4">
        <v>508</v>
      </c>
      <c r="AC7" s="4">
        <v>2774.1729999999998</v>
      </c>
      <c r="AD7" s="4">
        <v>1575.2149999999999</v>
      </c>
      <c r="AE7" s="4">
        <v>1.7609999999999999</v>
      </c>
      <c r="AF7" s="4">
        <v>2.5</v>
      </c>
      <c r="AG7" s="4">
        <v>18.204000000000001</v>
      </c>
      <c r="AH7" s="4">
        <v>197.72163399999999</v>
      </c>
      <c r="AI7" s="4">
        <v>8.4344160000000006</v>
      </c>
      <c r="AJ7" s="4">
        <v>71.187185999999997</v>
      </c>
      <c r="AK7" s="4">
        <v>272</v>
      </c>
      <c r="AL7" s="4">
        <v>63</v>
      </c>
      <c r="AM7" s="4">
        <v>315</v>
      </c>
      <c r="AN7" s="4">
        <v>66</v>
      </c>
      <c r="AO7" s="4">
        <v>14.0307</v>
      </c>
      <c r="AP7" s="4">
        <v>379.7</v>
      </c>
      <c r="AQ7" s="4">
        <v>0</v>
      </c>
      <c r="AR7" s="4">
        <v>63</v>
      </c>
      <c r="AS7" s="4">
        <v>23230</v>
      </c>
      <c r="AT7" s="4">
        <v>2.2709999999999999</v>
      </c>
      <c r="AU7" s="4">
        <v>11.355</v>
      </c>
      <c r="AV7" s="4">
        <v>18180</v>
      </c>
      <c r="AW7" s="4">
        <v>0</v>
      </c>
      <c r="AX7" s="31">
        <v>0.63</v>
      </c>
      <c r="AY7">
        <v>0.70439999999999992</v>
      </c>
      <c r="AZ7" t="s">
        <v>70</v>
      </c>
      <c r="BA7" t="s">
        <v>124</v>
      </c>
      <c r="BB7">
        <v>1</v>
      </c>
      <c r="BC7" t="s">
        <v>206</v>
      </c>
      <c r="BD7">
        <v>3</v>
      </c>
      <c r="BE7">
        <v>10316.874</v>
      </c>
      <c r="BF7">
        <v>0.26889666385379912</v>
      </c>
      <c r="BG7">
        <v>0.18941081001861607</v>
      </c>
      <c r="BH7">
        <v>41698.087999999996</v>
      </c>
      <c r="BI7">
        <v>6.6529980943011102E-2</v>
      </c>
      <c r="BJ7">
        <v>4.6863718576257013E-2</v>
      </c>
      <c r="BK7">
        <v>1</v>
      </c>
      <c r="BL7" t="s">
        <v>70</v>
      </c>
      <c r="BM7">
        <v>0</v>
      </c>
      <c r="BN7" t="s">
        <v>238</v>
      </c>
    </row>
    <row r="8" spans="1:66">
      <c r="A8" s="144" t="str">
        <f t="shared" ref="A8:A14" si="20">W8</f>
        <v>마니교통</v>
      </c>
      <c r="B8" s="144" t="str">
        <f t="shared" ref="B8:B14" si="21">V8</f>
        <v>7</v>
      </c>
      <c r="C8" s="145" t="str">
        <f t="shared" ref="C8:C14" si="22">Y8</f>
        <v>73아1206</v>
      </c>
      <c r="D8" s="119" t="str">
        <f t="shared" ref="D8:D14" si="23">Z8</f>
        <v>하이</v>
      </c>
      <c r="E8" s="115" t="str">
        <f t="shared" si="16"/>
        <v>A</v>
      </c>
      <c r="F8" s="165">
        <f t="shared" si="17"/>
        <v>0.95846153846153848</v>
      </c>
      <c r="G8" s="166">
        <f t="shared" si="18"/>
        <v>2.492</v>
      </c>
      <c r="H8" s="167">
        <f t="shared" si="19"/>
        <v>2.6</v>
      </c>
      <c r="I8" s="168">
        <f t="shared" ref="I8:I14" si="24">AC8</f>
        <v>2866.7689999999998</v>
      </c>
      <c r="J8" s="169">
        <f t="shared" ref="J8:J14" si="25">AI8/AH8</f>
        <v>3.0753146930891723E-2</v>
      </c>
      <c r="K8" s="169">
        <f t="shared" ref="K8:K14" si="26">AJ8/AH8</f>
        <v>0.3833982006242177</v>
      </c>
      <c r="L8" s="169">
        <f t="shared" ref="L8:L14" si="27">AK8/AC8</f>
        <v>0.11371687080472825</v>
      </c>
      <c r="M8" s="170">
        <f t="shared" ref="M8:M14" si="28">AG8</f>
        <v>17.036999999999999</v>
      </c>
      <c r="N8" s="171">
        <f t="shared" ref="N8:N14" si="29">IF(AW8=0,AT8,"속도계이상")</f>
        <v>1.1160000000000001</v>
      </c>
      <c r="O8" s="171">
        <f t="shared" ref="O8:O14" si="30">IF(AW8=0,AU8,"속도계이상")</f>
        <v>11.266999999999999</v>
      </c>
      <c r="P8" s="172">
        <f t="shared" ref="P8:P14" si="31">AQ8/60</f>
        <v>0</v>
      </c>
      <c r="Q8" s="173">
        <f t="shared" ref="Q8:Q14" si="32">AN8</f>
        <v>71</v>
      </c>
      <c r="R8" s="174">
        <f t="shared" ref="R8:R14" si="33">AC8/(AH8-AI8-AJ8)</f>
        <v>24.644178842404973</v>
      </c>
      <c r="S8" s="146">
        <f t="shared" ref="S8:S14" si="34">IF(AW8=0,AL8,"속도계이상")</f>
        <v>32</v>
      </c>
      <c r="T8" s="146">
        <f t="shared" ref="T8:T14" si="35">IF(AW8=0,AM8,"속도계이상")</f>
        <v>323</v>
      </c>
      <c r="U8" t="s">
        <v>119</v>
      </c>
      <c r="V8" s="5" t="s">
        <v>122</v>
      </c>
      <c r="W8" t="s">
        <v>119</v>
      </c>
      <c r="X8" s="5" t="s">
        <v>122</v>
      </c>
      <c r="Y8" t="s">
        <v>237</v>
      </c>
      <c r="Z8" t="s">
        <v>203</v>
      </c>
      <c r="AA8" t="s">
        <v>204</v>
      </c>
      <c r="AB8">
        <v>508</v>
      </c>
      <c r="AC8" s="1">
        <v>2866.7689999999998</v>
      </c>
      <c r="AD8" s="1">
        <v>1150.4970000000001</v>
      </c>
      <c r="AE8" s="29">
        <v>2.492</v>
      </c>
      <c r="AF8">
        <v>2.6</v>
      </c>
      <c r="AG8">
        <v>17.036999999999999</v>
      </c>
      <c r="AH8">
        <v>198.56052500000001</v>
      </c>
      <c r="AI8">
        <v>6.1063609999999997</v>
      </c>
      <c r="AJ8">
        <v>76.127747999999997</v>
      </c>
      <c r="AK8">
        <v>326</v>
      </c>
      <c r="AL8">
        <v>32</v>
      </c>
      <c r="AM8">
        <v>323</v>
      </c>
      <c r="AN8">
        <v>71</v>
      </c>
      <c r="AO8">
        <v>14.437758000000001</v>
      </c>
      <c r="AP8">
        <v>1760</v>
      </c>
      <c r="AQ8">
        <v>0</v>
      </c>
      <c r="AR8">
        <v>69</v>
      </c>
      <c r="AS8">
        <v>38544</v>
      </c>
      <c r="AT8">
        <v>1.1160000000000001</v>
      </c>
      <c r="AU8">
        <v>11.266999999999999</v>
      </c>
      <c r="AV8">
        <v>0</v>
      </c>
      <c r="AW8">
        <v>0</v>
      </c>
      <c r="AX8" s="30">
        <v>0.81</v>
      </c>
      <c r="AY8">
        <v>0.95846153846153848</v>
      </c>
      <c r="AZ8" t="s">
        <v>66</v>
      </c>
      <c r="BA8" t="s">
        <v>124</v>
      </c>
      <c r="BB8">
        <v>1</v>
      </c>
      <c r="BC8" t="s">
        <v>251</v>
      </c>
      <c r="BD8">
        <v>1</v>
      </c>
      <c r="BE8">
        <v>10316.874</v>
      </c>
      <c r="BF8">
        <v>0.27787186312443091</v>
      </c>
      <c r="BG8">
        <v>0.26632949342541606</v>
      </c>
      <c r="BH8">
        <v>41698.087999999996</v>
      </c>
      <c r="BI8">
        <v>6.875061033973548E-2</v>
      </c>
      <c r="BJ8">
        <v>6.5894815756392625E-2</v>
      </c>
      <c r="BK8">
        <v>1</v>
      </c>
      <c r="BL8" t="s">
        <v>71</v>
      </c>
      <c r="BM8">
        <v>-1</v>
      </c>
      <c r="BN8" t="s">
        <v>236</v>
      </c>
    </row>
    <row r="9" spans="1:66">
      <c r="A9" s="147" t="str">
        <f t="shared" si="20"/>
        <v>마니교통</v>
      </c>
      <c r="B9" s="147" t="str">
        <f t="shared" si="21"/>
        <v>7</v>
      </c>
      <c r="C9" s="148" t="str">
        <f t="shared" si="22"/>
        <v>73아1207</v>
      </c>
      <c r="D9" s="136" t="str">
        <f t="shared" si="23"/>
        <v>하이</v>
      </c>
      <c r="E9" s="132" t="str">
        <f t="shared" si="16"/>
        <v>F</v>
      </c>
      <c r="F9" s="155">
        <f t="shared" si="17"/>
        <v>0.67480000000000007</v>
      </c>
      <c r="G9" s="156">
        <f t="shared" si="18"/>
        <v>1.6870000000000001</v>
      </c>
      <c r="H9" s="157">
        <f t="shared" si="19"/>
        <v>2.5</v>
      </c>
      <c r="I9" s="158">
        <f t="shared" si="24"/>
        <v>4675.9319999999998</v>
      </c>
      <c r="J9" s="159">
        <f t="shared" si="25"/>
        <v>3.4398162682760185E-2</v>
      </c>
      <c r="K9" s="159">
        <f t="shared" si="26"/>
        <v>0.37116269248689809</v>
      </c>
      <c r="L9" s="159">
        <f t="shared" si="27"/>
        <v>6.1591999199304012E-2</v>
      </c>
      <c r="M9" s="160">
        <f t="shared" si="28"/>
        <v>18.806999999999999</v>
      </c>
      <c r="N9" s="161">
        <f t="shared" si="29"/>
        <v>1.5609999999999999</v>
      </c>
      <c r="O9" s="161">
        <f t="shared" si="30"/>
        <v>7.9130000000000003</v>
      </c>
      <c r="P9" s="162">
        <f t="shared" si="31"/>
        <v>0</v>
      </c>
      <c r="Q9" s="163">
        <f t="shared" si="32"/>
        <v>78</v>
      </c>
      <c r="R9" s="164">
        <f t="shared" si="33"/>
        <v>24.181885715873527</v>
      </c>
      <c r="S9" s="149">
        <f t="shared" si="34"/>
        <v>73</v>
      </c>
      <c r="T9" s="149">
        <f t="shared" si="35"/>
        <v>370</v>
      </c>
      <c r="U9" t="s">
        <v>119</v>
      </c>
      <c r="V9" s="5" t="s">
        <v>122</v>
      </c>
      <c r="W9" t="s">
        <v>119</v>
      </c>
      <c r="X9" s="5" t="s">
        <v>122</v>
      </c>
      <c r="Y9" t="s">
        <v>252</v>
      </c>
      <c r="Z9" t="s">
        <v>203</v>
      </c>
      <c r="AA9" t="s">
        <v>204</v>
      </c>
      <c r="AB9">
        <v>508</v>
      </c>
      <c r="AC9" s="1">
        <v>4675.9319999999998</v>
      </c>
      <c r="AD9" s="1">
        <v>2772.3470000000002</v>
      </c>
      <c r="AE9" s="29">
        <v>1.6870000000000001</v>
      </c>
      <c r="AF9">
        <v>2.5</v>
      </c>
      <c r="AG9">
        <v>18.806999999999999</v>
      </c>
      <c r="AH9">
        <v>325.28993200000002</v>
      </c>
      <c r="AI9">
        <v>11.189375999999999</v>
      </c>
      <c r="AJ9">
        <v>120.73548700000001</v>
      </c>
      <c r="AK9">
        <v>288</v>
      </c>
      <c r="AL9">
        <v>73</v>
      </c>
      <c r="AM9">
        <v>370</v>
      </c>
      <c r="AN9">
        <v>78</v>
      </c>
      <c r="AO9">
        <v>14.374658999999999</v>
      </c>
      <c r="AP9">
        <v>1201.5</v>
      </c>
      <c r="AQ9">
        <v>0</v>
      </c>
      <c r="AR9">
        <v>90</v>
      </c>
      <c r="AS9">
        <v>42535</v>
      </c>
      <c r="AT9">
        <v>1.5609999999999999</v>
      </c>
      <c r="AU9">
        <v>7.9130000000000003</v>
      </c>
      <c r="AV9">
        <v>408</v>
      </c>
      <c r="AW9">
        <v>0</v>
      </c>
      <c r="AX9" s="30">
        <v>0.6</v>
      </c>
      <c r="AY9">
        <v>0.67480000000000007</v>
      </c>
      <c r="AZ9" t="s">
        <v>70</v>
      </c>
      <c r="BA9" t="s">
        <v>124</v>
      </c>
      <c r="BB9">
        <v>2</v>
      </c>
      <c r="BC9" t="s">
        <v>205</v>
      </c>
      <c r="BD9">
        <v>1</v>
      </c>
      <c r="BE9">
        <v>10316.874</v>
      </c>
      <c r="BF9">
        <v>0.45323147302176997</v>
      </c>
      <c r="BG9">
        <v>0.30584059799509039</v>
      </c>
      <c r="BH9">
        <v>41698.087999999996</v>
      </c>
      <c r="BI9">
        <v>0.11213780353669933</v>
      </c>
      <c r="BJ9">
        <v>7.5670589826564716E-2</v>
      </c>
      <c r="BK9">
        <v>1</v>
      </c>
      <c r="BL9" t="s">
        <v>253</v>
      </c>
      <c r="BM9" t="s">
        <v>254</v>
      </c>
      <c r="BN9" t="s">
        <v>253</v>
      </c>
    </row>
    <row r="10" spans="1:66">
      <c r="A10" s="144" t="str">
        <f t="shared" si="20"/>
        <v>마니교통</v>
      </c>
      <c r="B10" s="144" t="str">
        <f t="shared" si="21"/>
        <v>81</v>
      </c>
      <c r="C10" s="145" t="str">
        <f t="shared" si="22"/>
        <v>70바1273</v>
      </c>
      <c r="D10" s="119" t="str">
        <f t="shared" si="23"/>
        <v>저상</v>
      </c>
      <c r="E10" s="115" t="str">
        <f t="shared" si="16"/>
        <v>C</v>
      </c>
      <c r="F10" s="165">
        <f t="shared" si="17"/>
        <v>0.87749999999999995</v>
      </c>
      <c r="G10" s="166">
        <f t="shared" si="18"/>
        <v>1.7549999999999999</v>
      </c>
      <c r="H10" s="167">
        <f t="shared" si="19"/>
        <v>2</v>
      </c>
      <c r="I10" s="168">
        <f t="shared" si="24"/>
        <v>4500.134</v>
      </c>
      <c r="J10" s="169">
        <f t="shared" si="25"/>
        <v>3.746738852470291E-2</v>
      </c>
      <c r="K10" s="169">
        <f t="shared" si="26"/>
        <v>0.36039344462736678</v>
      </c>
      <c r="L10" s="169">
        <f t="shared" si="27"/>
        <v>0.20310506309367676</v>
      </c>
      <c r="M10" s="170">
        <f t="shared" si="28"/>
        <v>23.181000000000001</v>
      </c>
      <c r="N10" s="171">
        <f t="shared" si="29"/>
        <v>0.311</v>
      </c>
      <c r="O10" s="171">
        <f t="shared" si="30"/>
        <v>11.933</v>
      </c>
      <c r="P10" s="172">
        <f t="shared" si="31"/>
        <v>0</v>
      </c>
      <c r="Q10" s="173">
        <f t="shared" si="32"/>
        <v>83</v>
      </c>
      <c r="R10" s="174">
        <f t="shared" si="33"/>
        <v>27.596935165832186</v>
      </c>
      <c r="S10" s="146">
        <f t="shared" si="34"/>
        <v>14</v>
      </c>
      <c r="T10" s="146">
        <f t="shared" si="35"/>
        <v>537</v>
      </c>
      <c r="U10" t="s">
        <v>119</v>
      </c>
      <c r="V10" t="s">
        <v>123</v>
      </c>
      <c r="W10" s="4" t="s">
        <v>119</v>
      </c>
      <c r="X10" s="4" t="s">
        <v>123</v>
      </c>
      <c r="Y10" s="4" t="s">
        <v>207</v>
      </c>
      <c r="Z10" s="4" t="s">
        <v>199</v>
      </c>
      <c r="AA10" s="4" t="s">
        <v>48</v>
      </c>
      <c r="AB10" s="4">
        <v>508</v>
      </c>
      <c r="AC10" s="4">
        <v>4500.134</v>
      </c>
      <c r="AD10" s="4">
        <v>2563.6680000000001</v>
      </c>
      <c r="AE10" s="4">
        <v>1.7549999999999999</v>
      </c>
      <c r="AF10" s="4">
        <v>2</v>
      </c>
      <c r="AG10" s="4">
        <v>23.181000000000001</v>
      </c>
      <c r="AH10" s="4">
        <v>270.81188200000003</v>
      </c>
      <c r="AI10" s="4">
        <v>10.146614</v>
      </c>
      <c r="AJ10" s="4">
        <v>97.598827</v>
      </c>
      <c r="AK10" s="4">
        <v>914</v>
      </c>
      <c r="AL10" s="4">
        <v>14</v>
      </c>
      <c r="AM10" s="4">
        <v>537</v>
      </c>
      <c r="AN10" s="4">
        <v>83</v>
      </c>
      <c r="AO10" s="4">
        <v>16.617194999999999</v>
      </c>
      <c r="AP10" s="4">
        <v>4162.5</v>
      </c>
      <c r="AQ10" s="4">
        <v>0</v>
      </c>
      <c r="AR10" s="4">
        <v>74</v>
      </c>
      <c r="AS10" s="4">
        <v>29881</v>
      </c>
      <c r="AT10" s="4">
        <v>0.311</v>
      </c>
      <c r="AU10" s="4">
        <v>11.933</v>
      </c>
      <c r="AV10" s="4">
        <v>23401</v>
      </c>
      <c r="AW10" s="4">
        <v>0</v>
      </c>
      <c r="AX10" s="31">
        <v>0.64</v>
      </c>
      <c r="AY10">
        <v>0.87749999999999995</v>
      </c>
      <c r="AZ10" t="s">
        <v>69</v>
      </c>
      <c r="BA10" t="s">
        <v>208</v>
      </c>
      <c r="BB10">
        <v>1</v>
      </c>
      <c r="BC10" t="s">
        <v>209</v>
      </c>
      <c r="BD10">
        <v>12</v>
      </c>
      <c r="BE10">
        <v>17311.667999999998</v>
      </c>
      <c r="BF10">
        <v>0.25994803042664638</v>
      </c>
      <c r="BG10">
        <v>0.22810439669938218</v>
      </c>
      <c r="BH10">
        <v>41698.087999999996</v>
      </c>
      <c r="BI10">
        <v>0.10792183085229233</v>
      </c>
      <c r="BJ10">
        <v>9.4701406572886518E-2</v>
      </c>
      <c r="BK10">
        <v>1</v>
      </c>
      <c r="BL10" t="s">
        <v>69</v>
      </c>
      <c r="BM10">
        <v>0</v>
      </c>
      <c r="BN10" t="s">
        <v>238</v>
      </c>
    </row>
    <row r="11" spans="1:66">
      <c r="A11" s="147" t="str">
        <f t="shared" si="20"/>
        <v>마니교통</v>
      </c>
      <c r="B11" s="147" t="str">
        <f t="shared" si="21"/>
        <v>81</v>
      </c>
      <c r="C11" s="148" t="str">
        <f t="shared" si="22"/>
        <v>70바1274</v>
      </c>
      <c r="D11" s="136" t="str">
        <f t="shared" si="23"/>
        <v>저상</v>
      </c>
      <c r="E11" s="132" t="str">
        <f t="shared" si="16"/>
        <v>C</v>
      </c>
      <c r="F11" s="155">
        <f t="shared" si="17"/>
        <v>0.86499999999999999</v>
      </c>
      <c r="G11" s="156">
        <f t="shared" si="18"/>
        <v>1.73</v>
      </c>
      <c r="H11" s="157">
        <f t="shared" si="19"/>
        <v>2</v>
      </c>
      <c r="I11" s="158">
        <f t="shared" si="24"/>
        <v>5261.5810000000001</v>
      </c>
      <c r="J11" s="159">
        <f t="shared" si="25"/>
        <v>1.9187235360646576E-2</v>
      </c>
      <c r="K11" s="159">
        <f t="shared" si="26"/>
        <v>0.34964963545625855</v>
      </c>
      <c r="L11" s="159">
        <f t="shared" si="27"/>
        <v>0.19214756933324792</v>
      </c>
      <c r="M11" s="160">
        <f t="shared" si="28"/>
        <v>15.91</v>
      </c>
      <c r="N11" s="161">
        <f t="shared" si="29"/>
        <v>3.7999999999999999E-2</v>
      </c>
      <c r="O11" s="161">
        <f t="shared" si="30"/>
        <v>4.2</v>
      </c>
      <c r="P11" s="162">
        <f t="shared" si="31"/>
        <v>0</v>
      </c>
      <c r="Q11" s="163">
        <f t="shared" si="32"/>
        <v>81</v>
      </c>
      <c r="R11" s="164">
        <f t="shared" si="33"/>
        <v>25.907943352118657</v>
      </c>
      <c r="S11" s="149">
        <f t="shared" si="34"/>
        <v>2</v>
      </c>
      <c r="T11" s="149">
        <f t="shared" si="35"/>
        <v>221</v>
      </c>
      <c r="U11" t="s">
        <v>119</v>
      </c>
      <c r="V11" s="5" t="s">
        <v>123</v>
      </c>
      <c r="W11" t="s">
        <v>119</v>
      </c>
      <c r="X11" s="5" t="s">
        <v>123</v>
      </c>
      <c r="Y11" t="s">
        <v>210</v>
      </c>
      <c r="Z11" t="s">
        <v>199</v>
      </c>
      <c r="AA11" t="s">
        <v>48</v>
      </c>
      <c r="AB11">
        <v>508</v>
      </c>
      <c r="AC11" s="1">
        <v>5261.5810000000001</v>
      </c>
      <c r="AD11" s="1">
        <v>3040.6979999999999</v>
      </c>
      <c r="AE11" s="29">
        <v>1.73</v>
      </c>
      <c r="AF11">
        <v>2</v>
      </c>
      <c r="AG11">
        <v>15.91</v>
      </c>
      <c r="AH11">
        <v>321.76714800000002</v>
      </c>
      <c r="AI11">
        <v>6.1738220000000004</v>
      </c>
      <c r="AJ11">
        <v>112.50576599999999</v>
      </c>
      <c r="AK11">
        <v>1011</v>
      </c>
      <c r="AL11">
        <v>2</v>
      </c>
      <c r="AM11">
        <v>221</v>
      </c>
      <c r="AN11">
        <v>81</v>
      </c>
      <c r="AO11">
        <v>16.352138</v>
      </c>
      <c r="AP11">
        <v>1842.5</v>
      </c>
      <c r="AQ11">
        <v>0</v>
      </c>
      <c r="AR11">
        <v>40</v>
      </c>
      <c r="AS11">
        <v>9660</v>
      </c>
      <c r="AT11">
        <v>3.7999999999999999E-2</v>
      </c>
      <c r="AU11">
        <v>4.2</v>
      </c>
      <c r="AV11">
        <v>42287</v>
      </c>
      <c r="AW11">
        <v>0</v>
      </c>
      <c r="AX11" s="30">
        <v>0.51</v>
      </c>
      <c r="AY11">
        <v>0.86499999999999999</v>
      </c>
      <c r="AZ11" t="s">
        <v>69</v>
      </c>
      <c r="BA11" t="s">
        <v>208</v>
      </c>
      <c r="BB11">
        <v>3</v>
      </c>
      <c r="BC11" t="s">
        <v>255</v>
      </c>
      <c r="BD11">
        <v>8</v>
      </c>
      <c r="BE11">
        <v>17311.667999999998</v>
      </c>
      <c r="BF11">
        <v>0.30393264242359552</v>
      </c>
      <c r="BG11">
        <v>0.26290173569641012</v>
      </c>
      <c r="BH11">
        <v>41698.087999999996</v>
      </c>
      <c r="BI11">
        <v>0.12618278804534155</v>
      </c>
      <c r="BJ11">
        <v>0.10914811165922045</v>
      </c>
      <c r="BK11">
        <v>1</v>
      </c>
      <c r="BL11" t="s">
        <v>69</v>
      </c>
      <c r="BM11">
        <v>0</v>
      </c>
      <c r="BN11" t="s">
        <v>238</v>
      </c>
    </row>
    <row r="12" spans="1:66" s="2" customFormat="1">
      <c r="A12" s="144" t="str">
        <f t="shared" si="20"/>
        <v>마니교통</v>
      </c>
      <c r="B12" s="144" t="str">
        <f t="shared" si="21"/>
        <v>81</v>
      </c>
      <c r="C12" s="145" t="str">
        <f t="shared" si="22"/>
        <v>70바1284</v>
      </c>
      <c r="D12" s="119" t="str">
        <f t="shared" si="23"/>
        <v>저상</v>
      </c>
      <c r="E12" s="115" t="str">
        <f t="shared" si="16"/>
        <v>C</v>
      </c>
      <c r="F12" s="165">
        <f t="shared" si="17"/>
        <v>0.86050000000000004</v>
      </c>
      <c r="G12" s="166">
        <f t="shared" si="18"/>
        <v>1.7210000000000001</v>
      </c>
      <c r="H12" s="167">
        <f t="shared" si="19"/>
        <v>2</v>
      </c>
      <c r="I12" s="168">
        <f t="shared" si="24"/>
        <v>3155.069</v>
      </c>
      <c r="J12" s="169">
        <f t="shared" si="25"/>
        <v>3.1981151829183596E-2</v>
      </c>
      <c r="K12" s="169">
        <f t="shared" si="26"/>
        <v>0.36146254425802515</v>
      </c>
      <c r="L12" s="169">
        <f t="shared" si="27"/>
        <v>0.23707880873603715</v>
      </c>
      <c r="M12" s="170">
        <f t="shared" si="28"/>
        <v>17.213000000000001</v>
      </c>
      <c r="N12" s="171">
        <f t="shared" si="29"/>
        <v>0.254</v>
      </c>
      <c r="O12" s="171">
        <f t="shared" si="30"/>
        <v>7.734</v>
      </c>
      <c r="P12" s="172">
        <f t="shared" si="31"/>
        <v>0</v>
      </c>
      <c r="Q12" s="173">
        <f t="shared" si="32"/>
        <v>81</v>
      </c>
      <c r="R12" s="174">
        <f t="shared" si="33"/>
        <v>27.222914859844533</v>
      </c>
      <c r="S12" s="146">
        <f t="shared" si="34"/>
        <v>8</v>
      </c>
      <c r="T12" s="146">
        <f t="shared" si="35"/>
        <v>244</v>
      </c>
      <c r="U12" t="s">
        <v>119</v>
      </c>
      <c r="V12" s="5" t="s">
        <v>123</v>
      </c>
      <c r="W12" t="s">
        <v>119</v>
      </c>
      <c r="X12" s="5" t="s">
        <v>123</v>
      </c>
      <c r="Y12" t="s">
        <v>211</v>
      </c>
      <c r="Z12" t="s">
        <v>199</v>
      </c>
      <c r="AA12" t="s">
        <v>48</v>
      </c>
      <c r="AB12">
        <v>508</v>
      </c>
      <c r="AC12" s="1">
        <v>3155.069</v>
      </c>
      <c r="AD12" s="1">
        <v>1833.788</v>
      </c>
      <c r="AE12" s="29">
        <v>1.7210000000000001</v>
      </c>
      <c r="AF12">
        <v>2</v>
      </c>
      <c r="AG12">
        <v>17.213000000000001</v>
      </c>
      <c r="AH12">
        <v>191.074669</v>
      </c>
      <c r="AI12">
        <v>6.1107880000000003</v>
      </c>
      <c r="AJ12">
        <v>69.066336000000007</v>
      </c>
      <c r="AK12">
        <v>748</v>
      </c>
      <c r="AL12">
        <v>8</v>
      </c>
      <c r="AM12">
        <v>244</v>
      </c>
      <c r="AN12">
        <v>81</v>
      </c>
      <c r="AO12">
        <v>16.512229999999999</v>
      </c>
      <c r="AP12">
        <v>3080.2</v>
      </c>
      <c r="AQ12">
        <v>0</v>
      </c>
      <c r="AR12">
        <v>44</v>
      </c>
      <c r="AS12">
        <v>10045</v>
      </c>
      <c r="AT12">
        <v>0.254</v>
      </c>
      <c r="AU12">
        <v>7.734</v>
      </c>
      <c r="AV12">
        <v>24603</v>
      </c>
      <c r="AW12">
        <v>0</v>
      </c>
      <c r="AX12" s="30">
        <v>0.51</v>
      </c>
      <c r="AY12" s="2">
        <v>0.86050000000000004</v>
      </c>
      <c r="AZ12" s="2" t="s">
        <v>69</v>
      </c>
      <c r="BA12" s="2" t="s">
        <v>208</v>
      </c>
      <c r="BB12" s="2">
        <v>4</v>
      </c>
      <c r="BC12" s="2" t="s">
        <v>256</v>
      </c>
      <c r="BD12" s="2">
        <v>6</v>
      </c>
      <c r="BE12" s="2">
        <v>17311.667999999998</v>
      </c>
      <c r="BF12" s="2">
        <v>0.18225101128325708</v>
      </c>
      <c r="BG12" s="2">
        <v>0.15682699520924273</v>
      </c>
      <c r="BH12" s="2">
        <v>41698.087999999996</v>
      </c>
      <c r="BI12" s="2">
        <v>7.566459641986463E-2</v>
      </c>
      <c r="BJ12" s="2">
        <v>6.510938521929352E-2</v>
      </c>
      <c r="BK12" s="2">
        <v>1</v>
      </c>
      <c r="BL12" s="2" t="s">
        <v>69</v>
      </c>
      <c r="BM12" s="2">
        <v>0</v>
      </c>
      <c r="BN12" s="2" t="s">
        <v>238</v>
      </c>
    </row>
    <row r="13" spans="1:66">
      <c r="A13" s="147" t="str">
        <f t="shared" si="20"/>
        <v>마니교통</v>
      </c>
      <c r="B13" s="147" t="str">
        <f t="shared" si="21"/>
        <v>81</v>
      </c>
      <c r="C13" s="148" t="str">
        <f t="shared" si="22"/>
        <v>70바2496</v>
      </c>
      <c r="D13" s="136" t="str">
        <f t="shared" si="23"/>
        <v>저상</v>
      </c>
      <c r="E13" s="132" t="str">
        <f t="shared" si="16"/>
        <v>C</v>
      </c>
      <c r="F13" s="155">
        <f t="shared" si="17"/>
        <v>0.87150000000000005</v>
      </c>
      <c r="G13" s="156">
        <f t="shared" si="18"/>
        <v>1.7430000000000001</v>
      </c>
      <c r="H13" s="157">
        <f t="shared" si="19"/>
        <v>2</v>
      </c>
      <c r="I13" s="158">
        <f t="shared" si="24"/>
        <v>4394.884</v>
      </c>
      <c r="J13" s="159">
        <f t="shared" si="25"/>
        <v>4.354811538259374E-2</v>
      </c>
      <c r="K13" s="159">
        <f t="shared" si="26"/>
        <v>0.35838322550915525</v>
      </c>
      <c r="L13" s="159">
        <f t="shared" si="27"/>
        <v>0.17429356497236331</v>
      </c>
      <c r="M13" s="160">
        <f t="shared" si="28"/>
        <v>17.663</v>
      </c>
      <c r="N13" s="161">
        <f t="shared" si="29"/>
        <v>0.182</v>
      </c>
      <c r="O13" s="161">
        <f t="shared" si="30"/>
        <v>7.6449999999999996</v>
      </c>
      <c r="P13" s="162">
        <f t="shared" si="31"/>
        <v>0</v>
      </c>
      <c r="Q13" s="163">
        <f t="shared" si="32"/>
        <v>79</v>
      </c>
      <c r="R13" s="164">
        <f t="shared" si="33"/>
        <v>28.097373862540969</v>
      </c>
      <c r="S13" s="149">
        <f t="shared" si="34"/>
        <v>8</v>
      </c>
      <c r="T13" s="149">
        <f t="shared" si="35"/>
        <v>336</v>
      </c>
      <c r="U13" t="s">
        <v>119</v>
      </c>
      <c r="V13" t="s">
        <v>123</v>
      </c>
      <c r="W13" s="4" t="s">
        <v>119</v>
      </c>
      <c r="X13" s="4" t="s">
        <v>123</v>
      </c>
      <c r="Y13" s="4" t="s">
        <v>212</v>
      </c>
      <c r="Z13" s="4" t="s">
        <v>199</v>
      </c>
      <c r="AA13" s="4" t="s">
        <v>48</v>
      </c>
      <c r="AB13" s="4">
        <v>508</v>
      </c>
      <c r="AC13" s="4">
        <v>4394.884</v>
      </c>
      <c r="AD13" s="4">
        <v>2521.4760000000001</v>
      </c>
      <c r="AE13" s="4">
        <v>1.7430000000000001</v>
      </c>
      <c r="AF13" s="4">
        <v>2</v>
      </c>
      <c r="AG13" s="4">
        <v>17.663</v>
      </c>
      <c r="AH13" s="4">
        <v>261.53549700000002</v>
      </c>
      <c r="AI13" s="4">
        <v>11.389378000000001</v>
      </c>
      <c r="AJ13" s="4">
        <v>93.729934999999998</v>
      </c>
      <c r="AK13" s="4">
        <v>766</v>
      </c>
      <c r="AL13" s="4">
        <v>8</v>
      </c>
      <c r="AM13" s="4">
        <v>336</v>
      </c>
      <c r="AN13" s="4">
        <v>79</v>
      </c>
      <c r="AO13" s="4">
        <v>16.804158000000001</v>
      </c>
      <c r="AP13" s="4">
        <v>4076.3</v>
      </c>
      <c r="AQ13" s="4">
        <v>0</v>
      </c>
      <c r="AR13" s="4">
        <v>37</v>
      </c>
      <c r="AS13" s="4">
        <v>12892</v>
      </c>
      <c r="AT13" s="4">
        <v>0.182</v>
      </c>
      <c r="AU13" s="4">
        <v>7.6449999999999996</v>
      </c>
      <c r="AV13" s="4">
        <v>35318</v>
      </c>
      <c r="AW13" s="4">
        <v>0</v>
      </c>
      <c r="AX13" s="31">
        <v>0.51</v>
      </c>
      <c r="AY13">
        <v>0.87150000000000005</v>
      </c>
      <c r="AZ13" t="s">
        <v>69</v>
      </c>
      <c r="BA13" t="s">
        <v>208</v>
      </c>
      <c r="BB13">
        <v>2</v>
      </c>
      <c r="BC13" t="s">
        <v>257</v>
      </c>
      <c r="BD13">
        <v>4</v>
      </c>
      <c r="BE13">
        <v>17311.667999999998</v>
      </c>
      <c r="BF13">
        <v>0.25386831586650116</v>
      </c>
      <c r="BG13">
        <v>0.22124623727765577</v>
      </c>
      <c r="BH13">
        <v>41698.087999999996</v>
      </c>
      <c r="BI13">
        <v>0.10539773430378871</v>
      </c>
      <c r="BJ13">
        <v>9.1854125445751861E-2</v>
      </c>
      <c r="BK13">
        <v>1</v>
      </c>
      <c r="BL13" t="s">
        <v>69</v>
      </c>
      <c r="BM13">
        <v>0</v>
      </c>
      <c r="BN13" t="s">
        <v>238</v>
      </c>
    </row>
    <row r="14" spans="1:66">
      <c r="A14" s="144" t="str">
        <f t="shared" si="20"/>
        <v>마니교통</v>
      </c>
      <c r="B14" s="144" t="str">
        <f t="shared" si="21"/>
        <v>예비</v>
      </c>
      <c r="C14" s="145" t="str">
        <f t="shared" si="22"/>
        <v>70바2275</v>
      </c>
      <c r="D14" s="119" t="str">
        <f t="shared" si="23"/>
        <v>대형</v>
      </c>
      <c r="E14" s="115" t="str">
        <f t="shared" si="16"/>
        <v>F</v>
      </c>
      <c r="F14" s="165">
        <f t="shared" si="17"/>
        <v>0.65346153846153843</v>
      </c>
      <c r="G14" s="166">
        <f t="shared" si="18"/>
        <v>1.6990000000000001</v>
      </c>
      <c r="H14" s="167">
        <f t="shared" si="19"/>
        <v>2.6</v>
      </c>
      <c r="I14" s="168">
        <f t="shared" si="24"/>
        <v>4229.8689999999997</v>
      </c>
      <c r="J14" s="169">
        <f t="shared" si="25"/>
        <v>3.241297373901586E-2</v>
      </c>
      <c r="K14" s="169">
        <f t="shared" si="26"/>
        <v>0.38638524838097998</v>
      </c>
      <c r="L14" s="169">
        <f t="shared" si="27"/>
        <v>0.12128035170829168</v>
      </c>
      <c r="M14" s="170">
        <f t="shared" si="28"/>
        <v>14.827</v>
      </c>
      <c r="N14" s="171">
        <f t="shared" si="29"/>
        <v>0.23599999999999999</v>
      </c>
      <c r="O14" s="171">
        <f t="shared" si="30"/>
        <v>51.372999999999998</v>
      </c>
      <c r="P14" s="172">
        <f t="shared" si="31"/>
        <v>6.6899999999999995</v>
      </c>
      <c r="Q14" s="173">
        <f t="shared" si="32"/>
        <v>105</v>
      </c>
      <c r="R14" s="174">
        <f t="shared" si="33"/>
        <v>28.742460926488988</v>
      </c>
      <c r="S14" s="146">
        <f t="shared" si="34"/>
        <v>10</v>
      </c>
      <c r="T14" s="146">
        <f t="shared" si="35"/>
        <v>2173</v>
      </c>
      <c r="U14" t="s">
        <v>119</v>
      </c>
      <c r="V14" s="5" t="s">
        <v>91</v>
      </c>
      <c r="W14" t="s">
        <v>119</v>
      </c>
      <c r="X14" s="5" t="s">
        <v>91</v>
      </c>
      <c r="Y14" t="s">
        <v>213</v>
      </c>
      <c r="Z14" t="s">
        <v>193</v>
      </c>
      <c r="AA14" t="s">
        <v>196</v>
      </c>
      <c r="AB14">
        <v>508</v>
      </c>
      <c r="AC14" s="1">
        <v>4229.8689999999997</v>
      </c>
      <c r="AD14" s="1">
        <v>2490.1120000000001</v>
      </c>
      <c r="AE14" s="29">
        <v>1.6990000000000001</v>
      </c>
      <c r="AF14">
        <v>2.6</v>
      </c>
      <c r="AG14">
        <v>14.827</v>
      </c>
      <c r="AH14">
        <v>253.20719</v>
      </c>
      <c r="AI14">
        <v>8.207198</v>
      </c>
      <c r="AJ14">
        <v>97.835522999999995</v>
      </c>
      <c r="AK14">
        <v>513</v>
      </c>
      <c r="AL14">
        <v>10</v>
      </c>
      <c r="AM14">
        <v>2173</v>
      </c>
      <c r="AN14">
        <v>105</v>
      </c>
      <c r="AO14">
        <v>16.705169000000001</v>
      </c>
      <c r="AP14">
        <v>10858.8</v>
      </c>
      <c r="AQ14">
        <v>401.4</v>
      </c>
      <c r="AR14">
        <v>95</v>
      </c>
      <c r="AS14">
        <v>53330</v>
      </c>
      <c r="AT14">
        <v>0.23599999999999999</v>
      </c>
      <c r="AU14">
        <v>51.372999999999998</v>
      </c>
      <c r="AV14">
        <v>0</v>
      </c>
      <c r="AW14">
        <v>0</v>
      </c>
      <c r="AX14" s="30">
        <v>0.43</v>
      </c>
      <c r="AY14">
        <v>0.65346153846153843</v>
      </c>
      <c r="AZ14" t="s">
        <v>70</v>
      </c>
      <c r="BA14" t="s">
        <v>258</v>
      </c>
      <c r="BB14">
        <v>18</v>
      </c>
      <c r="BC14" t="s">
        <v>259</v>
      </c>
      <c r="BD14">
        <v>1</v>
      </c>
      <c r="BE14">
        <v>4229.8689999999997</v>
      </c>
      <c r="BF14">
        <v>1</v>
      </c>
      <c r="BG14">
        <v>0.65346153846153843</v>
      </c>
      <c r="BH14">
        <v>41698.087999999996</v>
      </c>
      <c r="BI14">
        <v>0.10144035860828919</v>
      </c>
      <c r="BJ14">
        <v>6.6287372798262814E-2</v>
      </c>
      <c r="BK14">
        <v>1</v>
      </c>
      <c r="BL14" t="s">
        <v>70</v>
      </c>
      <c r="BM14">
        <v>0</v>
      </c>
      <c r="BN14" t="s">
        <v>238</v>
      </c>
    </row>
  </sheetData>
  <sortState xmlns:xlrd2="http://schemas.microsoft.com/office/spreadsheetml/2017/richdata2" ref="U5:AX14">
    <sortCondition ref="Y5:Y14"/>
    <sortCondition ref="U5:U14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6" customWidth="1"/>
    <col min="4" max="4" width="10.140625" style="11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8"/>
      <c r="R1" s="228"/>
    </row>
    <row r="2" spans="1:68" ht="45" customHeight="1">
      <c r="A2" s="10" t="s">
        <v>32</v>
      </c>
      <c r="B2" s="35"/>
      <c r="C2" s="104"/>
      <c r="D2" s="11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159</v>
      </c>
      <c r="B3" s="36"/>
      <c r="E3" s="11"/>
      <c r="F3" s="8"/>
      <c r="G3" s="11"/>
      <c r="H3" s="11"/>
      <c r="X3" s="11"/>
      <c r="Y3" s="11"/>
    </row>
    <row r="4" spans="1:68" ht="27">
      <c r="A4" s="125" t="s">
        <v>38</v>
      </c>
      <c r="B4" s="126" t="s">
        <v>49</v>
      </c>
      <c r="C4" s="127" t="s">
        <v>143</v>
      </c>
      <c r="D4" s="127" t="s">
        <v>160</v>
      </c>
      <c r="E4" s="128" t="s">
        <v>149</v>
      </c>
      <c r="F4" s="126" t="s">
        <v>153</v>
      </c>
      <c r="G4" s="128" t="s">
        <v>151</v>
      </c>
      <c r="H4" s="128" t="s">
        <v>155</v>
      </c>
      <c r="I4" s="129" t="s">
        <v>157</v>
      </c>
      <c r="J4" s="128" t="s">
        <v>11</v>
      </c>
      <c r="K4" s="128" t="s">
        <v>12</v>
      </c>
      <c r="L4" s="128" t="s">
        <v>13</v>
      </c>
      <c r="M4" s="128" t="s">
        <v>73</v>
      </c>
      <c r="N4" s="128" t="s">
        <v>6</v>
      </c>
      <c r="O4" s="128" t="s">
        <v>7</v>
      </c>
      <c r="P4" s="128" t="s">
        <v>181</v>
      </c>
      <c r="Q4" s="231" t="s">
        <v>43</v>
      </c>
      <c r="R4" s="231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30" t="str">
        <f>BF5</f>
        <v>마니교통</v>
      </c>
      <c r="B5" s="131">
        <f>IF(BH5="NULL", E5, BH5)</f>
        <v>1863</v>
      </c>
      <c r="C5" s="132" t="str">
        <f>BN5</f>
        <v>D</v>
      </c>
      <c r="D5" s="133">
        <f>BM5</f>
        <v>0.82746032752550103</v>
      </c>
      <c r="E5" s="134">
        <f>U5</f>
        <v>1863</v>
      </c>
      <c r="F5" s="135" t="str">
        <f>BG5</f>
        <v>47</v>
      </c>
      <c r="G5" s="136" t="str">
        <f>BK5</f>
        <v>73아1255</v>
      </c>
      <c r="H5" s="137">
        <f>BJ5</f>
        <v>3</v>
      </c>
      <c r="I5" s="138">
        <f>BP5</f>
        <v>574.03600000000006</v>
      </c>
      <c r="J5" s="139">
        <f>AB5/AA5</f>
        <v>1.7517611548402263E-2</v>
      </c>
      <c r="K5" s="139">
        <f>AC5/AA5</f>
        <v>0.37015681881705464</v>
      </c>
      <c r="L5" s="139">
        <f>AD5/I5</f>
        <v>0.20381996947926609</v>
      </c>
      <c r="M5" s="140">
        <f>Z5</f>
        <v>18.792000000000002</v>
      </c>
      <c r="N5" s="141">
        <f>AE5*100/W5</f>
        <v>0</v>
      </c>
      <c r="O5" s="141">
        <f>AF5*100/W5</f>
        <v>23.343483683950137</v>
      </c>
      <c r="P5" s="232">
        <f>AK5</f>
        <v>5</v>
      </c>
      <c r="Q5" s="233">
        <f>AE5</f>
        <v>0</v>
      </c>
      <c r="R5" s="233">
        <f>AF5</f>
        <v>134</v>
      </c>
      <c r="T5">
        <v>508</v>
      </c>
      <c r="U5">
        <v>1863</v>
      </c>
      <c r="V5" t="s">
        <v>260</v>
      </c>
      <c r="W5">
        <v>574.03599999999994</v>
      </c>
      <c r="X5">
        <v>335.05500000000001</v>
      </c>
      <c r="Y5">
        <v>1.7130000000000001</v>
      </c>
      <c r="Z5">
        <v>18.792000000000002</v>
      </c>
      <c r="AA5">
        <v>34.901105000000001</v>
      </c>
      <c r="AB5">
        <v>0.61138400000000004</v>
      </c>
      <c r="AC5">
        <v>12.918882</v>
      </c>
      <c r="AD5" s="1">
        <v>117</v>
      </c>
      <c r="AE5">
        <v>0</v>
      </c>
      <c r="AF5">
        <v>134</v>
      </c>
      <c r="AG5">
        <v>79</v>
      </c>
      <c r="AH5">
        <v>16.447502</v>
      </c>
      <c r="AI5">
        <v>455.7</v>
      </c>
      <c r="AJ5">
        <v>0</v>
      </c>
      <c r="AK5">
        <v>5</v>
      </c>
      <c r="AL5">
        <v>1232</v>
      </c>
      <c r="AM5" t="s">
        <v>261</v>
      </c>
      <c r="AN5" t="s">
        <v>262</v>
      </c>
      <c r="AO5">
        <v>363.36</v>
      </c>
      <c r="AR5" t="s">
        <v>119</v>
      </c>
      <c r="AS5" t="s">
        <v>121</v>
      </c>
      <c r="AT5" t="s">
        <v>200</v>
      </c>
      <c r="AU5" t="s">
        <v>260</v>
      </c>
      <c r="AV5" t="s">
        <v>48</v>
      </c>
      <c r="AW5">
        <v>3</v>
      </c>
      <c r="BB5">
        <v>0.82746032752550103</v>
      </c>
      <c r="BC5" t="s">
        <v>67</v>
      </c>
      <c r="BF5" t="s">
        <v>119</v>
      </c>
      <c r="BG5" t="s">
        <v>121</v>
      </c>
      <c r="BH5" t="s">
        <v>260</v>
      </c>
      <c r="BI5">
        <v>1863</v>
      </c>
      <c r="BJ5">
        <v>3</v>
      </c>
      <c r="BK5" t="s">
        <v>200</v>
      </c>
      <c r="BL5" t="s">
        <v>207</v>
      </c>
      <c r="BM5">
        <v>0.82746032752550103</v>
      </c>
      <c r="BN5" t="s">
        <v>67</v>
      </c>
      <c r="BO5" t="s">
        <v>179</v>
      </c>
      <c r="BP5">
        <v>574.03600000000006</v>
      </c>
    </row>
    <row r="6" spans="1:68" ht="16.5">
      <c r="A6" s="113" t="str">
        <f t="shared" ref="A6:A7" si="0">BF6</f>
        <v>마니교통</v>
      </c>
      <c r="B6" s="114">
        <f t="shared" ref="B6:B20" si="1">IF(BH6="NULL", E6, BH6)</f>
        <v>1897</v>
      </c>
      <c r="C6" s="115" t="str">
        <f t="shared" ref="C6:C7" si="2">BN6</f>
        <v>D</v>
      </c>
      <c r="D6" s="116">
        <f t="shared" ref="D6:D7" si="3">BM6</f>
        <v>0.81471903426705949</v>
      </c>
      <c r="E6" s="117">
        <f t="shared" ref="E6:E7" si="4">U6</f>
        <v>1897</v>
      </c>
      <c r="F6" s="118" t="str">
        <f t="shared" ref="F6:F7" si="5">BG6</f>
        <v>81</v>
      </c>
      <c r="G6" s="119" t="str">
        <f t="shared" ref="G6:G7" si="6">BK6</f>
        <v>70바1284</v>
      </c>
      <c r="H6" s="120">
        <f t="shared" ref="H6:H7" si="7">BJ6</f>
        <v>4</v>
      </c>
      <c r="I6" s="121">
        <f t="shared" ref="I6:I7" si="8">BP6</f>
        <v>401.58100000000002</v>
      </c>
      <c r="J6" s="122">
        <f t="shared" ref="J6:J7" si="9">AB6/AA6</f>
        <v>4.9240074142615081E-2</v>
      </c>
      <c r="K6" s="122">
        <f t="shared" ref="K6:K7" si="10">AC6/AA6</f>
        <v>0.38260459916821898</v>
      </c>
      <c r="L6" s="122">
        <f t="shared" ref="L6:L7" si="11">AD6/I6</f>
        <v>0.18427166623918959</v>
      </c>
      <c r="M6" s="123">
        <f t="shared" ref="M6:M7" si="12">Z6</f>
        <v>18.638000000000002</v>
      </c>
      <c r="N6" s="124">
        <f t="shared" ref="N6:N7" si="13">AE6*100/W6</f>
        <v>0</v>
      </c>
      <c r="O6" s="124">
        <f t="shared" ref="O6" si="14">AF6*100/W6</f>
        <v>14.442914380909455</v>
      </c>
      <c r="P6" s="234">
        <f t="shared" ref="P6:P7" si="15">AK6</f>
        <v>10</v>
      </c>
      <c r="Q6" s="235">
        <f t="shared" ref="Q6:Q7" si="16">AE6</f>
        <v>0</v>
      </c>
      <c r="R6" s="235">
        <f t="shared" ref="R6:R7" si="17">AF6</f>
        <v>58</v>
      </c>
      <c r="T6">
        <v>508</v>
      </c>
      <c r="U6">
        <v>1897</v>
      </c>
      <c r="V6" t="s">
        <v>260</v>
      </c>
      <c r="W6">
        <v>401.58100000000002</v>
      </c>
      <c r="X6">
        <v>246.517</v>
      </c>
      <c r="Y6">
        <v>1.629</v>
      </c>
      <c r="Z6">
        <v>18.638000000000002</v>
      </c>
      <c r="AA6">
        <v>26.705829000000001</v>
      </c>
      <c r="AB6">
        <v>1.314997</v>
      </c>
      <c r="AC6">
        <v>10.217772999999999</v>
      </c>
      <c r="AD6" s="1">
        <v>74</v>
      </c>
      <c r="AE6">
        <v>0</v>
      </c>
      <c r="AF6">
        <v>58</v>
      </c>
      <c r="AG6">
        <v>76</v>
      </c>
      <c r="AH6">
        <v>15.037203999999999</v>
      </c>
      <c r="AI6">
        <v>214.7</v>
      </c>
      <c r="AJ6">
        <v>0</v>
      </c>
      <c r="AK6">
        <v>10</v>
      </c>
      <c r="AL6">
        <v>1926</v>
      </c>
      <c r="AM6" t="s">
        <v>263</v>
      </c>
      <c r="AN6" t="s">
        <v>264</v>
      </c>
      <c r="AO6">
        <v>249.74700000000001</v>
      </c>
      <c r="AR6" t="s">
        <v>119</v>
      </c>
      <c r="AS6" t="s">
        <v>123</v>
      </c>
      <c r="AT6" t="s">
        <v>211</v>
      </c>
      <c r="AU6" t="s">
        <v>260</v>
      </c>
      <c r="AV6" t="s">
        <v>48</v>
      </c>
      <c r="AW6">
        <v>4</v>
      </c>
      <c r="BB6">
        <v>0.81471903426705949</v>
      </c>
      <c r="BC6" t="s">
        <v>67</v>
      </c>
      <c r="BF6" t="s">
        <v>119</v>
      </c>
      <c r="BG6" t="s">
        <v>123</v>
      </c>
      <c r="BH6" t="s">
        <v>260</v>
      </c>
      <c r="BI6">
        <v>1897</v>
      </c>
      <c r="BJ6">
        <v>4</v>
      </c>
      <c r="BK6" t="s">
        <v>211</v>
      </c>
      <c r="BL6" t="s">
        <v>210</v>
      </c>
      <c r="BM6">
        <v>0.81471903426705949</v>
      </c>
      <c r="BN6" t="s">
        <v>67</v>
      </c>
      <c r="BO6" t="s">
        <v>179</v>
      </c>
      <c r="BP6">
        <v>401.58100000000002</v>
      </c>
    </row>
    <row r="7" spans="1:68" ht="16.5">
      <c r="A7" s="130" t="str">
        <f t="shared" si="0"/>
        <v>마니교통</v>
      </c>
      <c r="B7" s="131">
        <f t="shared" si="1"/>
        <v>4818</v>
      </c>
      <c r="C7" s="132" t="str">
        <f t="shared" si="2"/>
        <v>D</v>
      </c>
      <c r="D7" s="133">
        <f t="shared" si="3"/>
        <v>0.84063846541922538</v>
      </c>
      <c r="E7" s="134">
        <f t="shared" si="4"/>
        <v>4818</v>
      </c>
      <c r="F7" s="135" t="str">
        <f t="shared" si="5"/>
        <v>81</v>
      </c>
      <c r="G7" s="136" t="str">
        <f t="shared" si="6"/>
        <v>70바1273</v>
      </c>
      <c r="H7" s="137">
        <f t="shared" si="7"/>
        <v>4</v>
      </c>
      <c r="I7" s="138">
        <f t="shared" si="8"/>
        <v>509.416</v>
      </c>
      <c r="J7" s="139">
        <f t="shared" si="9"/>
        <v>2.7518762156920999E-2</v>
      </c>
      <c r="K7" s="139">
        <f t="shared" si="10"/>
        <v>0.3572247382680579</v>
      </c>
      <c r="L7" s="139">
        <f t="shared" si="11"/>
        <v>0.21593353958258085</v>
      </c>
      <c r="M7" s="140">
        <f t="shared" si="12"/>
        <v>19.298999999999999</v>
      </c>
      <c r="N7" s="141">
        <f t="shared" si="13"/>
        <v>0.19630321780234622</v>
      </c>
      <c r="O7" s="141">
        <v>70</v>
      </c>
      <c r="P7" s="232">
        <f t="shared" si="15"/>
        <v>8</v>
      </c>
      <c r="Q7" s="233">
        <f t="shared" si="16"/>
        <v>1</v>
      </c>
      <c r="R7" s="233">
        <f t="shared" si="17"/>
        <v>70</v>
      </c>
      <c r="T7">
        <v>508</v>
      </c>
      <c r="U7">
        <v>4818</v>
      </c>
      <c r="V7" t="s">
        <v>260</v>
      </c>
      <c r="W7">
        <v>509.416</v>
      </c>
      <c r="X7">
        <v>300.62099999999998</v>
      </c>
      <c r="Y7">
        <v>1.6950000000000001</v>
      </c>
      <c r="Z7">
        <v>19.298999999999999</v>
      </c>
      <c r="AA7">
        <v>31.473327000000001</v>
      </c>
      <c r="AB7">
        <v>0.86610699999999996</v>
      </c>
      <c r="AC7">
        <v>11.243050999999999</v>
      </c>
      <c r="AD7" s="1">
        <v>110</v>
      </c>
      <c r="AE7">
        <v>1</v>
      </c>
      <c r="AF7">
        <v>70</v>
      </c>
      <c r="AG7">
        <v>80</v>
      </c>
      <c r="AH7">
        <v>16.185641</v>
      </c>
      <c r="AI7">
        <v>663.7</v>
      </c>
      <c r="AJ7">
        <v>0</v>
      </c>
      <c r="AK7">
        <v>8</v>
      </c>
      <c r="AL7">
        <v>2500</v>
      </c>
      <c r="AM7" t="s">
        <v>265</v>
      </c>
      <c r="AN7" t="s">
        <v>266</v>
      </c>
      <c r="AO7">
        <v>206.87700000000001</v>
      </c>
      <c r="AR7" t="s">
        <v>119</v>
      </c>
      <c r="AS7" t="s">
        <v>123</v>
      </c>
      <c r="AT7" t="s">
        <v>207</v>
      </c>
      <c r="AU7" t="s">
        <v>260</v>
      </c>
      <c r="AV7" t="s">
        <v>48</v>
      </c>
      <c r="AW7">
        <v>4</v>
      </c>
      <c r="BB7">
        <v>0.84063846541922538</v>
      </c>
      <c r="BC7" t="s">
        <v>67</v>
      </c>
      <c r="BF7" t="s">
        <v>119</v>
      </c>
      <c r="BG7" t="s">
        <v>123</v>
      </c>
      <c r="BH7" t="s">
        <v>260</v>
      </c>
      <c r="BI7">
        <v>4818</v>
      </c>
      <c r="BJ7">
        <v>4</v>
      </c>
      <c r="BK7" t="s">
        <v>207</v>
      </c>
      <c r="BL7" t="s">
        <v>200</v>
      </c>
      <c r="BM7">
        <v>0.84063846541922538</v>
      </c>
      <c r="BN7" t="s">
        <v>67</v>
      </c>
      <c r="BO7" t="s">
        <v>179</v>
      </c>
      <c r="BP7">
        <v>509.416</v>
      </c>
    </row>
    <row r="8" spans="1:68" ht="16.5">
      <c r="A8" s="113" t="str">
        <f t="shared" ref="A8:A20" si="18">BF8</f>
        <v>마니교통</v>
      </c>
      <c r="B8" s="114" t="str">
        <f t="shared" si="1"/>
        <v>김영선</v>
      </c>
      <c r="C8" s="115" t="str">
        <f t="shared" ref="C8:C20" si="19">BN8</f>
        <v>C</v>
      </c>
      <c r="D8" s="116">
        <f t="shared" ref="D8:D20" si="20">BM8</f>
        <v>0.871</v>
      </c>
      <c r="E8" s="117">
        <f t="shared" ref="E8:E20" si="21">U8</f>
        <v>7992</v>
      </c>
      <c r="F8" s="118" t="str">
        <f t="shared" ref="F8:F20" si="22">BG8</f>
        <v>81</v>
      </c>
      <c r="G8" s="119" t="str">
        <f t="shared" ref="G8:G20" si="23">BK8</f>
        <v>70바2496</v>
      </c>
      <c r="H8" s="120">
        <f t="shared" ref="H8:H20" si="24">BJ8</f>
        <v>1</v>
      </c>
      <c r="I8" s="121">
        <f t="shared" ref="I8:I20" si="25">BP8</f>
        <v>2221.9780000000001</v>
      </c>
      <c r="J8" s="122">
        <f t="shared" ref="J8:J20" si="26">AB8/AA8</f>
        <v>1.9457406748459728E-2</v>
      </c>
      <c r="K8" s="122">
        <f t="shared" ref="K8:K20" si="27">AC8/AA8</f>
        <v>0.34684819380540877</v>
      </c>
      <c r="L8" s="122">
        <f t="shared" ref="L8:L20" si="28">AD8/I8</f>
        <v>0.18542037769950917</v>
      </c>
      <c r="M8" s="123">
        <f t="shared" ref="M8:M20" si="29">Z8</f>
        <v>17.155000000000001</v>
      </c>
      <c r="N8" s="124">
        <f t="shared" ref="N8:N20" si="30">AE8*100/W8</f>
        <v>0.18001978417428074</v>
      </c>
      <c r="O8" s="124">
        <f t="shared" ref="O8:O20" si="31">AF8*100/W8</f>
        <v>8.9109793166268965</v>
      </c>
      <c r="P8" s="234">
        <f t="shared" ref="P8:P20" si="32">AK8</f>
        <v>6</v>
      </c>
      <c r="Q8" s="235">
        <f t="shared" ref="Q8:Q20" si="33">AE8</f>
        <v>4</v>
      </c>
      <c r="R8" s="235">
        <f t="shared" ref="R8:R20" si="34">AF8</f>
        <v>198</v>
      </c>
      <c r="T8">
        <v>508</v>
      </c>
      <c r="U8">
        <v>7992</v>
      </c>
      <c r="V8" t="s">
        <v>214</v>
      </c>
      <c r="W8">
        <v>2221.9780000000001</v>
      </c>
      <c r="X8">
        <v>1275.2850000000001</v>
      </c>
      <c r="Y8">
        <v>1.742</v>
      </c>
      <c r="Z8">
        <v>17.155000000000001</v>
      </c>
      <c r="AA8">
        <v>127.484409</v>
      </c>
      <c r="AB8">
        <v>2.4805160000000002</v>
      </c>
      <c r="AC8">
        <v>44.217737</v>
      </c>
      <c r="AD8" s="1">
        <v>412</v>
      </c>
      <c r="AE8">
        <v>4</v>
      </c>
      <c r="AF8">
        <v>198</v>
      </c>
      <c r="AG8">
        <v>79</v>
      </c>
      <c r="AH8">
        <v>17.429409</v>
      </c>
      <c r="AI8">
        <v>1831.1</v>
      </c>
      <c r="AJ8">
        <v>0</v>
      </c>
      <c r="AK8">
        <v>6</v>
      </c>
      <c r="AL8">
        <v>1007</v>
      </c>
      <c r="AM8" t="s">
        <v>215</v>
      </c>
      <c r="AN8" t="s">
        <v>267</v>
      </c>
      <c r="AO8">
        <v>2221.9780000000001</v>
      </c>
      <c r="AR8" t="s">
        <v>119</v>
      </c>
      <c r="AS8" t="s">
        <v>123</v>
      </c>
      <c r="AT8" t="s">
        <v>212</v>
      </c>
      <c r="AU8" t="s">
        <v>214</v>
      </c>
      <c r="AV8" t="s">
        <v>48</v>
      </c>
      <c r="AW8">
        <v>1</v>
      </c>
      <c r="BB8">
        <v>0.871</v>
      </c>
      <c r="BC8" t="s">
        <v>69</v>
      </c>
      <c r="BF8" t="s">
        <v>119</v>
      </c>
      <c r="BG8" t="s">
        <v>123</v>
      </c>
      <c r="BH8" t="s">
        <v>214</v>
      </c>
      <c r="BI8">
        <v>7992</v>
      </c>
      <c r="BJ8">
        <v>1</v>
      </c>
      <c r="BK8" t="s">
        <v>212</v>
      </c>
      <c r="BL8" t="s">
        <v>177</v>
      </c>
      <c r="BM8">
        <v>0.871</v>
      </c>
      <c r="BN8" t="s">
        <v>69</v>
      </c>
      <c r="BO8" t="s">
        <v>178</v>
      </c>
      <c r="BP8">
        <v>2221.9780000000001</v>
      </c>
    </row>
    <row r="9" spans="1:68" ht="16.5">
      <c r="A9" s="130" t="str">
        <f t="shared" si="18"/>
        <v>마니교통</v>
      </c>
      <c r="B9" s="131" t="str">
        <f t="shared" si="1"/>
        <v>김정만</v>
      </c>
      <c r="C9" s="132" t="str">
        <f t="shared" si="19"/>
        <v>C</v>
      </c>
      <c r="D9" s="133">
        <f t="shared" si="20"/>
        <v>0.85950000000000004</v>
      </c>
      <c r="E9" s="134">
        <f t="shared" si="21"/>
        <v>2988</v>
      </c>
      <c r="F9" s="135" t="str">
        <f t="shared" si="22"/>
        <v>81</v>
      </c>
      <c r="G9" s="136" t="str">
        <f t="shared" si="23"/>
        <v>70바1274</v>
      </c>
      <c r="H9" s="137">
        <f t="shared" si="24"/>
        <v>1</v>
      </c>
      <c r="I9" s="138">
        <f t="shared" si="25"/>
        <v>2287.308</v>
      </c>
      <c r="J9" s="139">
        <f t="shared" si="26"/>
        <v>1.5926514827542045E-2</v>
      </c>
      <c r="K9" s="139">
        <f t="shared" si="27"/>
        <v>0.35164774173215535</v>
      </c>
      <c r="L9" s="139">
        <f t="shared" si="28"/>
        <v>0.21553721667567288</v>
      </c>
      <c r="M9" s="140">
        <f t="shared" si="29"/>
        <v>16.718</v>
      </c>
      <c r="N9" s="141">
        <f t="shared" si="30"/>
        <v>8.743903313414722E-2</v>
      </c>
      <c r="O9" s="141">
        <f t="shared" si="31"/>
        <v>3.7598784247683303</v>
      </c>
      <c r="P9" s="232">
        <f t="shared" si="32"/>
        <v>5</v>
      </c>
      <c r="Q9" s="233">
        <f t="shared" si="33"/>
        <v>2</v>
      </c>
      <c r="R9" s="233">
        <f t="shared" si="34"/>
        <v>86</v>
      </c>
      <c r="T9">
        <v>508</v>
      </c>
      <c r="U9">
        <v>2988</v>
      </c>
      <c r="V9" t="s">
        <v>216</v>
      </c>
      <c r="W9">
        <v>2287.308</v>
      </c>
      <c r="X9">
        <v>1330.79</v>
      </c>
      <c r="Y9">
        <v>1.7190000000000001</v>
      </c>
      <c r="Z9">
        <v>16.718</v>
      </c>
      <c r="AA9">
        <v>135.75995900000001</v>
      </c>
      <c r="AB9">
        <v>2.1621830000000002</v>
      </c>
      <c r="AC9">
        <v>47.739682999999999</v>
      </c>
      <c r="AD9" s="1">
        <v>493</v>
      </c>
      <c r="AE9">
        <v>2</v>
      </c>
      <c r="AF9">
        <v>86</v>
      </c>
      <c r="AG9">
        <v>81</v>
      </c>
      <c r="AH9">
        <v>16.848178000000001</v>
      </c>
      <c r="AI9">
        <v>895.7</v>
      </c>
      <c r="AJ9">
        <v>0</v>
      </c>
      <c r="AK9">
        <v>5</v>
      </c>
      <c r="AL9">
        <v>2269</v>
      </c>
      <c r="AM9" t="s">
        <v>217</v>
      </c>
      <c r="AN9" t="s">
        <v>268</v>
      </c>
      <c r="AO9">
        <v>2287.308</v>
      </c>
      <c r="AR9" t="s">
        <v>119</v>
      </c>
      <c r="AS9" t="s">
        <v>123</v>
      </c>
      <c r="AT9" t="s">
        <v>210</v>
      </c>
      <c r="AU9" t="s">
        <v>216</v>
      </c>
      <c r="AV9" t="s">
        <v>48</v>
      </c>
      <c r="AW9">
        <v>1</v>
      </c>
      <c r="BB9">
        <v>0.85950000000000004</v>
      </c>
      <c r="BC9" t="s">
        <v>69</v>
      </c>
      <c r="BF9" t="s">
        <v>119</v>
      </c>
      <c r="BG9" t="s">
        <v>123</v>
      </c>
      <c r="BH9" t="s">
        <v>216</v>
      </c>
      <c r="BI9">
        <v>2988</v>
      </c>
      <c r="BJ9">
        <v>1</v>
      </c>
      <c r="BK9" t="s">
        <v>210</v>
      </c>
      <c r="BL9" t="s">
        <v>177</v>
      </c>
      <c r="BM9">
        <v>0.85950000000000004</v>
      </c>
      <c r="BN9" t="s">
        <v>69</v>
      </c>
      <c r="BO9" t="s">
        <v>178</v>
      </c>
      <c r="BP9">
        <v>2287.308</v>
      </c>
    </row>
    <row r="10" spans="1:68" ht="16.5">
      <c r="A10" s="113" t="str">
        <f t="shared" si="18"/>
        <v>마니교통</v>
      </c>
      <c r="B10" s="114" t="str">
        <f t="shared" si="1"/>
        <v>김홍필</v>
      </c>
      <c r="C10" s="115" t="str">
        <f t="shared" si="19"/>
        <v>C</v>
      </c>
      <c r="D10" s="116">
        <f t="shared" si="20"/>
        <v>0.87350000000000005</v>
      </c>
      <c r="E10" s="117">
        <f t="shared" si="21"/>
        <v>8069</v>
      </c>
      <c r="F10" s="118" t="str">
        <f t="shared" si="22"/>
        <v>81</v>
      </c>
      <c r="G10" s="119" t="str">
        <f t="shared" si="23"/>
        <v>70바1273</v>
      </c>
      <c r="H10" s="120">
        <f t="shared" si="24"/>
        <v>1</v>
      </c>
      <c r="I10" s="121">
        <f t="shared" si="25"/>
        <v>2434.721</v>
      </c>
      <c r="J10" s="122">
        <f t="shared" si="26"/>
        <v>4.2448328721580011E-2</v>
      </c>
      <c r="K10" s="122">
        <f t="shared" si="27"/>
        <v>0.35792303541891513</v>
      </c>
      <c r="L10" s="122">
        <f t="shared" si="28"/>
        <v>0.19632639633042143</v>
      </c>
      <c r="M10" s="123">
        <f t="shared" si="29"/>
        <v>22.701000000000001</v>
      </c>
      <c r="N10" s="124">
        <f t="shared" si="30"/>
        <v>0.36965221066397341</v>
      </c>
      <c r="O10" s="124">
        <f t="shared" si="31"/>
        <v>11.37707359488007</v>
      </c>
      <c r="P10" s="234">
        <f t="shared" si="32"/>
        <v>43</v>
      </c>
      <c r="Q10" s="235">
        <f t="shared" si="33"/>
        <v>9</v>
      </c>
      <c r="R10" s="235">
        <f t="shared" si="34"/>
        <v>277</v>
      </c>
      <c r="T10">
        <v>508</v>
      </c>
      <c r="U10">
        <v>8069</v>
      </c>
      <c r="V10" t="s">
        <v>269</v>
      </c>
      <c r="W10">
        <v>2434.721</v>
      </c>
      <c r="X10">
        <v>1393.7460000000001</v>
      </c>
      <c r="Y10">
        <v>1.7470000000000001</v>
      </c>
      <c r="Z10">
        <v>22.701000000000001</v>
      </c>
      <c r="AA10">
        <v>150.22775200000001</v>
      </c>
      <c r="AB10">
        <v>6.3769169999999997</v>
      </c>
      <c r="AC10">
        <v>53.769973</v>
      </c>
      <c r="AD10" s="1">
        <v>478</v>
      </c>
      <c r="AE10">
        <v>9</v>
      </c>
      <c r="AF10">
        <v>277</v>
      </c>
      <c r="AG10">
        <v>81</v>
      </c>
      <c r="AH10">
        <v>16.206865000000001</v>
      </c>
      <c r="AI10">
        <v>1716.8</v>
      </c>
      <c r="AJ10">
        <v>0</v>
      </c>
      <c r="AK10">
        <v>43</v>
      </c>
      <c r="AL10">
        <v>19591</v>
      </c>
      <c r="AM10" t="s">
        <v>270</v>
      </c>
      <c r="AN10" t="s">
        <v>271</v>
      </c>
      <c r="AO10">
        <v>2434.721</v>
      </c>
      <c r="AR10" t="s">
        <v>119</v>
      </c>
      <c r="AS10" t="s">
        <v>123</v>
      </c>
      <c r="AT10" t="s">
        <v>207</v>
      </c>
      <c r="AU10" t="s">
        <v>269</v>
      </c>
      <c r="AV10" t="s">
        <v>48</v>
      </c>
      <c r="AW10">
        <v>1</v>
      </c>
      <c r="BB10">
        <v>0.87350000000000005</v>
      </c>
      <c r="BC10" t="s">
        <v>69</v>
      </c>
      <c r="BF10" t="s">
        <v>119</v>
      </c>
      <c r="BG10" t="s">
        <v>123</v>
      </c>
      <c r="BH10" t="s">
        <v>269</v>
      </c>
      <c r="BI10">
        <v>8069</v>
      </c>
      <c r="BJ10">
        <v>1</v>
      </c>
      <c r="BK10" t="s">
        <v>207</v>
      </c>
      <c r="BL10" t="s">
        <v>177</v>
      </c>
      <c r="BM10">
        <v>0.87350000000000005</v>
      </c>
      <c r="BN10" t="s">
        <v>69</v>
      </c>
      <c r="BO10" t="s">
        <v>178</v>
      </c>
      <c r="BP10">
        <v>2434.721</v>
      </c>
    </row>
    <row r="11" spans="1:68" ht="16.5">
      <c r="A11" s="130" t="str">
        <f t="shared" si="18"/>
        <v>마니교통</v>
      </c>
      <c r="B11" s="131" t="str">
        <f t="shared" si="1"/>
        <v>나종식</v>
      </c>
      <c r="C11" s="132" t="str">
        <f t="shared" si="19"/>
        <v>D</v>
      </c>
      <c r="D11" s="133">
        <f t="shared" si="20"/>
        <v>0.83190476190476192</v>
      </c>
      <c r="E11" s="134">
        <f t="shared" si="21"/>
        <v>3787</v>
      </c>
      <c r="F11" s="135" t="str">
        <f t="shared" si="22"/>
        <v>47</v>
      </c>
      <c r="G11" s="136" t="str">
        <f t="shared" si="23"/>
        <v>73아1255</v>
      </c>
      <c r="H11" s="137">
        <f t="shared" si="24"/>
        <v>1</v>
      </c>
      <c r="I11" s="138">
        <f t="shared" si="25"/>
        <v>2736.328</v>
      </c>
      <c r="J11" s="139">
        <f t="shared" si="26"/>
        <v>3.4308358408439092E-2</v>
      </c>
      <c r="K11" s="139">
        <f t="shared" si="27"/>
        <v>0.32320052489663748</v>
      </c>
      <c r="L11" s="139">
        <f t="shared" si="28"/>
        <v>0.30588438228165632</v>
      </c>
      <c r="M11" s="140">
        <f t="shared" si="29"/>
        <v>16.806000000000001</v>
      </c>
      <c r="N11" s="141">
        <f t="shared" si="30"/>
        <v>3.6545326437473873E-2</v>
      </c>
      <c r="O11" s="141">
        <f t="shared" si="31"/>
        <v>6.8339760438076134</v>
      </c>
      <c r="P11" s="232">
        <f t="shared" si="32"/>
        <v>20</v>
      </c>
      <c r="Q11" s="233">
        <f t="shared" si="33"/>
        <v>1</v>
      </c>
      <c r="R11" s="233">
        <f t="shared" si="34"/>
        <v>187</v>
      </c>
      <c r="T11">
        <v>508</v>
      </c>
      <c r="U11">
        <v>3787</v>
      </c>
      <c r="V11" t="s">
        <v>218</v>
      </c>
      <c r="W11">
        <v>2736.328</v>
      </c>
      <c r="X11">
        <v>1566.34</v>
      </c>
      <c r="Y11">
        <v>1.7470000000000001</v>
      </c>
      <c r="Z11">
        <v>16.806000000000001</v>
      </c>
      <c r="AA11">
        <v>159.751071</v>
      </c>
      <c r="AB11">
        <v>5.4807969999999999</v>
      </c>
      <c r="AC11">
        <v>51.631630000000001</v>
      </c>
      <c r="AD11" s="1">
        <v>837</v>
      </c>
      <c r="AE11">
        <v>1</v>
      </c>
      <c r="AF11">
        <v>187</v>
      </c>
      <c r="AG11">
        <v>85</v>
      </c>
      <c r="AH11">
        <v>17.128698</v>
      </c>
      <c r="AI11">
        <v>2892.4</v>
      </c>
      <c r="AJ11">
        <v>0</v>
      </c>
      <c r="AK11">
        <v>20</v>
      </c>
      <c r="AL11">
        <v>6762</v>
      </c>
      <c r="AM11" t="s">
        <v>219</v>
      </c>
      <c r="AN11" t="s">
        <v>272</v>
      </c>
      <c r="AO11">
        <v>2736.328</v>
      </c>
      <c r="AR11" t="s">
        <v>119</v>
      </c>
      <c r="AS11" t="s">
        <v>121</v>
      </c>
      <c r="AT11" t="s">
        <v>200</v>
      </c>
      <c r="AU11" t="s">
        <v>218</v>
      </c>
      <c r="AV11" t="s">
        <v>48</v>
      </c>
      <c r="AW11">
        <v>1</v>
      </c>
      <c r="BB11">
        <v>0.83190476190476192</v>
      </c>
      <c r="BC11" t="s">
        <v>67</v>
      </c>
      <c r="BF11" t="s">
        <v>119</v>
      </c>
      <c r="BG11" t="s">
        <v>121</v>
      </c>
      <c r="BH11" t="s">
        <v>218</v>
      </c>
      <c r="BI11">
        <v>3787</v>
      </c>
      <c r="BJ11">
        <v>1</v>
      </c>
      <c r="BK11" t="s">
        <v>200</v>
      </c>
      <c r="BL11" t="s">
        <v>177</v>
      </c>
      <c r="BM11">
        <v>0.83190476190476192</v>
      </c>
      <c r="BN11" t="s">
        <v>67</v>
      </c>
      <c r="BO11" t="s">
        <v>179</v>
      </c>
      <c r="BP11">
        <v>2736.328</v>
      </c>
    </row>
    <row r="12" spans="1:68" ht="16.5">
      <c r="A12" s="113" t="str">
        <f t="shared" si="18"/>
        <v>마니교통</v>
      </c>
      <c r="B12" s="114" t="str">
        <f t="shared" si="1"/>
        <v>류승춘</v>
      </c>
      <c r="C12" s="115" t="str">
        <f t="shared" si="19"/>
        <v>F</v>
      </c>
      <c r="D12" s="116">
        <f t="shared" si="20"/>
        <v>0.77187954353706245</v>
      </c>
      <c r="E12" s="117">
        <f t="shared" si="21"/>
        <v>8970</v>
      </c>
      <c r="F12" s="118" t="str">
        <f t="shared" si="22"/>
        <v>7</v>
      </c>
      <c r="G12" s="119" t="str">
        <f t="shared" si="23"/>
        <v>73아1207</v>
      </c>
      <c r="H12" s="120">
        <f t="shared" si="24"/>
        <v>4</v>
      </c>
      <c r="I12" s="121">
        <f t="shared" si="25"/>
        <v>9130.8940000000002</v>
      </c>
      <c r="J12" s="122">
        <f t="shared" si="26"/>
        <v>3.7170861834582132E-2</v>
      </c>
      <c r="K12" s="122">
        <f t="shared" si="27"/>
        <v>0.36703731897942765</v>
      </c>
      <c r="L12" s="122">
        <f t="shared" si="28"/>
        <v>8.3562463872650358E-2</v>
      </c>
      <c r="M12" s="123">
        <f t="shared" si="29"/>
        <v>17.867000000000001</v>
      </c>
      <c r="N12" s="124">
        <f t="shared" si="30"/>
        <v>1.3470751056796848</v>
      </c>
      <c r="O12" s="124">
        <f t="shared" si="31"/>
        <v>8.7724159321091673</v>
      </c>
      <c r="P12" s="234">
        <f t="shared" si="32"/>
        <v>193</v>
      </c>
      <c r="Q12" s="235">
        <f t="shared" si="33"/>
        <v>123</v>
      </c>
      <c r="R12" s="235">
        <f t="shared" si="34"/>
        <v>801</v>
      </c>
      <c r="T12">
        <v>508</v>
      </c>
      <c r="U12">
        <v>8970</v>
      </c>
      <c r="V12" t="s">
        <v>220</v>
      </c>
      <c r="W12">
        <v>9130.8940000000002</v>
      </c>
      <c r="X12">
        <v>4808.902</v>
      </c>
      <c r="Y12">
        <v>1.899</v>
      </c>
      <c r="Z12">
        <v>17.867000000000001</v>
      </c>
      <c r="AA12">
        <v>637.95932700000003</v>
      </c>
      <c r="AB12">
        <v>23.713498000000001</v>
      </c>
      <c r="AC12">
        <v>234.15488099999999</v>
      </c>
      <c r="AD12" s="1">
        <v>763</v>
      </c>
      <c r="AE12">
        <v>123</v>
      </c>
      <c r="AF12">
        <v>801</v>
      </c>
      <c r="AG12">
        <v>78</v>
      </c>
      <c r="AH12">
        <v>14.312658000000001</v>
      </c>
      <c r="AI12">
        <v>3125</v>
      </c>
      <c r="AJ12">
        <v>0</v>
      </c>
      <c r="AK12">
        <v>193</v>
      </c>
      <c r="AL12">
        <v>92647</v>
      </c>
      <c r="AM12" t="s">
        <v>221</v>
      </c>
      <c r="AN12" t="s">
        <v>273</v>
      </c>
      <c r="AO12">
        <v>4675.9319999999998</v>
      </c>
      <c r="AR12" t="s">
        <v>119</v>
      </c>
      <c r="AS12" t="s">
        <v>122</v>
      </c>
      <c r="AT12" t="s">
        <v>252</v>
      </c>
      <c r="AU12" t="s">
        <v>220</v>
      </c>
      <c r="AV12" t="s">
        <v>204</v>
      </c>
      <c r="AW12">
        <v>4</v>
      </c>
      <c r="BB12">
        <v>0.77187954353706245</v>
      </c>
      <c r="BC12" t="s">
        <v>70</v>
      </c>
      <c r="BF12" t="s">
        <v>119</v>
      </c>
      <c r="BG12" t="s">
        <v>122</v>
      </c>
      <c r="BH12" t="s">
        <v>220</v>
      </c>
      <c r="BI12">
        <v>8970</v>
      </c>
      <c r="BJ12">
        <v>4</v>
      </c>
      <c r="BK12" t="s">
        <v>252</v>
      </c>
      <c r="BL12" t="s">
        <v>237</v>
      </c>
      <c r="BM12">
        <v>0.77187954353706245</v>
      </c>
      <c r="BN12" t="s">
        <v>70</v>
      </c>
      <c r="BO12" t="s">
        <v>188</v>
      </c>
      <c r="BP12">
        <v>9130.8940000000002</v>
      </c>
    </row>
    <row r="13" spans="1:68" ht="16.5">
      <c r="A13" s="130" t="str">
        <f t="shared" si="18"/>
        <v>마니교통</v>
      </c>
      <c r="B13" s="131" t="str">
        <f t="shared" si="1"/>
        <v>박상식</v>
      </c>
      <c r="C13" s="132" t="str">
        <f t="shared" si="19"/>
        <v>D</v>
      </c>
      <c r="D13" s="133">
        <f t="shared" si="20"/>
        <v>0.80476190476190468</v>
      </c>
      <c r="E13" s="134">
        <f t="shared" si="21"/>
        <v>7014</v>
      </c>
      <c r="F13" s="135" t="str">
        <f t="shared" si="22"/>
        <v>47</v>
      </c>
      <c r="G13" s="136" t="str">
        <f t="shared" si="23"/>
        <v>73아1255</v>
      </c>
      <c r="H13" s="137">
        <f t="shared" si="24"/>
        <v>1</v>
      </c>
      <c r="I13" s="138">
        <f t="shared" si="25"/>
        <v>1973.568</v>
      </c>
      <c r="J13" s="139">
        <f t="shared" si="26"/>
        <v>5.6236782536537987E-2</v>
      </c>
      <c r="K13" s="139">
        <f t="shared" si="27"/>
        <v>0.35791241412917163</v>
      </c>
      <c r="L13" s="139">
        <f t="shared" si="28"/>
        <v>0.1945714563673509</v>
      </c>
      <c r="M13" s="140">
        <f t="shared" si="29"/>
        <v>18.277999999999999</v>
      </c>
      <c r="N13" s="141">
        <f t="shared" si="30"/>
        <v>5.06696500956643E-2</v>
      </c>
      <c r="O13" s="141">
        <f t="shared" si="31"/>
        <v>15.504912929273276</v>
      </c>
      <c r="P13" s="232">
        <f t="shared" si="32"/>
        <v>27</v>
      </c>
      <c r="Q13" s="233">
        <f t="shared" si="33"/>
        <v>1</v>
      </c>
      <c r="R13" s="233">
        <f t="shared" si="34"/>
        <v>306</v>
      </c>
      <c r="T13">
        <v>508</v>
      </c>
      <c r="U13">
        <v>7014</v>
      </c>
      <c r="V13" t="s">
        <v>222</v>
      </c>
      <c r="W13">
        <v>1973.568</v>
      </c>
      <c r="X13">
        <v>1167.4880000000001</v>
      </c>
      <c r="Y13">
        <v>1.69</v>
      </c>
      <c r="Z13">
        <v>18.277999999999999</v>
      </c>
      <c r="AA13">
        <v>122.996368</v>
      </c>
      <c r="AB13">
        <v>6.9169200000000002</v>
      </c>
      <c r="AC13">
        <v>44.021926999999998</v>
      </c>
      <c r="AD13" s="1">
        <v>384</v>
      </c>
      <c r="AE13">
        <v>1</v>
      </c>
      <c r="AF13">
        <v>306</v>
      </c>
      <c r="AG13">
        <v>83</v>
      </c>
      <c r="AH13">
        <v>16.045742000000001</v>
      </c>
      <c r="AI13">
        <v>2087</v>
      </c>
      <c r="AJ13">
        <v>7.9</v>
      </c>
      <c r="AK13">
        <v>27</v>
      </c>
      <c r="AL13">
        <v>9789</v>
      </c>
      <c r="AM13" t="s">
        <v>223</v>
      </c>
      <c r="AN13" t="s">
        <v>274</v>
      </c>
      <c r="AO13">
        <v>1973.568</v>
      </c>
      <c r="AR13" t="s">
        <v>119</v>
      </c>
      <c r="AS13" t="s">
        <v>121</v>
      </c>
      <c r="AT13" t="s">
        <v>200</v>
      </c>
      <c r="AU13" t="s">
        <v>222</v>
      </c>
      <c r="AV13" t="s">
        <v>48</v>
      </c>
      <c r="AW13">
        <v>1</v>
      </c>
      <c r="BB13">
        <v>0.80476190476190468</v>
      </c>
      <c r="BC13" t="s">
        <v>67</v>
      </c>
      <c r="BF13" t="s">
        <v>119</v>
      </c>
      <c r="BG13" t="s">
        <v>121</v>
      </c>
      <c r="BH13" t="s">
        <v>222</v>
      </c>
      <c r="BI13">
        <v>7014</v>
      </c>
      <c r="BJ13">
        <v>1</v>
      </c>
      <c r="BK13" t="s">
        <v>200</v>
      </c>
      <c r="BL13" t="s">
        <v>177</v>
      </c>
      <c r="BM13">
        <v>0.80476190476190468</v>
      </c>
      <c r="BN13" t="s">
        <v>67</v>
      </c>
      <c r="BO13" t="s">
        <v>179</v>
      </c>
      <c r="BP13">
        <v>1973.568</v>
      </c>
    </row>
    <row r="14" spans="1:68" ht="16.5">
      <c r="A14" s="113" t="str">
        <f t="shared" si="18"/>
        <v>마니교통</v>
      </c>
      <c r="B14" s="114" t="str">
        <f t="shared" si="1"/>
        <v>서동균</v>
      </c>
      <c r="C14" s="115" t="str">
        <f t="shared" si="19"/>
        <v>F</v>
      </c>
      <c r="D14" s="116">
        <f t="shared" si="20"/>
        <v>0.6532</v>
      </c>
      <c r="E14" s="117">
        <f t="shared" si="21"/>
        <v>4913</v>
      </c>
      <c r="F14" s="118" t="str">
        <f t="shared" si="22"/>
        <v>7</v>
      </c>
      <c r="G14" s="119" t="str">
        <f t="shared" si="23"/>
        <v>73아1200</v>
      </c>
      <c r="H14" s="120">
        <f t="shared" si="24"/>
        <v>1</v>
      </c>
      <c r="I14" s="121">
        <f t="shared" si="25"/>
        <v>541.64599999999996</v>
      </c>
      <c r="J14" s="122">
        <f t="shared" si="26"/>
        <v>2.5991539294708297E-2</v>
      </c>
      <c r="K14" s="122">
        <f t="shared" si="27"/>
        <v>0.4254675580887104</v>
      </c>
      <c r="L14" s="122">
        <f t="shared" si="28"/>
        <v>0.11077345720267481</v>
      </c>
      <c r="M14" s="123">
        <f t="shared" si="29"/>
        <v>21.428000000000001</v>
      </c>
      <c r="N14" s="124">
        <f t="shared" si="30"/>
        <v>2.5847140013957457</v>
      </c>
      <c r="O14" s="124">
        <f t="shared" si="31"/>
        <v>22.523936297877214</v>
      </c>
      <c r="P14" s="234">
        <f t="shared" si="32"/>
        <v>19</v>
      </c>
      <c r="Q14" s="235">
        <f t="shared" si="33"/>
        <v>14</v>
      </c>
      <c r="R14" s="235">
        <f t="shared" si="34"/>
        <v>122</v>
      </c>
      <c r="T14">
        <v>508</v>
      </c>
      <c r="U14">
        <v>4913</v>
      </c>
      <c r="V14" t="s">
        <v>239</v>
      </c>
      <c r="W14">
        <v>541.64599999999996</v>
      </c>
      <c r="X14">
        <v>331.59399999999999</v>
      </c>
      <c r="Y14">
        <v>1.633</v>
      </c>
      <c r="Z14">
        <v>21.428000000000001</v>
      </c>
      <c r="AA14">
        <v>40.183883999999999</v>
      </c>
      <c r="AB14">
        <v>1.044441</v>
      </c>
      <c r="AC14">
        <v>17.096938999999999</v>
      </c>
      <c r="AD14" s="1">
        <v>60</v>
      </c>
      <c r="AE14">
        <v>14</v>
      </c>
      <c r="AF14">
        <v>122</v>
      </c>
      <c r="AG14">
        <v>66</v>
      </c>
      <c r="AH14">
        <v>13.479184</v>
      </c>
      <c r="AI14">
        <v>111.8</v>
      </c>
      <c r="AJ14">
        <v>0</v>
      </c>
      <c r="AK14">
        <v>19</v>
      </c>
      <c r="AL14">
        <v>7091</v>
      </c>
      <c r="AM14" t="s">
        <v>240</v>
      </c>
      <c r="AN14" t="s">
        <v>275</v>
      </c>
      <c r="AO14">
        <v>541.64599999999996</v>
      </c>
      <c r="AR14" t="s">
        <v>119</v>
      </c>
      <c r="AS14" t="s">
        <v>122</v>
      </c>
      <c r="AT14" t="s">
        <v>202</v>
      </c>
      <c r="AU14" t="s">
        <v>239</v>
      </c>
      <c r="AV14" t="s">
        <v>204</v>
      </c>
      <c r="AW14">
        <v>1</v>
      </c>
      <c r="BB14">
        <v>0.6532</v>
      </c>
      <c r="BC14" t="s">
        <v>70</v>
      </c>
      <c r="BF14" t="s">
        <v>119</v>
      </c>
      <c r="BG14" t="s">
        <v>122</v>
      </c>
      <c r="BH14" t="s">
        <v>239</v>
      </c>
      <c r="BI14">
        <v>4913</v>
      </c>
      <c r="BJ14">
        <v>1</v>
      </c>
      <c r="BK14" t="s">
        <v>202</v>
      </c>
      <c r="BL14" t="s">
        <v>177</v>
      </c>
      <c r="BM14">
        <v>0.6532</v>
      </c>
      <c r="BN14" t="s">
        <v>70</v>
      </c>
      <c r="BO14" t="s">
        <v>188</v>
      </c>
      <c r="BP14">
        <v>541.64599999999996</v>
      </c>
    </row>
    <row r="15" spans="1:68" ht="16.5">
      <c r="A15" s="130" t="str">
        <f t="shared" si="18"/>
        <v>마니교통</v>
      </c>
      <c r="B15" s="131" t="str">
        <f t="shared" si="1"/>
        <v>오현규</v>
      </c>
      <c r="C15" s="132" t="str">
        <f t="shared" si="19"/>
        <v>F</v>
      </c>
      <c r="D15" s="133">
        <f t="shared" si="20"/>
        <v>0.72676457226386204</v>
      </c>
      <c r="E15" s="134">
        <f t="shared" si="21"/>
        <v>3084</v>
      </c>
      <c r="F15" s="135" t="str">
        <f t="shared" si="22"/>
        <v>예비</v>
      </c>
      <c r="G15" s="136" t="str">
        <f t="shared" si="23"/>
        <v>70바2275</v>
      </c>
      <c r="H15" s="137">
        <f t="shared" si="24"/>
        <v>2</v>
      </c>
      <c r="I15" s="138">
        <f t="shared" si="25"/>
        <v>6342.9390000000003</v>
      </c>
      <c r="J15" s="139">
        <f t="shared" si="26"/>
        <v>2.5651289752447709E-2</v>
      </c>
      <c r="K15" s="139">
        <f t="shared" si="27"/>
        <v>0.37481106843981138</v>
      </c>
      <c r="L15" s="139">
        <f t="shared" si="28"/>
        <v>0.13432259083683445</v>
      </c>
      <c r="M15" s="140">
        <f t="shared" si="29"/>
        <v>14.925000000000001</v>
      </c>
      <c r="N15" s="141">
        <f t="shared" si="30"/>
        <v>0.15765562304792777</v>
      </c>
      <c r="O15" s="141">
        <f t="shared" si="31"/>
        <v>35.078376128163931</v>
      </c>
      <c r="P15" s="232">
        <f t="shared" si="32"/>
        <v>117</v>
      </c>
      <c r="Q15" s="233">
        <f t="shared" si="33"/>
        <v>10</v>
      </c>
      <c r="R15" s="233">
        <f t="shared" si="34"/>
        <v>2225</v>
      </c>
      <c r="T15">
        <v>508</v>
      </c>
      <c r="U15">
        <v>3084</v>
      </c>
      <c r="V15" t="s">
        <v>224</v>
      </c>
      <c r="W15">
        <v>6342.9390000000003</v>
      </c>
      <c r="X15">
        <v>3699.9</v>
      </c>
      <c r="Y15">
        <v>1.714</v>
      </c>
      <c r="Z15">
        <v>14.925000000000001</v>
      </c>
      <c r="AA15">
        <v>385.18577800000003</v>
      </c>
      <c r="AB15">
        <v>9.8805119999999995</v>
      </c>
      <c r="AC15">
        <v>144.371893</v>
      </c>
      <c r="AD15" s="1">
        <v>852</v>
      </c>
      <c r="AE15">
        <v>10</v>
      </c>
      <c r="AF15">
        <v>2225</v>
      </c>
      <c r="AG15">
        <v>105</v>
      </c>
      <c r="AH15">
        <v>16.467220000000001</v>
      </c>
      <c r="AI15">
        <v>11385.3</v>
      </c>
      <c r="AJ15">
        <v>401.4</v>
      </c>
      <c r="AK15">
        <v>117</v>
      </c>
      <c r="AL15">
        <v>58378</v>
      </c>
      <c r="AM15" t="s">
        <v>225</v>
      </c>
      <c r="AN15" t="s">
        <v>276</v>
      </c>
      <c r="AO15">
        <v>4229.8689999999997</v>
      </c>
      <c r="AR15" t="s">
        <v>119</v>
      </c>
      <c r="AS15" t="s">
        <v>91</v>
      </c>
      <c r="AT15" t="s">
        <v>213</v>
      </c>
      <c r="AU15" t="s">
        <v>224</v>
      </c>
      <c r="AV15" t="s">
        <v>196</v>
      </c>
      <c r="AW15">
        <v>2</v>
      </c>
      <c r="BB15">
        <v>0.72676457226386204</v>
      </c>
      <c r="BC15" t="s">
        <v>70</v>
      </c>
      <c r="BF15" t="s">
        <v>119</v>
      </c>
      <c r="BG15" t="s">
        <v>91</v>
      </c>
      <c r="BH15" t="s">
        <v>224</v>
      </c>
      <c r="BI15">
        <v>3084</v>
      </c>
      <c r="BJ15">
        <v>2</v>
      </c>
      <c r="BK15" t="s">
        <v>213</v>
      </c>
      <c r="BL15" t="s">
        <v>210</v>
      </c>
      <c r="BM15">
        <v>0.72676457226386204</v>
      </c>
      <c r="BN15" t="s">
        <v>70</v>
      </c>
      <c r="BO15" t="s">
        <v>188</v>
      </c>
      <c r="BP15">
        <v>6342.9390000000003</v>
      </c>
    </row>
    <row r="16" spans="1:68" ht="16.5">
      <c r="A16" s="113" t="str">
        <f t="shared" si="18"/>
        <v>마니교통</v>
      </c>
      <c r="B16" s="114" t="str">
        <f t="shared" si="1"/>
        <v>유제국</v>
      </c>
      <c r="C16" s="115" t="str">
        <f t="shared" si="19"/>
        <v>F</v>
      </c>
      <c r="D16" s="116">
        <f t="shared" si="20"/>
        <v>0.75056987753680227</v>
      </c>
      <c r="E16" s="117">
        <f t="shared" si="21"/>
        <v>2525</v>
      </c>
      <c r="F16" s="118" t="str">
        <f t="shared" si="22"/>
        <v>7</v>
      </c>
      <c r="G16" s="119" t="str">
        <f t="shared" si="23"/>
        <v>73아1200</v>
      </c>
      <c r="H16" s="120">
        <f t="shared" si="24"/>
        <v>2</v>
      </c>
      <c r="I16" s="121">
        <f t="shared" si="25"/>
        <v>884.18400000000008</v>
      </c>
      <c r="J16" s="122">
        <f t="shared" si="26"/>
        <v>2.7769952844986352E-2</v>
      </c>
      <c r="K16" s="122">
        <f t="shared" si="27"/>
        <v>0.37095443714046122</v>
      </c>
      <c r="L16" s="122">
        <f t="shared" si="28"/>
        <v>0.13119441202283685</v>
      </c>
      <c r="M16" s="123">
        <f t="shared" si="29"/>
        <v>18.457999999999998</v>
      </c>
      <c r="N16" s="124">
        <f t="shared" si="30"/>
        <v>3.5060575626792616</v>
      </c>
      <c r="O16" s="124">
        <f t="shared" si="31"/>
        <v>13.232539833337858</v>
      </c>
      <c r="P16" s="234">
        <f t="shared" si="32"/>
        <v>13</v>
      </c>
      <c r="Q16" s="235">
        <f t="shared" si="33"/>
        <v>31</v>
      </c>
      <c r="R16" s="235">
        <f t="shared" si="34"/>
        <v>117</v>
      </c>
      <c r="T16">
        <v>508</v>
      </c>
      <c r="U16">
        <v>2525</v>
      </c>
      <c r="V16" t="s">
        <v>226</v>
      </c>
      <c r="W16">
        <v>884.18399999999997</v>
      </c>
      <c r="X16">
        <v>491.916</v>
      </c>
      <c r="Y16">
        <v>1.7969999999999999</v>
      </c>
      <c r="Z16">
        <v>18.457999999999998</v>
      </c>
      <c r="AA16">
        <v>58.726098999999998</v>
      </c>
      <c r="AB16">
        <v>1.6308210000000001</v>
      </c>
      <c r="AC16">
        <v>21.784707000000001</v>
      </c>
      <c r="AD16" s="1">
        <v>116</v>
      </c>
      <c r="AE16">
        <v>31</v>
      </c>
      <c r="AF16">
        <v>117</v>
      </c>
      <c r="AG16">
        <v>70</v>
      </c>
      <c r="AH16">
        <v>15.056065</v>
      </c>
      <c r="AI16">
        <v>253.2</v>
      </c>
      <c r="AJ16">
        <v>0</v>
      </c>
      <c r="AK16">
        <v>13</v>
      </c>
      <c r="AL16">
        <v>4798</v>
      </c>
      <c r="AM16" t="s">
        <v>227</v>
      </c>
      <c r="AN16" t="s">
        <v>277</v>
      </c>
      <c r="AO16">
        <v>730.09900000000005</v>
      </c>
      <c r="AR16" t="s">
        <v>119</v>
      </c>
      <c r="AS16" t="s">
        <v>122</v>
      </c>
      <c r="AT16" t="s">
        <v>202</v>
      </c>
      <c r="AU16" t="s">
        <v>226</v>
      </c>
      <c r="AV16" t="s">
        <v>204</v>
      </c>
      <c r="AW16">
        <v>2</v>
      </c>
      <c r="BB16">
        <v>0.75056987753680227</v>
      </c>
      <c r="BC16" t="s">
        <v>70</v>
      </c>
      <c r="BF16" t="s">
        <v>119</v>
      </c>
      <c r="BG16" t="s">
        <v>122</v>
      </c>
      <c r="BH16" t="s">
        <v>226</v>
      </c>
      <c r="BI16">
        <v>2525</v>
      </c>
      <c r="BJ16">
        <v>2</v>
      </c>
      <c r="BK16" t="s">
        <v>202</v>
      </c>
      <c r="BL16" t="s">
        <v>210</v>
      </c>
      <c r="BM16">
        <v>0.75056987753680227</v>
      </c>
      <c r="BN16" t="s">
        <v>70</v>
      </c>
      <c r="BO16" t="s">
        <v>188</v>
      </c>
      <c r="BP16">
        <v>884.18400000000008</v>
      </c>
    </row>
    <row r="17" spans="1:68" ht="16.5">
      <c r="A17" s="130" t="str">
        <f t="shared" si="18"/>
        <v>마니교통</v>
      </c>
      <c r="B17" s="131" t="str">
        <f t="shared" si="1"/>
        <v>이강우</v>
      </c>
      <c r="C17" s="132" t="str">
        <f t="shared" si="19"/>
        <v>D</v>
      </c>
      <c r="D17" s="133">
        <f t="shared" si="20"/>
        <v>0.83899999999999997</v>
      </c>
      <c r="E17" s="134">
        <f t="shared" si="21"/>
        <v>2532</v>
      </c>
      <c r="F17" s="135" t="str">
        <f t="shared" si="22"/>
        <v>81</v>
      </c>
      <c r="G17" s="136" t="str">
        <f t="shared" si="23"/>
        <v>70바1284</v>
      </c>
      <c r="H17" s="137">
        <f t="shared" si="24"/>
        <v>1</v>
      </c>
      <c r="I17" s="138">
        <f t="shared" si="25"/>
        <v>2061.7719999999999</v>
      </c>
      <c r="J17" s="139">
        <f t="shared" si="26"/>
        <v>2.5773603543858947E-2</v>
      </c>
      <c r="K17" s="139">
        <f t="shared" si="27"/>
        <v>0.37638594388590157</v>
      </c>
      <c r="L17" s="139">
        <f t="shared" si="28"/>
        <v>0.26433572674379124</v>
      </c>
      <c r="M17" s="140">
        <f t="shared" si="29"/>
        <v>17.82</v>
      </c>
      <c r="N17" s="141">
        <f t="shared" si="30"/>
        <v>9.7003936419739922E-2</v>
      </c>
      <c r="O17" s="141">
        <f t="shared" si="31"/>
        <v>4.0741653296290767</v>
      </c>
      <c r="P17" s="232">
        <f t="shared" si="32"/>
        <v>31</v>
      </c>
      <c r="Q17" s="233">
        <f t="shared" si="33"/>
        <v>2</v>
      </c>
      <c r="R17" s="233">
        <f t="shared" si="34"/>
        <v>84</v>
      </c>
      <c r="T17">
        <v>508</v>
      </c>
      <c r="U17">
        <v>2532</v>
      </c>
      <c r="V17" t="s">
        <v>228</v>
      </c>
      <c r="W17">
        <v>2061.7719999999999</v>
      </c>
      <c r="X17">
        <v>1228.992</v>
      </c>
      <c r="Y17">
        <v>1.6779999999999999</v>
      </c>
      <c r="Z17">
        <v>17.82</v>
      </c>
      <c r="AA17">
        <v>126.733035</v>
      </c>
      <c r="AB17">
        <v>3.2663669999999998</v>
      </c>
      <c r="AC17">
        <v>47.700533</v>
      </c>
      <c r="AD17" s="1">
        <v>545</v>
      </c>
      <c r="AE17">
        <v>2</v>
      </c>
      <c r="AF17">
        <v>84</v>
      </c>
      <c r="AG17">
        <v>81</v>
      </c>
      <c r="AH17">
        <v>16.268623000000002</v>
      </c>
      <c r="AI17">
        <v>2248.4</v>
      </c>
      <c r="AJ17">
        <v>0</v>
      </c>
      <c r="AK17">
        <v>31</v>
      </c>
      <c r="AL17">
        <v>7347</v>
      </c>
      <c r="AM17" t="s">
        <v>229</v>
      </c>
      <c r="AN17" t="s">
        <v>278</v>
      </c>
      <c r="AO17">
        <v>2061.7719999999999</v>
      </c>
      <c r="AR17" t="s">
        <v>119</v>
      </c>
      <c r="AS17" t="s">
        <v>123</v>
      </c>
      <c r="AT17" t="s">
        <v>211</v>
      </c>
      <c r="AU17" t="s">
        <v>228</v>
      </c>
      <c r="AV17" t="s">
        <v>48</v>
      </c>
      <c r="AW17">
        <v>1</v>
      </c>
      <c r="BB17">
        <v>0.83899999999999997</v>
      </c>
      <c r="BC17" t="s">
        <v>67</v>
      </c>
      <c r="BF17" t="s">
        <v>119</v>
      </c>
      <c r="BG17" t="s">
        <v>123</v>
      </c>
      <c r="BH17" t="s">
        <v>228</v>
      </c>
      <c r="BI17">
        <v>2532</v>
      </c>
      <c r="BJ17">
        <v>1</v>
      </c>
      <c r="BK17" t="s">
        <v>211</v>
      </c>
      <c r="BL17" t="s">
        <v>177</v>
      </c>
      <c r="BM17">
        <v>0.83899999999999997</v>
      </c>
      <c r="BN17" t="s">
        <v>67</v>
      </c>
      <c r="BO17" t="s">
        <v>179</v>
      </c>
      <c r="BP17">
        <v>2061.7719999999999</v>
      </c>
    </row>
    <row r="18" spans="1:68" ht="16.5">
      <c r="A18" s="113" t="str">
        <f t="shared" si="18"/>
        <v>마니교통</v>
      </c>
      <c r="B18" s="114" t="str">
        <f t="shared" si="1"/>
        <v>임재학</v>
      </c>
      <c r="C18" s="115" t="str">
        <f t="shared" si="19"/>
        <v>F</v>
      </c>
      <c r="D18" s="116">
        <f t="shared" si="20"/>
        <v>0.78571428571428559</v>
      </c>
      <c r="E18" s="117">
        <f t="shared" si="21"/>
        <v>9001</v>
      </c>
      <c r="F18" s="118" t="str">
        <f t="shared" si="22"/>
        <v>47</v>
      </c>
      <c r="G18" s="119" t="str">
        <f t="shared" si="23"/>
        <v>70바2513</v>
      </c>
      <c r="H18" s="120">
        <f t="shared" si="24"/>
        <v>1</v>
      </c>
      <c r="I18" s="121">
        <f t="shared" si="25"/>
        <v>3228.9920000000002</v>
      </c>
      <c r="J18" s="122">
        <f t="shared" si="26"/>
        <v>5.2819346414585813E-2</v>
      </c>
      <c r="K18" s="122">
        <f t="shared" si="27"/>
        <v>0.33060973370582047</v>
      </c>
      <c r="L18" s="122">
        <f t="shared" si="28"/>
        <v>0.1790032307295899</v>
      </c>
      <c r="M18" s="123">
        <f t="shared" si="29"/>
        <v>16.925000000000001</v>
      </c>
      <c r="N18" s="124">
        <f t="shared" si="30"/>
        <v>3.0969417081243927E-2</v>
      </c>
      <c r="O18" s="124">
        <f t="shared" si="31"/>
        <v>13.998176520722255</v>
      </c>
      <c r="P18" s="234">
        <f t="shared" si="32"/>
        <v>23</v>
      </c>
      <c r="Q18" s="235">
        <f t="shared" si="33"/>
        <v>1</v>
      </c>
      <c r="R18" s="235">
        <f t="shared" si="34"/>
        <v>452</v>
      </c>
      <c r="T18">
        <v>508</v>
      </c>
      <c r="U18">
        <v>9001</v>
      </c>
      <c r="V18" t="s">
        <v>230</v>
      </c>
      <c r="W18">
        <v>3228.9920000000002</v>
      </c>
      <c r="X18">
        <v>1956.7639999999999</v>
      </c>
      <c r="Y18">
        <v>1.65</v>
      </c>
      <c r="Z18">
        <v>16.925000000000001</v>
      </c>
      <c r="AA18">
        <v>198.98996700000001</v>
      </c>
      <c r="AB18">
        <v>10.51052</v>
      </c>
      <c r="AC18">
        <v>65.788020000000003</v>
      </c>
      <c r="AD18" s="1">
        <v>578</v>
      </c>
      <c r="AE18">
        <v>1</v>
      </c>
      <c r="AF18">
        <v>452</v>
      </c>
      <c r="AG18">
        <v>82</v>
      </c>
      <c r="AH18">
        <v>16.226908000000002</v>
      </c>
      <c r="AI18">
        <v>3905.6</v>
      </c>
      <c r="AJ18">
        <v>0</v>
      </c>
      <c r="AK18">
        <v>23</v>
      </c>
      <c r="AL18">
        <v>7591</v>
      </c>
      <c r="AM18" t="s">
        <v>231</v>
      </c>
      <c r="AN18" t="s">
        <v>279</v>
      </c>
      <c r="AO18">
        <v>3228.9920000000002</v>
      </c>
      <c r="AR18" t="s">
        <v>119</v>
      </c>
      <c r="AS18" t="s">
        <v>121</v>
      </c>
      <c r="AT18" t="s">
        <v>198</v>
      </c>
      <c r="AU18" t="s">
        <v>230</v>
      </c>
      <c r="AV18" t="s">
        <v>48</v>
      </c>
      <c r="AW18">
        <v>1</v>
      </c>
      <c r="BB18">
        <v>0.78571428571428559</v>
      </c>
      <c r="BC18" t="s">
        <v>70</v>
      </c>
      <c r="BF18" t="s">
        <v>119</v>
      </c>
      <c r="BG18" t="s">
        <v>121</v>
      </c>
      <c r="BH18" t="s">
        <v>230</v>
      </c>
      <c r="BI18">
        <v>9001</v>
      </c>
      <c r="BJ18">
        <v>1</v>
      </c>
      <c r="BK18" t="s">
        <v>198</v>
      </c>
      <c r="BL18" t="s">
        <v>177</v>
      </c>
      <c r="BM18">
        <v>0.78571428571428559</v>
      </c>
      <c r="BN18" t="s">
        <v>70</v>
      </c>
      <c r="BO18" t="s">
        <v>188</v>
      </c>
      <c r="BP18">
        <v>3228.9920000000002</v>
      </c>
    </row>
    <row r="19" spans="1:68" ht="16.5">
      <c r="A19" s="130" t="str">
        <f t="shared" si="18"/>
        <v>마니교통</v>
      </c>
      <c r="B19" s="131" t="str">
        <f t="shared" si="1"/>
        <v>정성철</v>
      </c>
      <c r="C19" s="132" t="str">
        <f t="shared" si="19"/>
        <v>C</v>
      </c>
      <c r="D19" s="133">
        <f t="shared" si="20"/>
        <v>0.872</v>
      </c>
      <c r="E19" s="134">
        <f t="shared" si="21"/>
        <v>7010</v>
      </c>
      <c r="F19" s="135" t="str">
        <f t="shared" si="22"/>
        <v>81</v>
      </c>
      <c r="G19" s="136" t="str">
        <f t="shared" si="23"/>
        <v>70바2496</v>
      </c>
      <c r="H19" s="137">
        <f t="shared" si="24"/>
        <v>1</v>
      </c>
      <c r="I19" s="138">
        <f t="shared" si="25"/>
        <v>2023.49</v>
      </c>
      <c r="J19" s="139">
        <f t="shared" si="26"/>
        <v>6.8828420910736113E-2</v>
      </c>
      <c r="K19" s="139">
        <f t="shared" si="27"/>
        <v>0.3699589579702654</v>
      </c>
      <c r="L19" s="139">
        <f t="shared" si="28"/>
        <v>0.15814261498697793</v>
      </c>
      <c r="M19" s="140">
        <f t="shared" si="29"/>
        <v>18.271999999999998</v>
      </c>
      <c r="N19" s="141">
        <f t="shared" si="30"/>
        <v>0.19767826873372243</v>
      </c>
      <c r="O19" s="141">
        <f t="shared" si="31"/>
        <v>6.0291871963785342</v>
      </c>
      <c r="P19" s="232">
        <f t="shared" si="32"/>
        <v>29</v>
      </c>
      <c r="Q19" s="233">
        <f t="shared" si="33"/>
        <v>4</v>
      </c>
      <c r="R19" s="233">
        <f t="shared" si="34"/>
        <v>122</v>
      </c>
      <c r="T19">
        <v>508</v>
      </c>
      <c r="U19">
        <v>7010</v>
      </c>
      <c r="V19" t="s">
        <v>232</v>
      </c>
      <c r="W19">
        <v>2023.49</v>
      </c>
      <c r="X19">
        <v>1160.4949999999999</v>
      </c>
      <c r="Y19">
        <v>1.744</v>
      </c>
      <c r="Z19">
        <v>18.271999999999998</v>
      </c>
      <c r="AA19">
        <v>125.169979</v>
      </c>
      <c r="AB19">
        <v>8.6152519999999999</v>
      </c>
      <c r="AC19">
        <v>46.307755</v>
      </c>
      <c r="AD19" s="1">
        <v>320</v>
      </c>
      <c r="AE19">
        <v>4</v>
      </c>
      <c r="AF19">
        <v>122</v>
      </c>
      <c r="AG19">
        <v>79</v>
      </c>
      <c r="AH19">
        <v>16.165937</v>
      </c>
      <c r="AI19">
        <v>2130.1999999999998</v>
      </c>
      <c r="AJ19">
        <v>0</v>
      </c>
      <c r="AK19">
        <v>29</v>
      </c>
      <c r="AL19">
        <v>11383</v>
      </c>
      <c r="AM19" t="s">
        <v>233</v>
      </c>
      <c r="AN19" t="s">
        <v>280</v>
      </c>
      <c r="AO19">
        <v>2023.49</v>
      </c>
      <c r="AR19" t="s">
        <v>119</v>
      </c>
      <c r="AS19" t="s">
        <v>123</v>
      </c>
      <c r="AT19" t="s">
        <v>212</v>
      </c>
      <c r="AU19" t="s">
        <v>232</v>
      </c>
      <c r="AV19" t="s">
        <v>48</v>
      </c>
      <c r="AW19">
        <v>1</v>
      </c>
      <c r="BB19">
        <v>0.872</v>
      </c>
      <c r="BC19" t="s">
        <v>69</v>
      </c>
      <c r="BF19" t="s">
        <v>119</v>
      </c>
      <c r="BG19" t="s">
        <v>123</v>
      </c>
      <c r="BH19" t="s">
        <v>232</v>
      </c>
      <c r="BI19">
        <v>7010</v>
      </c>
      <c r="BJ19">
        <v>1</v>
      </c>
      <c r="BK19" t="s">
        <v>212</v>
      </c>
      <c r="BL19" t="s">
        <v>177</v>
      </c>
      <c r="BM19">
        <v>0.872</v>
      </c>
      <c r="BN19" t="s">
        <v>69</v>
      </c>
      <c r="BO19" t="s">
        <v>178</v>
      </c>
      <c r="BP19">
        <v>2023.49</v>
      </c>
    </row>
    <row r="20" spans="1:68" ht="16.5">
      <c r="A20" s="113" t="str">
        <f t="shared" si="18"/>
        <v>마니교통</v>
      </c>
      <c r="B20" s="114" t="str">
        <f t="shared" si="1"/>
        <v>조형만</v>
      </c>
      <c r="C20" s="115" t="str">
        <f t="shared" si="19"/>
        <v>A</v>
      </c>
      <c r="D20" s="116">
        <f t="shared" si="20"/>
        <v>0.98150000000000004</v>
      </c>
      <c r="E20" s="117">
        <f t="shared" si="21"/>
        <v>5569</v>
      </c>
      <c r="F20" s="118" t="str">
        <f t="shared" si="22"/>
        <v>81</v>
      </c>
      <c r="G20" s="119" t="str">
        <f t="shared" si="23"/>
        <v>70바1284</v>
      </c>
      <c r="H20" s="120">
        <f t="shared" si="24"/>
        <v>1</v>
      </c>
      <c r="I20" s="121">
        <f t="shared" si="25"/>
        <v>490.05399999999997</v>
      </c>
      <c r="J20" s="122">
        <f t="shared" si="26"/>
        <v>4.9389028895159948E-2</v>
      </c>
      <c r="K20" s="122">
        <f t="shared" si="27"/>
        <v>0.27984226044825383</v>
      </c>
      <c r="L20" s="122">
        <f t="shared" si="28"/>
        <v>0.16936908993702735</v>
      </c>
      <c r="M20" s="123">
        <f t="shared" si="29"/>
        <v>14.72</v>
      </c>
      <c r="N20" s="124">
        <f t="shared" si="30"/>
        <v>1.2243548670146556</v>
      </c>
      <c r="O20" s="124">
        <f t="shared" si="31"/>
        <v>16.936908993702737</v>
      </c>
      <c r="P20" s="234">
        <f t="shared" si="32"/>
        <v>2</v>
      </c>
      <c r="Q20" s="235">
        <f t="shared" si="33"/>
        <v>6</v>
      </c>
      <c r="R20" s="235">
        <f t="shared" si="34"/>
        <v>83</v>
      </c>
      <c r="T20">
        <v>508</v>
      </c>
      <c r="U20">
        <v>5569</v>
      </c>
      <c r="V20" t="s">
        <v>234</v>
      </c>
      <c r="W20">
        <v>490.05399999999997</v>
      </c>
      <c r="X20">
        <v>249.70699999999999</v>
      </c>
      <c r="Y20">
        <v>1.9630000000000001</v>
      </c>
      <c r="Z20">
        <v>14.72</v>
      </c>
      <c r="AA20">
        <v>26.236920000000001</v>
      </c>
      <c r="AB20">
        <v>1.2958160000000001</v>
      </c>
      <c r="AC20">
        <v>7.3421989999999999</v>
      </c>
      <c r="AD20" s="1">
        <v>83</v>
      </c>
      <c r="AE20">
        <v>6</v>
      </c>
      <c r="AF20">
        <v>83</v>
      </c>
      <c r="AG20">
        <v>80</v>
      </c>
      <c r="AH20">
        <v>18.67803</v>
      </c>
      <c r="AI20">
        <v>107.1</v>
      </c>
      <c r="AJ20">
        <v>0</v>
      </c>
      <c r="AK20">
        <v>2</v>
      </c>
      <c r="AL20">
        <v>138</v>
      </c>
      <c r="AM20" t="s">
        <v>235</v>
      </c>
      <c r="AN20" t="s">
        <v>281</v>
      </c>
      <c r="AO20">
        <v>490.05399999999997</v>
      </c>
      <c r="AR20" t="s">
        <v>119</v>
      </c>
      <c r="AS20" t="s">
        <v>123</v>
      </c>
      <c r="AT20" t="s">
        <v>211</v>
      </c>
      <c r="AU20" t="s">
        <v>234</v>
      </c>
      <c r="AV20" t="s">
        <v>48</v>
      </c>
      <c r="AW20">
        <v>1</v>
      </c>
      <c r="BB20">
        <v>0.98150000000000004</v>
      </c>
      <c r="BC20" t="s">
        <v>66</v>
      </c>
      <c r="BF20" t="s">
        <v>119</v>
      </c>
      <c r="BG20" t="s">
        <v>123</v>
      </c>
      <c r="BH20" t="s">
        <v>234</v>
      </c>
      <c r="BI20">
        <v>5569</v>
      </c>
      <c r="BJ20">
        <v>1</v>
      </c>
      <c r="BK20" t="s">
        <v>211</v>
      </c>
      <c r="BL20" t="s">
        <v>177</v>
      </c>
      <c r="BM20">
        <v>0.98150000000000004</v>
      </c>
      <c r="BN20" t="s">
        <v>66</v>
      </c>
      <c r="BO20" t="s">
        <v>282</v>
      </c>
      <c r="BP20">
        <v>490.05399999999997</v>
      </c>
    </row>
  </sheetData>
  <sortState xmlns:xlrd2="http://schemas.microsoft.com/office/spreadsheetml/2017/richdata2" ref="T4:AN20">
    <sortCondition ref="AB4:AB20"/>
    <sortCondition descending="1" ref="AD4:AD20"/>
  </sortState>
  <phoneticPr fontId="2" type="noConversion"/>
  <conditionalFormatting sqref="C5:D20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80" t="s">
        <v>283</v>
      </c>
      <c r="B2" s="281"/>
      <c r="C2" s="282"/>
      <c r="D2" s="282"/>
      <c r="E2" s="280"/>
      <c r="F2" s="283"/>
      <c r="G2" s="280"/>
      <c r="H2" s="280"/>
      <c r="I2" s="280"/>
      <c r="J2" s="280"/>
      <c r="K2" s="284"/>
      <c r="L2" s="284"/>
      <c r="M2" s="284"/>
      <c r="N2" s="284"/>
      <c r="O2" s="284"/>
      <c r="P2" s="284"/>
      <c r="Q2" s="284"/>
      <c r="R2" s="284"/>
    </row>
    <row r="3" spans="1:18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</row>
    <row r="4" spans="1:18" ht="26.25">
      <c r="A4" s="285" t="s">
        <v>284</v>
      </c>
      <c r="B4" s="286"/>
      <c r="C4" s="287"/>
      <c r="D4" s="288"/>
      <c r="E4" s="289"/>
      <c r="F4" s="290"/>
      <c r="G4" s="284"/>
      <c r="H4" s="289"/>
      <c r="I4" s="284"/>
      <c r="J4" s="284"/>
      <c r="K4" s="284"/>
      <c r="L4" s="284"/>
      <c r="M4" s="284"/>
      <c r="N4" s="284"/>
      <c r="O4" s="284"/>
      <c r="P4" s="284"/>
      <c r="Q4" s="284"/>
      <c r="R4" s="284"/>
    </row>
    <row r="5" spans="1:18" ht="26.25">
      <c r="A5" s="291" t="s">
        <v>285</v>
      </c>
      <c r="B5" s="284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4"/>
      <c r="N5" s="284"/>
      <c r="O5" s="284"/>
      <c r="P5" s="284"/>
      <c r="Q5" s="284"/>
      <c r="R5" s="284"/>
    </row>
    <row r="6" spans="1:18" ht="17.25">
      <c r="A6" s="292" t="s">
        <v>286</v>
      </c>
      <c r="B6" s="284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8" ht="17.25">
      <c r="A7" s="292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</row>
    <row r="8" spans="1:18" ht="17.25">
      <c r="A8" s="293" t="s">
        <v>192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</row>
    <row r="9" spans="1:18">
      <c r="A9" s="294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</row>
    <row r="10" spans="1:18">
      <c r="A10" s="294" t="s">
        <v>287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</row>
    <row r="11" spans="1:18">
      <c r="A11" s="294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</row>
    <row r="12" spans="1:18">
      <c r="A12" s="284"/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</row>
    <row r="13" spans="1:18" ht="37.5" customHeight="1">
      <c r="A13" s="263" t="s">
        <v>0</v>
      </c>
      <c r="B13" s="264" t="s">
        <v>74</v>
      </c>
      <c r="C13" s="256" t="s">
        <v>65</v>
      </c>
      <c r="D13" s="256" t="s">
        <v>161</v>
      </c>
      <c r="E13" s="265" t="s">
        <v>147</v>
      </c>
      <c r="F13" s="264" t="s">
        <v>152</v>
      </c>
      <c r="G13" s="265" t="s">
        <v>150</v>
      </c>
      <c r="H13" s="265" t="s">
        <v>154</v>
      </c>
      <c r="I13" s="257" t="s">
        <v>156</v>
      </c>
      <c r="J13" s="265" t="s">
        <v>11</v>
      </c>
      <c r="K13" s="265" t="s">
        <v>12</v>
      </c>
      <c r="L13" s="265" t="s">
        <v>13</v>
      </c>
      <c r="M13" s="265" t="s">
        <v>106</v>
      </c>
      <c r="N13" s="265" t="s">
        <v>6</v>
      </c>
      <c r="O13" s="265" t="s">
        <v>7</v>
      </c>
      <c r="P13" s="265" t="s">
        <v>180</v>
      </c>
      <c r="Q13" s="266" t="s">
        <v>182</v>
      </c>
      <c r="R13" s="266" t="s">
        <v>183</v>
      </c>
    </row>
    <row r="14" spans="1:18" ht="16.5">
      <c r="A14" s="267" t="s">
        <v>119</v>
      </c>
      <c r="B14" s="268">
        <v>1863</v>
      </c>
      <c r="C14" s="258" t="s">
        <v>67</v>
      </c>
      <c r="D14" s="259">
        <v>0.82746032752550103</v>
      </c>
      <c r="E14" s="269">
        <v>1863</v>
      </c>
      <c r="F14" s="260" t="s">
        <v>121</v>
      </c>
      <c r="G14" s="270" t="s">
        <v>200</v>
      </c>
      <c r="H14" s="271">
        <v>3</v>
      </c>
      <c r="I14" s="261">
        <v>574.03600000000006</v>
      </c>
      <c r="J14" s="262">
        <v>1.7517611548402263E-2</v>
      </c>
      <c r="K14" s="262">
        <v>0.37015681881705464</v>
      </c>
      <c r="L14" s="262">
        <v>0.20381996947926612</v>
      </c>
      <c r="M14" s="272">
        <v>18.792000000000002</v>
      </c>
      <c r="N14" s="273">
        <v>0</v>
      </c>
      <c r="O14" s="273">
        <v>23.343483683950133</v>
      </c>
      <c r="P14" s="274">
        <v>5</v>
      </c>
      <c r="Q14" s="275">
        <v>0</v>
      </c>
      <c r="R14" s="275">
        <v>134</v>
      </c>
    </row>
    <row r="15" spans="1:18" ht="16.5">
      <c r="A15" s="267" t="s">
        <v>119</v>
      </c>
      <c r="B15" s="268">
        <v>1897</v>
      </c>
      <c r="C15" s="258" t="s">
        <v>67</v>
      </c>
      <c r="D15" s="259">
        <v>0.81471903426705949</v>
      </c>
      <c r="E15" s="269">
        <v>1897</v>
      </c>
      <c r="F15" s="260" t="s">
        <v>123</v>
      </c>
      <c r="G15" s="270" t="s">
        <v>211</v>
      </c>
      <c r="H15" s="271">
        <v>4</v>
      </c>
      <c r="I15" s="261">
        <v>401.58100000000002</v>
      </c>
      <c r="J15" s="262">
        <v>4.9240074142615081E-2</v>
      </c>
      <c r="K15" s="262">
        <v>0.38260459916821898</v>
      </c>
      <c r="L15" s="262">
        <v>0.18427166623918959</v>
      </c>
      <c r="M15" s="272">
        <v>18.638000000000002</v>
      </c>
      <c r="N15" s="273">
        <v>0</v>
      </c>
      <c r="O15" s="273">
        <v>14.442914380909455</v>
      </c>
      <c r="P15" s="274">
        <v>10</v>
      </c>
      <c r="Q15" s="275">
        <v>0</v>
      </c>
      <c r="R15" s="275">
        <v>58</v>
      </c>
    </row>
    <row r="16" spans="1:18" ht="16.5">
      <c r="A16" s="267" t="s">
        <v>119</v>
      </c>
      <c r="B16" s="268">
        <v>4818</v>
      </c>
      <c r="C16" s="258" t="s">
        <v>67</v>
      </c>
      <c r="D16" s="259">
        <v>0.84063846541922538</v>
      </c>
      <c r="E16" s="269">
        <v>4818</v>
      </c>
      <c r="F16" s="260" t="s">
        <v>123</v>
      </c>
      <c r="G16" s="270" t="s">
        <v>207</v>
      </c>
      <c r="H16" s="271">
        <v>4</v>
      </c>
      <c r="I16" s="261">
        <v>509.416</v>
      </c>
      <c r="J16" s="262">
        <v>2.7518762156920999E-2</v>
      </c>
      <c r="K16" s="262">
        <v>0.3572247382680579</v>
      </c>
      <c r="L16" s="262">
        <v>0.21593353958258085</v>
      </c>
      <c r="M16" s="272">
        <v>19.298999999999999</v>
      </c>
      <c r="N16" s="273">
        <v>0.19630321780234622</v>
      </c>
      <c r="O16" s="273">
        <v>13.741225246164236</v>
      </c>
      <c r="P16" s="274">
        <v>8</v>
      </c>
      <c r="Q16" s="275">
        <v>1</v>
      </c>
      <c r="R16" s="275">
        <v>70</v>
      </c>
    </row>
    <row r="17" spans="1:18" ht="16.5">
      <c r="A17" s="267" t="s">
        <v>119</v>
      </c>
      <c r="B17" s="268" t="s">
        <v>218</v>
      </c>
      <c r="C17" s="258" t="s">
        <v>67</v>
      </c>
      <c r="D17" s="259">
        <v>0.83190476190476192</v>
      </c>
      <c r="E17" s="269">
        <v>3787</v>
      </c>
      <c r="F17" s="260" t="s">
        <v>121</v>
      </c>
      <c r="G17" s="270" t="s">
        <v>200</v>
      </c>
      <c r="H17" s="271">
        <v>1</v>
      </c>
      <c r="I17" s="261">
        <v>2736.328</v>
      </c>
      <c r="J17" s="262">
        <v>3.4308358408439092E-2</v>
      </c>
      <c r="K17" s="262">
        <v>0.32320052489663748</v>
      </c>
      <c r="L17" s="262">
        <v>0.30588438228165632</v>
      </c>
      <c r="M17" s="272">
        <v>16.806000000000001</v>
      </c>
      <c r="N17" s="273">
        <v>3.6545326437473873E-2</v>
      </c>
      <c r="O17" s="273">
        <v>6.8339760438076134</v>
      </c>
      <c r="P17" s="274">
        <v>20</v>
      </c>
      <c r="Q17" s="275">
        <v>1</v>
      </c>
      <c r="R17" s="275">
        <v>187</v>
      </c>
    </row>
    <row r="18" spans="1:18" ht="16.5">
      <c r="A18" s="267" t="s">
        <v>119</v>
      </c>
      <c r="B18" s="268" t="s">
        <v>220</v>
      </c>
      <c r="C18" s="258" t="s">
        <v>70</v>
      </c>
      <c r="D18" s="259">
        <v>0.77187954353706245</v>
      </c>
      <c r="E18" s="269">
        <v>8970</v>
      </c>
      <c r="F18" s="260" t="s">
        <v>122</v>
      </c>
      <c r="G18" s="270" t="s">
        <v>252</v>
      </c>
      <c r="H18" s="271">
        <v>4</v>
      </c>
      <c r="I18" s="261">
        <v>9130.8940000000002</v>
      </c>
      <c r="J18" s="262">
        <v>3.7170861834582132E-2</v>
      </c>
      <c r="K18" s="262">
        <v>0.36703731897942765</v>
      </c>
      <c r="L18" s="262">
        <v>8.3562463872650358E-2</v>
      </c>
      <c r="M18" s="272">
        <v>17.867000000000001</v>
      </c>
      <c r="N18" s="273">
        <v>1.3470751056796848</v>
      </c>
      <c r="O18" s="273">
        <v>8.6957531212168266</v>
      </c>
      <c r="P18" s="274">
        <v>193</v>
      </c>
      <c r="Q18" s="275">
        <v>123</v>
      </c>
      <c r="R18" s="275">
        <v>801</v>
      </c>
    </row>
    <row r="19" spans="1:18" ht="16.5">
      <c r="A19" s="267" t="s">
        <v>119</v>
      </c>
      <c r="B19" s="268" t="s">
        <v>222</v>
      </c>
      <c r="C19" s="258" t="s">
        <v>67</v>
      </c>
      <c r="D19" s="259">
        <v>0.80476190476190468</v>
      </c>
      <c r="E19" s="269">
        <v>7014</v>
      </c>
      <c r="F19" s="260" t="s">
        <v>121</v>
      </c>
      <c r="G19" s="270" t="s">
        <v>200</v>
      </c>
      <c r="H19" s="271">
        <v>1</v>
      </c>
      <c r="I19" s="261">
        <v>1973.568</v>
      </c>
      <c r="J19" s="262">
        <v>5.6236782536537987E-2</v>
      </c>
      <c r="K19" s="262">
        <v>0.35791241412917163</v>
      </c>
      <c r="L19" s="262">
        <v>0.1945714563673509</v>
      </c>
      <c r="M19" s="272">
        <v>18.277999999999999</v>
      </c>
      <c r="N19" s="273">
        <v>5.06696500956643E-2</v>
      </c>
      <c r="O19" s="273">
        <v>15.504912929273276</v>
      </c>
      <c r="P19" s="274">
        <v>27</v>
      </c>
      <c r="Q19" s="275">
        <v>1</v>
      </c>
      <c r="R19" s="275">
        <v>306</v>
      </c>
    </row>
    <row r="20" spans="1:18" ht="16.5">
      <c r="A20" s="267" t="s">
        <v>119</v>
      </c>
      <c r="B20" s="268" t="s">
        <v>239</v>
      </c>
      <c r="C20" s="258" t="s">
        <v>70</v>
      </c>
      <c r="D20" s="259">
        <v>0.6532</v>
      </c>
      <c r="E20" s="269">
        <v>4913</v>
      </c>
      <c r="F20" s="260" t="s">
        <v>122</v>
      </c>
      <c r="G20" s="270" t="s">
        <v>202</v>
      </c>
      <c r="H20" s="271">
        <v>1</v>
      </c>
      <c r="I20" s="261">
        <v>541.64599999999996</v>
      </c>
      <c r="J20" s="262">
        <v>2.5991539294708297E-2</v>
      </c>
      <c r="K20" s="262">
        <v>0.4254675580887104</v>
      </c>
      <c r="L20" s="262">
        <v>0.11077345720267481</v>
      </c>
      <c r="M20" s="272">
        <v>21.428000000000001</v>
      </c>
      <c r="N20" s="273">
        <v>2.5847140013957457</v>
      </c>
      <c r="O20" s="273">
        <v>22.523936297877214</v>
      </c>
      <c r="P20" s="274">
        <v>19</v>
      </c>
      <c r="Q20" s="275">
        <v>14</v>
      </c>
      <c r="R20" s="275">
        <v>122</v>
      </c>
    </row>
    <row r="21" spans="1:18" ht="16.5">
      <c r="A21" s="267" t="s">
        <v>119</v>
      </c>
      <c r="B21" s="268" t="s">
        <v>224</v>
      </c>
      <c r="C21" s="258" t="s">
        <v>70</v>
      </c>
      <c r="D21" s="259">
        <v>0.72676457226386204</v>
      </c>
      <c r="E21" s="269">
        <v>3084</v>
      </c>
      <c r="F21" s="260" t="s">
        <v>91</v>
      </c>
      <c r="G21" s="270" t="s">
        <v>213</v>
      </c>
      <c r="H21" s="271">
        <v>2</v>
      </c>
      <c r="I21" s="261">
        <v>6342.9390000000003</v>
      </c>
      <c r="J21" s="262">
        <v>2.5651289752447709E-2</v>
      </c>
      <c r="K21" s="262">
        <v>0.37481106843981138</v>
      </c>
      <c r="L21" s="262">
        <v>0.13432259083683445</v>
      </c>
      <c r="M21" s="272">
        <v>14.925000000000001</v>
      </c>
      <c r="N21" s="273">
        <v>0.15765562304792777</v>
      </c>
      <c r="O21" s="273">
        <v>35.078376128163931</v>
      </c>
      <c r="P21" s="274">
        <v>117</v>
      </c>
      <c r="Q21" s="275">
        <v>10</v>
      </c>
      <c r="R21" s="275">
        <v>2225</v>
      </c>
    </row>
    <row r="22" spans="1:18" ht="16.5">
      <c r="A22" s="267" t="s">
        <v>119</v>
      </c>
      <c r="B22" s="268" t="s">
        <v>226</v>
      </c>
      <c r="C22" s="258" t="s">
        <v>70</v>
      </c>
      <c r="D22" s="259">
        <v>0.75056987753680227</v>
      </c>
      <c r="E22" s="269">
        <v>2525</v>
      </c>
      <c r="F22" s="260" t="s">
        <v>122</v>
      </c>
      <c r="G22" s="270" t="s">
        <v>202</v>
      </c>
      <c r="H22" s="271">
        <v>2</v>
      </c>
      <c r="I22" s="261">
        <v>884.18400000000008</v>
      </c>
      <c r="J22" s="262">
        <v>2.7769952844986352E-2</v>
      </c>
      <c r="K22" s="262">
        <v>0.37095443714046122</v>
      </c>
      <c r="L22" s="262">
        <v>0.13119441202283688</v>
      </c>
      <c r="M22" s="272">
        <v>18.457999999999998</v>
      </c>
      <c r="N22" s="273">
        <v>3.5060575626792612</v>
      </c>
      <c r="O22" s="273">
        <v>13.232539833337857</v>
      </c>
      <c r="P22" s="274">
        <v>13</v>
      </c>
      <c r="Q22" s="275">
        <v>31</v>
      </c>
      <c r="R22" s="275">
        <v>117</v>
      </c>
    </row>
    <row r="23" spans="1:18" ht="16.5">
      <c r="A23" s="267" t="s">
        <v>119</v>
      </c>
      <c r="B23" s="268" t="s">
        <v>228</v>
      </c>
      <c r="C23" s="258" t="s">
        <v>67</v>
      </c>
      <c r="D23" s="259">
        <v>0.83899999999999997</v>
      </c>
      <c r="E23" s="269">
        <v>2532</v>
      </c>
      <c r="F23" s="260" t="s">
        <v>123</v>
      </c>
      <c r="G23" s="270" t="s">
        <v>211</v>
      </c>
      <c r="H23" s="271">
        <v>1</v>
      </c>
      <c r="I23" s="261">
        <v>2061.7719999999999</v>
      </c>
      <c r="J23" s="262">
        <v>2.5773603543858947E-2</v>
      </c>
      <c r="K23" s="262">
        <v>0.37638594388590157</v>
      </c>
      <c r="L23" s="262">
        <v>0.26433572674379124</v>
      </c>
      <c r="M23" s="272">
        <v>17.82</v>
      </c>
      <c r="N23" s="273">
        <v>9.7003936419739922E-2</v>
      </c>
      <c r="O23" s="273">
        <v>4.0741653296290767</v>
      </c>
      <c r="P23" s="274">
        <v>31</v>
      </c>
      <c r="Q23" s="275">
        <v>2</v>
      </c>
      <c r="R23" s="275">
        <v>84</v>
      </c>
    </row>
    <row r="24" spans="1:18" ht="16.5">
      <c r="A24" s="267" t="s">
        <v>119</v>
      </c>
      <c r="B24" s="268" t="s">
        <v>230</v>
      </c>
      <c r="C24" s="258" t="s">
        <v>70</v>
      </c>
      <c r="D24" s="259">
        <v>0.78571428571428559</v>
      </c>
      <c r="E24" s="269">
        <v>9001</v>
      </c>
      <c r="F24" s="260" t="s">
        <v>121</v>
      </c>
      <c r="G24" s="270" t="s">
        <v>198</v>
      </c>
      <c r="H24" s="271">
        <v>1</v>
      </c>
      <c r="I24" s="261">
        <v>3228.9920000000002</v>
      </c>
      <c r="J24" s="262">
        <v>5.2819346414585813E-2</v>
      </c>
      <c r="K24" s="262">
        <v>0.33060973370582047</v>
      </c>
      <c r="L24" s="262">
        <v>0.1790032307295899</v>
      </c>
      <c r="M24" s="272">
        <v>16.925000000000001</v>
      </c>
      <c r="N24" s="273">
        <v>3.0969417081243927E-2</v>
      </c>
      <c r="O24" s="273">
        <v>13.998176520722255</v>
      </c>
      <c r="P24" s="274">
        <v>23</v>
      </c>
      <c r="Q24" s="275">
        <v>1</v>
      </c>
      <c r="R24" s="275">
        <v>452</v>
      </c>
    </row>
  </sheetData>
  <phoneticPr fontId="2" type="noConversion"/>
  <conditionalFormatting sqref="C14:D24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2024-08-30T02:45:37Z</dcterms:modified>
</cp:coreProperties>
</file>