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D929CC0D-B479-4AC6-A5B6-FAB93E235FF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운전자별!$A$1:$R$78</definedName>
    <definedName name="_xlnm.Print_Area" localSheetId="1">종합!$A$1:$L$109</definedName>
    <definedName name="_xlnm.Print_Area" localSheetId="3">차량별!$A$1:$T$33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7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F99" i="12"/>
  <c r="D98" i="12" l="1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F31" i="60" l="1"/>
  <c r="F29" i="60"/>
  <c r="F20" i="60"/>
  <c r="F25" i="60"/>
  <c r="F19" i="60"/>
  <c r="F16" i="60"/>
  <c r="F28" i="60"/>
  <c r="F21" i="60"/>
  <c r="F17" i="60"/>
  <c r="F22" i="60"/>
  <c r="F30" i="60"/>
  <c r="F18" i="60"/>
  <c r="F23" i="60"/>
  <c r="F33" i="60"/>
  <c r="F26" i="60"/>
  <c r="F24" i="60"/>
  <c r="F27" i="60"/>
  <c r="F32" i="60"/>
  <c r="A15" i="7" l="1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49" i="12" a="1"/>
  <c r="H62" i="12" l="1"/>
  <c r="G62" i="12"/>
  <c r="J49" i="12"/>
  <c r="A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G64" i="12" l="1"/>
  <c r="G65" i="12"/>
  <c r="G69" i="12"/>
  <c r="G66" i="12"/>
  <c r="G68" i="12"/>
  <c r="G63" i="12"/>
  <c r="G67" i="12"/>
  <c r="H64" i="12"/>
  <c r="H68" i="12"/>
  <c r="H63" i="12"/>
  <c r="H67" i="12"/>
  <c r="H66" i="12"/>
  <c r="H69" i="12"/>
  <c r="H6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98" i="12" l="1"/>
  <c r="K62" i="12"/>
  <c r="I62" i="12"/>
  <c r="J62" i="12"/>
  <c r="B99" i="12" l="1"/>
  <c r="B100" i="12"/>
  <c r="B101" i="12"/>
  <c r="J67" i="12"/>
  <c r="J68" i="12"/>
  <c r="J65" i="12"/>
  <c r="J64" i="12"/>
  <c r="J69" i="12"/>
  <c r="J66" i="12"/>
  <c r="J63" i="12"/>
  <c r="I69" i="12"/>
  <c r="I66" i="12"/>
  <c r="I67" i="12"/>
  <c r="I68" i="12"/>
  <c r="I65" i="12"/>
  <c r="I64" i="12"/>
  <c r="I63" i="12"/>
  <c r="K67" i="12"/>
  <c r="K68" i="12"/>
  <c r="K65" i="12"/>
  <c r="K69" i="12"/>
  <c r="K66" i="12"/>
  <c r="K64" i="12"/>
  <c r="K63" i="12"/>
  <c r="J10" i="12" l="1"/>
  <c r="J30" i="12" s="1"/>
  <c r="K26" i="12"/>
  <c r="D26" i="12" l="1"/>
  <c r="F49" i="12" a="1"/>
  <c r="E49" i="12" a="1"/>
  <c r="N49" i="12" a="1"/>
  <c r="D49" i="12" a="1"/>
  <c r="G49" i="12" a="1"/>
  <c r="I49" i="12" a="1"/>
  <c r="H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99" i="12" l="1"/>
  <c r="E98" i="12"/>
  <c r="H98" i="12"/>
  <c r="F98" i="12"/>
  <c r="G98" i="12"/>
  <c r="I98" i="12"/>
  <c r="G99" i="12"/>
  <c r="J99" i="12"/>
  <c r="J98" i="12"/>
  <c r="I99" i="12"/>
  <c r="H99" i="12"/>
  <c r="D9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<sst xmlns="http://schemas.openxmlformats.org/spreadsheetml/2006/main" count="2014" uniqueCount="495">
  <si>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</si>
  <si>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</si>
  <si>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</si>
  <si>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</si>
  <si>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</si>
  <si>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</si>
  <si>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</si>
  <si>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</si>
  <si>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</si>
  <si>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</si>
  <si>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</si>
  <si>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</si>
  <si>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</si>
  <si>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</si>
  <si>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</si>
  <si>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</si>
  <si>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</si>
  <si>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</si>
  <si>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</si>
  <si>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</si>
  <si>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</si>
  <si>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</si>
  <si>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</si>
  <si>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</si>
  <si>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</si>
  <si>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</si>
  <si>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</si>
  <si>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</si>
  <si>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</si>
  <si>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</si>
  <si>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</si>
  <si>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</si>
  <si>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</si>
  <si>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</si>
  <si>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</si>
  <si>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</si>
  <si>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</si>
  <si>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</si>
  <si>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</si>
  <si>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</si>
  <si>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</si>
  <si>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</si>
  <si>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</si>
  <si>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</si>
  <si>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</si>
  <si>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</si>
  <si>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</si>
  <si>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</si>
  <si>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</si>
  <si>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</si>
  <si>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</si>
  <si>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</si>
  <si>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</si>
  <si>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</si>
  <si>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</si>
  <si>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</si>
  <si>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</si>
  <si>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</si>
  <si>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</si>
  <si>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</si>
  <si>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</si>
  <si>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</si>
  <si>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</si>
  <si>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</si>
  <si>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</si>
  <si>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</si>
  <si>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</si>
  <si>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</si>
  <si>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</si>
  <si>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</si>
  <si>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</si>
  <si>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</si>
  <si>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</si>
  <si>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</si>
  <si>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</si>
  <si>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</si>
  <si>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</si>
  <si>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</si>
  <si>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</si>
  <si>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</si>
  <si>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</si>
  <si>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</si>
  <si>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</si>
  <si>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</si>
  <si>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</si>
  <si>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</si>
  <si>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</si>
  <si>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</si>
  <si>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</si>
  <si>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</si>
  <si>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</si>
  <si>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</si>
  <si>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</si>
  <si>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</si>
  <si>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</si>
  <si>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</si>
  <si>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</si>
  <si>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</si>
  <si>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</si>
  <si>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</si>
  <si>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</si>
  <si>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</si>
  <si>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</si>
  <si>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</si>
  <si>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</si>
  <si>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</si>
  <si>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</si>
  <si>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</si>
  <si>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</si>
  <si>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</si>
  <si>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</si>
  <si>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</si>
  <si>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</si>
  <si>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</si>
  <si>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</si>
  <si>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</si>
  <si>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미추홀교통</t>
  </si>
  <si>
    <t>12</t>
  </si>
  <si>
    <t>75</t>
  </si>
  <si>
    <t>76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</si>
  <si>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</si>
  <si>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</si>
  <si>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</si>
  <si>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</si>
  <si>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</si>
  <si>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</si>
  <si>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</si>
  <si>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</si>
  <si>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</si>
  <si>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</si>
  <si>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</si>
  <si>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</si>
  <si>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</si>
  <si>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</si>
  <si>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</si>
  <si>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</si>
  <si>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</si>
  <si>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</si>
  <si>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</si>
  <si>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</si>
  <si>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</si>
  <si>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</si>
  <si>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</si>
  <si>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</si>
  <si>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</si>
  <si>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</si>
  <si>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</si>
  <si>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</si>
  <si>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</si>
  <si>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</si>
  <si>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</si>
  <si>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</si>
  <si>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</si>
  <si>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</si>
  <si>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</si>
  <si>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</si>
  <si>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</si>
  <si>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</si>
  <si>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</si>
  <si>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</si>
  <si>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</si>
  <si>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</si>
  <si>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</si>
  <si>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</si>
  <si>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</si>
  <si>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</si>
  <si>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</si>
  <si>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</si>
  <si>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</si>
  <si>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</si>
  <si>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</si>
  <si>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</si>
  <si>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</si>
  <si>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</si>
  <si>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</si>
  <si>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</si>
  <si>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</si>
  <si>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</si>
  <si>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</si>
  <si>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</si>
  <si>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</si>
  <si>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</si>
  <si>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</si>
  <si>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</si>
  <si>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</si>
  <si>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</si>
  <si>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</si>
  <si>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</si>
  <si>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</si>
  <si>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</si>
  <si>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김인식</t>
  </si>
  <si>
    <t>-</t>
    <phoneticPr fontId="2" type="noConversion"/>
  </si>
  <si>
    <t>미추홀교통</t>
    <phoneticPr fontId="2" type="noConversion"/>
  </si>
  <si>
    <t>70바2527</t>
  </si>
  <si>
    <t>1212</t>
  </si>
  <si>
    <t>70바2601</t>
  </si>
  <si>
    <t>70바2606</t>
  </si>
  <si>
    <t>70바2617</t>
  </si>
  <si>
    <t>70바2619</t>
  </si>
  <si>
    <t>70바2624</t>
  </si>
  <si>
    <t>70바2640</t>
  </si>
  <si>
    <t>70바2642</t>
  </si>
  <si>
    <t>70바2643</t>
  </si>
  <si>
    <t>70바2651</t>
  </si>
  <si>
    <t>70바2670</t>
  </si>
  <si>
    <t>미추홀교통12B1</t>
  </si>
  <si>
    <t>70바2691</t>
  </si>
  <si>
    <t>70바2733</t>
  </si>
  <si>
    <t>70바2757</t>
  </si>
  <si>
    <t>70바2758</t>
  </si>
  <si>
    <t>70바2759</t>
  </si>
  <si>
    <t>미추홀교통12B2</t>
  </si>
  <si>
    <t>70바2761</t>
  </si>
  <si>
    <t>70바2766</t>
  </si>
  <si>
    <t>70바2771</t>
  </si>
  <si>
    <t>70바2777</t>
  </si>
  <si>
    <t>70바2784</t>
  </si>
  <si>
    <t>70바2677</t>
  </si>
  <si>
    <t>중형</t>
  </si>
  <si>
    <t>70바2690</t>
  </si>
  <si>
    <t>70바2692</t>
  </si>
  <si>
    <t>70바2694</t>
  </si>
  <si>
    <t>70바2743</t>
  </si>
  <si>
    <t>70바2745</t>
  </si>
  <si>
    <t>70바2764</t>
  </si>
  <si>
    <t>강석하</t>
  </si>
  <si>
    <t>5117476</t>
  </si>
  <si>
    <t>(양  호)</t>
  </si>
  <si>
    <t>강응도</t>
  </si>
  <si>
    <t>5116592</t>
  </si>
  <si>
    <t>강장묵</t>
  </si>
  <si>
    <t>5117492</t>
  </si>
  <si>
    <t>강태경</t>
  </si>
  <si>
    <t>5118951</t>
  </si>
  <si>
    <t>강학수</t>
  </si>
  <si>
    <t>5114400</t>
  </si>
  <si>
    <t>고광석</t>
  </si>
  <si>
    <t>5116818</t>
  </si>
  <si>
    <t>길득종</t>
  </si>
  <si>
    <t>511106</t>
  </si>
  <si>
    <t>김건호</t>
  </si>
  <si>
    <t>5118009</t>
  </si>
  <si>
    <t>김경호</t>
  </si>
  <si>
    <t>5117198</t>
  </si>
  <si>
    <t>김상협</t>
  </si>
  <si>
    <t>5112957</t>
  </si>
  <si>
    <t>김상훈</t>
  </si>
  <si>
    <t>5117349</t>
  </si>
  <si>
    <t>김영기</t>
  </si>
  <si>
    <t>5115736</t>
  </si>
  <si>
    <t>김영호</t>
  </si>
  <si>
    <t>5113002</t>
  </si>
  <si>
    <t>김용일</t>
  </si>
  <si>
    <t>51174</t>
  </si>
  <si>
    <t>5113457</t>
  </si>
  <si>
    <t>김종국</t>
  </si>
  <si>
    <t>5116321</t>
  </si>
  <si>
    <t>김홍덕</t>
  </si>
  <si>
    <t>5114613</t>
  </si>
  <si>
    <t>박상원</t>
  </si>
  <si>
    <t>5113612</t>
  </si>
  <si>
    <t>박은</t>
  </si>
  <si>
    <t>511664</t>
  </si>
  <si>
    <t>박주용</t>
  </si>
  <si>
    <t>5111577</t>
  </si>
  <si>
    <t>배강현</t>
  </si>
  <si>
    <t>5116005</t>
  </si>
  <si>
    <t>백용</t>
  </si>
  <si>
    <t>5115593</t>
  </si>
  <si>
    <t>서영진</t>
  </si>
  <si>
    <t>5114670</t>
  </si>
  <si>
    <t>선명구</t>
  </si>
  <si>
    <t>511714</t>
  </si>
  <si>
    <t>성현종</t>
  </si>
  <si>
    <t>5116000</t>
  </si>
  <si>
    <t>송성진</t>
  </si>
  <si>
    <t>5118822</t>
  </si>
  <si>
    <t>안우찬</t>
  </si>
  <si>
    <t>5113838</t>
  </si>
  <si>
    <t>안희석</t>
  </si>
  <si>
    <t>5112824</t>
  </si>
  <si>
    <t>오승환</t>
  </si>
  <si>
    <t>5118777</t>
  </si>
  <si>
    <t>유광모</t>
  </si>
  <si>
    <t>5116924</t>
  </si>
  <si>
    <t>유귀열</t>
  </si>
  <si>
    <t>5115169</t>
  </si>
  <si>
    <t>유용덕</t>
  </si>
  <si>
    <t>5116516</t>
  </si>
  <si>
    <t>이명호</t>
  </si>
  <si>
    <t>51111</t>
  </si>
  <si>
    <t>이상준</t>
  </si>
  <si>
    <t>5112738</t>
  </si>
  <si>
    <t>이성민</t>
  </si>
  <si>
    <t>5116019</t>
  </si>
  <si>
    <t>이승훈</t>
  </si>
  <si>
    <t>5112925</t>
  </si>
  <si>
    <t>이영우</t>
  </si>
  <si>
    <t>5114297</t>
  </si>
  <si>
    <t>이영진</t>
  </si>
  <si>
    <t>5111417</t>
  </si>
  <si>
    <t>이우정</t>
  </si>
  <si>
    <t>5113423</t>
  </si>
  <si>
    <t>이윤기</t>
  </si>
  <si>
    <t>5116998</t>
  </si>
  <si>
    <t>이재선</t>
  </si>
  <si>
    <t>5116653</t>
  </si>
  <si>
    <t>이종열</t>
  </si>
  <si>
    <t>511951</t>
  </si>
  <si>
    <t>이종화</t>
  </si>
  <si>
    <t>5117912</t>
  </si>
  <si>
    <t>이진산</t>
  </si>
  <si>
    <t>5118712</t>
  </si>
  <si>
    <t>이청일</t>
  </si>
  <si>
    <t>511259</t>
  </si>
  <si>
    <t>이춘행</t>
  </si>
  <si>
    <t>5119795</t>
  </si>
  <si>
    <t>이태식</t>
  </si>
  <si>
    <t>5113730</t>
  </si>
  <si>
    <t>이현기</t>
  </si>
  <si>
    <t>5113549</t>
  </si>
  <si>
    <t>이현웅</t>
  </si>
  <si>
    <t>5112245</t>
  </si>
  <si>
    <t>임재준</t>
  </si>
  <si>
    <t>5111106</t>
  </si>
  <si>
    <t>임진희</t>
  </si>
  <si>
    <t>5119192</t>
  </si>
  <si>
    <t>장경규</t>
  </si>
  <si>
    <t>5118935</t>
  </si>
  <si>
    <t>장덕</t>
  </si>
  <si>
    <t>5113840</t>
  </si>
  <si>
    <t>장연규</t>
  </si>
  <si>
    <t>5116585</t>
  </si>
  <si>
    <t>정덕균</t>
  </si>
  <si>
    <t>5115851</t>
  </si>
  <si>
    <t>정봉석</t>
  </si>
  <si>
    <t>5115411</t>
  </si>
  <si>
    <t>정용명</t>
  </si>
  <si>
    <t>5112101</t>
  </si>
  <si>
    <t>정종록</t>
  </si>
  <si>
    <t>5114126</t>
  </si>
  <si>
    <t>정주경</t>
  </si>
  <si>
    <t>5117589</t>
  </si>
  <si>
    <t>정진식</t>
  </si>
  <si>
    <t>5117127</t>
  </si>
  <si>
    <t>조성기</t>
  </si>
  <si>
    <t>511160</t>
  </si>
  <si>
    <t>조영기</t>
  </si>
  <si>
    <t>5118573</t>
  </si>
  <si>
    <t>조한표</t>
  </si>
  <si>
    <t>5112176</t>
  </si>
  <si>
    <t>천재호</t>
  </si>
  <si>
    <t>5116234</t>
  </si>
  <si>
    <t>최경현</t>
  </si>
  <si>
    <t>511589</t>
  </si>
  <si>
    <t>최민준</t>
  </si>
  <si>
    <t>5111049</t>
  </si>
  <si>
    <t>최홍경</t>
  </si>
  <si>
    <t>5118378</t>
  </si>
  <si>
    <t>허명국</t>
  </si>
  <si>
    <t>5111022</t>
  </si>
  <si>
    <t>=</t>
  </si>
  <si>
    <t>미추홀교통12B7</t>
  </si>
  <si>
    <t>미추홀교통12B6</t>
  </si>
  <si>
    <t>70바2867</t>
  </si>
  <si>
    <t>미추홀교통12B9</t>
  </si>
  <si>
    <t>미추홀교통12B5</t>
  </si>
  <si>
    <t>▽</t>
  </si>
  <si>
    <t>김창년</t>
  </si>
  <si>
    <t>5118011</t>
  </si>
  <si>
    <t>한태전</t>
  </si>
  <si>
    <t>5114751</t>
  </si>
  <si>
    <t>홍성현</t>
  </si>
  <si>
    <t>5118648</t>
  </si>
  <si>
    <t>0%(0명)</t>
  </si>
  <si>
    <t>41%(9명)</t>
  </si>
  <si>
    <t>14%(1명)</t>
  </si>
  <si>
    <t>86%(6명)</t>
  </si>
  <si>
    <t>개선율(유카전)</t>
  </si>
  <si>
    <t>순위</t>
  </si>
  <si>
    <t>16위/(32개사)</t>
  </si>
  <si>
    <t>분석기간: 24.08.01-24.08.28</t>
  </si>
  <si>
    <t>24'08</t>
    <phoneticPr fontId="2" type="noConversion"/>
  </si>
  <si>
    <t>인천전체</t>
  </si>
  <si>
    <t>59%(13명)</t>
  </si>
  <si>
    <t>미추홀교통12C4</t>
  </si>
  <si>
    <t>미추홀교통12C13</t>
  </si>
  <si>
    <t>미추홀교통12C11</t>
  </si>
  <si>
    <t>미추홀교통12C2</t>
  </si>
  <si>
    <t>미추홀교통12B3</t>
  </si>
  <si>
    <t>미추홀교통12C10</t>
  </si>
  <si>
    <t>미추홀교통12C3</t>
  </si>
  <si>
    <t>미추홀교통12C12</t>
  </si>
  <si>
    <t>미추홀교통12C8</t>
  </si>
  <si>
    <t>미추홀교통12C9</t>
  </si>
  <si>
    <t>미추홀교통12C6</t>
  </si>
  <si>
    <t>미추홀교통12C1</t>
  </si>
  <si>
    <t>미추홀교통12C7</t>
  </si>
  <si>
    <t>7676</t>
  </si>
  <si>
    <t>미추홀교통76F6</t>
  </si>
  <si>
    <t>미추홀교통76F2</t>
  </si>
  <si>
    <t>미추홀교통76F5</t>
  </si>
  <si>
    <t>미추홀교통76F4</t>
  </si>
  <si>
    <t>미추홀교통76D1</t>
  </si>
  <si>
    <t>미추홀교통76F1</t>
  </si>
  <si>
    <t>미추홀교통76F3</t>
  </si>
  <si>
    <t>NULL</t>
  </si>
  <si>
    <t>511222</t>
  </si>
  <si>
    <t>5112221199.493</t>
  </si>
  <si>
    <t>5117476127.944</t>
  </si>
  <si>
    <t>51165921848.87</t>
  </si>
  <si>
    <t>51174921851.536</t>
  </si>
  <si>
    <t>5118951220.302</t>
  </si>
  <si>
    <t>51144001366.488</t>
  </si>
  <si>
    <t>51168181153.661</t>
  </si>
  <si>
    <t>511106892.829</t>
  </si>
  <si>
    <t>5118009961.282</t>
  </si>
  <si>
    <t>5117198629.471</t>
  </si>
  <si>
    <t>김대현</t>
  </si>
  <si>
    <t>5117771</t>
  </si>
  <si>
    <t>5117771453.054</t>
  </si>
  <si>
    <t>5112957386.656</t>
  </si>
  <si>
    <t>51173491600.841</t>
  </si>
  <si>
    <t>5115736251.203</t>
  </si>
  <si>
    <t>5113002125.749</t>
  </si>
  <si>
    <t>51174329.513</t>
  </si>
  <si>
    <t>51134571606.556</t>
  </si>
  <si>
    <t>51163212078.91</t>
  </si>
  <si>
    <t>51180113919.083</t>
  </si>
  <si>
    <t>5114613370.476</t>
  </si>
  <si>
    <t>51136121596.595</t>
  </si>
  <si>
    <t>511664247.421</t>
  </si>
  <si>
    <t>5111577502.446</t>
  </si>
  <si>
    <t>박준규</t>
  </si>
  <si>
    <t>5112102</t>
  </si>
  <si>
    <t>5112102180.433</t>
  </si>
  <si>
    <t>51160051238.17</t>
  </si>
  <si>
    <t>5115593755.572</t>
  </si>
  <si>
    <t>51146701266.329</t>
  </si>
  <si>
    <t>5117141518.711</t>
  </si>
  <si>
    <t>5116000852.582</t>
  </si>
  <si>
    <t>5118822789.939</t>
  </si>
  <si>
    <t>5113838656.357</t>
  </si>
  <si>
    <t>5112824356.79</t>
  </si>
  <si>
    <t>51187771391.126</t>
  </si>
  <si>
    <t>5116924538.663</t>
  </si>
  <si>
    <t>51151692215.454</t>
  </si>
  <si>
    <t>51165161403.24</t>
  </si>
  <si>
    <t>511111821.973</t>
  </si>
  <si>
    <t>5112738332.265</t>
  </si>
  <si>
    <t>51160191412.886</t>
  </si>
  <si>
    <t>51129251849.908</t>
  </si>
  <si>
    <t>51142973640.762</t>
  </si>
  <si>
    <t>51114172643.534</t>
  </si>
  <si>
    <t>5113423379.404</t>
  </si>
  <si>
    <t>51169982406.014</t>
  </si>
  <si>
    <t>5116653250.578</t>
  </si>
  <si>
    <t>511951932.626</t>
  </si>
  <si>
    <t>5117912624.922</t>
  </si>
  <si>
    <t>51187121262.329</t>
  </si>
  <si>
    <t>5112591560.168</t>
  </si>
  <si>
    <t>5119795889.109</t>
  </si>
  <si>
    <t>51137301809.864</t>
  </si>
  <si>
    <t>51135492110.181</t>
  </si>
  <si>
    <t>5112245256.073</t>
  </si>
  <si>
    <t>5111106173.288</t>
  </si>
  <si>
    <t>5119192271.825</t>
  </si>
  <si>
    <t>5118935417.035</t>
  </si>
  <si>
    <t>5113840847.901</t>
  </si>
  <si>
    <t>5116585126.568</t>
  </si>
  <si>
    <t>5115851835.119</t>
  </si>
  <si>
    <t>51154112006.916</t>
  </si>
  <si>
    <t>5112101130.42</t>
  </si>
  <si>
    <t>5114126163.102</t>
  </si>
  <si>
    <t>5117589251.427</t>
  </si>
  <si>
    <t>51171271350.979</t>
  </si>
  <si>
    <t>5111602490.771</t>
  </si>
  <si>
    <t>5118573872.856</t>
  </si>
  <si>
    <t>51121761527.634</t>
  </si>
  <si>
    <t>5116234198.165</t>
  </si>
  <si>
    <t>511589848.078</t>
  </si>
  <si>
    <t>5111049828.004</t>
  </si>
  <si>
    <t>51183782413.9</t>
  </si>
  <si>
    <t>5114751249.998</t>
  </si>
  <si>
    <t>5111022792.853</t>
  </si>
  <si>
    <t>51186481804.945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</si>
  <si>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</si>
  <si>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</si>
  <si>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</si>
  <si>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</si>
  <si>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</si>
  <si>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4%(3명)</t>
  </si>
  <si>
    <t>20%(15명)</t>
  </si>
  <si>
    <t>46%(34명)</t>
  </si>
  <si>
    <t>9%(7명)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</si>
</sst>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36" fillId="0" borderId="0" xfId="0" applyNumberFormat="1" applyFont="1" applyAlignment="1">
      <alignment horizontal="center" vertical="center"/>
    </xf>
    <xf numFmtId="0" fontId="77" fillId="0" borderId="0" xfId="0" applyFont="1">
      <alignment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1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미추홀교통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726-4336-A0F4-D96A46A94ABB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AED-45F5-A5C1-46D9AF249832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BCA-4026-B9B2-775D2AB162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1.9200258621006345</c:v>
                </c:pt>
                <c:pt idx="1">
                  <c:v>2.2474359055054354</c:v>
                </c:pt>
                <c:pt idx="2">
                  <c:v>2.2656741771276101</c:v>
                </c:pt>
                <c:pt idx="3">
                  <c:v>2.20717468589423</c:v>
                </c:pt>
                <c:pt idx="4">
                  <c:v>2.1484320316479</c:v>
                </c:pt>
                <c:pt idx="5">
                  <c:v>2.0389094069248648</c:v>
                </c:pt>
                <c:pt idx="6">
                  <c:v>1.976918143389282</c:v>
                </c:pt>
                <c:pt idx="7">
                  <c:v>1.9298856856302078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8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0</c:v>
                </c:pt>
                <c:pt idx="1">
                  <c:v>4.0540540540540543E-2</c:v>
                </c:pt>
                <c:pt idx="2">
                  <c:v>0.20270270270270271</c:v>
                </c:pt>
                <c:pt idx="3">
                  <c:v>0.45945945945945948</c:v>
                </c:pt>
                <c:pt idx="4">
                  <c:v>9.45945945945946E-2</c:v>
                </c:pt>
                <c:pt idx="5">
                  <c:v>0.20270270270270271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0.59090909090909094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0.40909090909090912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750794</xdr:colOff>
      <xdr:row>8</xdr:row>
      <xdr:rowOff>437029</xdr:rowOff>
    </xdr:from>
    <xdr:to>
      <xdr:col>2</xdr:col>
      <xdr:colOff>280147</xdr:colOff>
      <xdr:row>16</xdr:row>
      <xdr:rowOff>11205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51647" y="2622176"/>
          <a:ext cx="459441" cy="24877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201703</xdr:colOff>
      <xdr:row>10</xdr:row>
      <xdr:rowOff>268941</xdr:rowOff>
    </xdr:from>
    <xdr:to>
      <xdr:col>2</xdr:col>
      <xdr:colOff>302560</xdr:colOff>
      <xdr:row>12</xdr:row>
      <xdr:rowOff>168089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02556" y="36195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311523</xdr:colOff>
      <xdr:row>12</xdr:row>
      <xdr:rowOff>165848</xdr:rowOff>
    </xdr:from>
    <xdr:to>
      <xdr:col>6</xdr:col>
      <xdr:colOff>468410</xdr:colOff>
      <xdr:row>14</xdr:row>
      <xdr:rowOff>64996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964641" y="409911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454958</xdr:colOff>
      <xdr:row>13</xdr:row>
      <xdr:rowOff>51546</xdr:rowOff>
    </xdr:from>
    <xdr:to>
      <xdr:col>5</xdr:col>
      <xdr:colOff>806823</xdr:colOff>
      <xdr:row>14</xdr:row>
      <xdr:rowOff>168088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108076" y="4276164"/>
          <a:ext cx="351865" cy="40789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71718</xdr:colOff>
      <xdr:row>13</xdr:row>
      <xdr:rowOff>284630</xdr:rowOff>
    </xdr:from>
    <xdr:to>
      <xdr:col>6</xdr:col>
      <xdr:colOff>1102663</xdr:colOff>
      <xdr:row>15</xdr:row>
      <xdr:rowOff>183778</xdr:rowOff>
    </xdr:to>
    <xdr:sp macro="" textlink="$K$18">
      <xdr:nvSpPr>
        <xdr:cNvPr id="14" name="TextBox 13">
          <a:extLst>
            <a:ext uri="{FF2B5EF4-FFF2-40B4-BE49-F238E27FC236}">
              <a16:creationId xmlns:a16="http://schemas.microsoft.com/office/drawing/2014/main" id="{D02F165B-7EB5-4053-B9CA-59A8631653A7}"/>
            </a:ext>
          </a:extLst>
        </xdr:cNvPr>
        <xdr:cNvSpPr txBox="1"/>
      </xdr:nvSpPr>
      <xdr:spPr>
        <a:xfrm>
          <a:off x="4598894" y="450924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89A0E67-3685-41B5-8D14-87EF03157EB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192740</xdr:colOff>
      <xdr:row>14</xdr:row>
      <xdr:rowOff>237563</xdr:rowOff>
    </xdr:from>
    <xdr:to>
      <xdr:col>6</xdr:col>
      <xdr:colOff>537883</xdr:colOff>
      <xdr:row>15</xdr:row>
      <xdr:rowOff>235323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6B4B1CA9-04D2-405B-89CF-335A36147D53}"/>
            </a:ext>
          </a:extLst>
        </xdr:cNvPr>
        <xdr:cNvCxnSpPr/>
      </xdr:nvCxnSpPr>
      <xdr:spPr>
        <a:xfrm>
          <a:off x="4719916" y="4753534"/>
          <a:ext cx="345143" cy="28911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3.7109375" style="4" customWidth="1"/>
    <col min="9" max="11" width="13.140625" style="4" customWidth="1"/>
    <col min="12" max="12" width="2.5703125" style="39" customWidth="1"/>
    <col min="13" max="21" width="11.5703125" style="39" customWidth="1"/>
    <col min="22" max="22" width="11.5703125" style="237" customWidth="1"/>
    <col min="2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65" t="s">
        <v>381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294" t="s">
        <v>38</v>
      </c>
      <c r="D4" s="294"/>
      <c r="E4" s="62" t="s">
        <v>110</v>
      </c>
      <c r="F4" s="62" t="s">
        <v>64</v>
      </c>
      <c r="G4" s="94" t="s">
        <v>113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382</v>
      </c>
      <c r="C5" s="295" t="s">
        <v>192</v>
      </c>
      <c r="D5" s="295"/>
      <c r="E5" s="63">
        <v>3</v>
      </c>
      <c r="F5" s="64">
        <v>44</v>
      </c>
      <c r="G5" s="236" t="s">
        <v>183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25"/>
    </row>
    <row r="7" spans="1:28" ht="16.5" customHeight="1">
      <c r="B7" s="52" t="s">
        <v>125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3"/>
      <c r="P9" s="293"/>
    </row>
    <row r="10" spans="1:28" ht="23.25" customHeight="1" thickBot="1">
      <c r="G10" s="6"/>
      <c r="H10" s="189" t="s">
        <v>90</v>
      </c>
      <c r="I10" s="190" t="s">
        <v>91</v>
      </c>
      <c r="J10" s="191" t="str">
        <f>C5</f>
        <v>미추홀교통</v>
      </c>
      <c r="K10" s="192" t="s">
        <v>92</v>
      </c>
      <c r="X10" s="225"/>
      <c r="Z10" s="39"/>
      <c r="AA10" s="39"/>
      <c r="AB10" s="39"/>
    </row>
    <row r="11" spans="1:28" ht="23.25" customHeight="1" thickTop="1">
      <c r="G11" s="6"/>
      <c r="H11" s="238">
        <v>1</v>
      </c>
      <c r="I11" s="239">
        <v>2.0099999999999998</v>
      </c>
      <c r="J11" s="240">
        <v>1.9200258621006345</v>
      </c>
      <c r="K11" s="241"/>
      <c r="M11" s="2"/>
      <c r="Y11" s="234"/>
      <c r="Z11" s="235"/>
      <c r="AA11" s="227"/>
      <c r="AB11" s="39"/>
    </row>
    <row r="12" spans="1:28" ht="23.25" customHeight="1">
      <c r="G12" s="6"/>
      <c r="H12" s="242">
        <v>2</v>
      </c>
      <c r="I12" s="239">
        <v>2.3662575846193561</v>
      </c>
      <c r="J12" s="240">
        <v>2.2474359055054354</v>
      </c>
      <c r="K12" s="243">
        <v>0.1705237673447757</v>
      </c>
      <c r="M12" s="227"/>
      <c r="Y12" s="234"/>
      <c r="Z12" s="235"/>
      <c r="AA12" s="227"/>
      <c r="AB12" s="39"/>
    </row>
    <row r="13" spans="1:28" ht="23.25" customHeight="1">
      <c r="G13" s="6"/>
      <c r="H13" s="242">
        <v>3</v>
      </c>
      <c r="I13" s="239">
        <v>2.37</v>
      </c>
      <c r="J13" s="240">
        <v>2.2656741771276101</v>
      </c>
      <c r="K13" s="244">
        <v>8.115146499839021E-3</v>
      </c>
      <c r="M13" s="227"/>
      <c r="Y13" s="234"/>
      <c r="Z13" s="235"/>
      <c r="AA13" s="227"/>
      <c r="AB13" s="39"/>
    </row>
    <row r="14" spans="1:28" ht="23.25" customHeight="1">
      <c r="G14" s="6"/>
      <c r="H14" s="242">
        <v>4</v>
      </c>
      <c r="I14" s="239">
        <v>2.33</v>
      </c>
      <c r="J14" s="240">
        <v>2.20717468589423</v>
      </c>
      <c r="K14" s="244">
        <v>-2.5819904655286718E-2</v>
      </c>
      <c r="M14" s="227"/>
      <c r="Y14" s="234"/>
      <c r="Z14" s="235"/>
      <c r="AA14" s="227"/>
      <c r="AB14" s="39"/>
    </row>
    <row r="15" spans="1:28" ht="23.25" customHeight="1">
      <c r="G15" s="6"/>
      <c r="H15" s="242">
        <v>5</v>
      </c>
      <c r="I15" s="239">
        <v>2.2850259626150282</v>
      </c>
      <c r="J15" s="240">
        <v>2.1484320316479</v>
      </c>
      <c r="K15" s="244">
        <v>-2.6614411003237248E-2</v>
      </c>
      <c r="M15" s="227"/>
      <c r="Y15" s="234"/>
      <c r="Z15" s="235"/>
      <c r="AA15" s="227"/>
      <c r="AB15" s="39"/>
    </row>
    <row r="16" spans="1:28" ht="23.25" customHeight="1">
      <c r="G16" s="6"/>
      <c r="H16" s="242">
        <v>6</v>
      </c>
      <c r="I16" s="239">
        <v>2.0664933427553414</v>
      </c>
      <c r="J16" s="240">
        <v>2.0389094069248648</v>
      </c>
      <c r="K16" s="244">
        <v>-5.0977933260019759E-2</v>
      </c>
      <c r="M16" s="227"/>
      <c r="Y16" s="234"/>
      <c r="Z16" s="235"/>
      <c r="AA16" s="227"/>
      <c r="AB16" s="39"/>
    </row>
    <row r="17" spans="2:28" ht="23.25" customHeight="1">
      <c r="G17" s="6"/>
      <c r="H17" s="242">
        <v>7</v>
      </c>
      <c r="I17" s="239">
        <v>2.13</v>
      </c>
      <c r="J17" s="240">
        <v>1.976918143389282</v>
      </c>
      <c r="K17" s="244">
        <v>-3.0404128464481261E-2</v>
      </c>
      <c r="M17" s="227"/>
      <c r="Y17" s="234"/>
      <c r="Z17" s="235"/>
      <c r="AA17" s="227"/>
      <c r="AB17" s="39"/>
    </row>
    <row r="18" spans="2:28" ht="23.25" customHeight="1">
      <c r="G18" s="6"/>
      <c r="H18" s="242">
        <v>8</v>
      </c>
      <c r="I18" s="239">
        <v>2.08</v>
      </c>
      <c r="J18" s="240">
        <v>1.9298856856302078</v>
      </c>
      <c r="K18" s="244">
        <v>-2.37907967592631E-2</v>
      </c>
      <c r="M18" s="227"/>
      <c r="Y18" s="234"/>
      <c r="Z18" s="235"/>
      <c r="AA18" s="227"/>
      <c r="AB18" s="39"/>
    </row>
    <row r="19" spans="2:28" ht="23.25" customHeight="1">
      <c r="G19" s="6"/>
      <c r="H19" s="245" t="s">
        <v>378</v>
      </c>
      <c r="I19" s="246">
        <v>3.4825870646766344E-2</v>
      </c>
      <c r="J19" s="247">
        <v>5.1352555838939384E-3</v>
      </c>
      <c r="K19" s="248">
        <v>-2.9690615062872405E-2</v>
      </c>
      <c r="M19" s="227"/>
      <c r="Y19" s="234"/>
      <c r="Z19" s="235"/>
      <c r="AA19" s="227"/>
      <c r="AB19" s="39"/>
    </row>
    <row r="20" spans="2:28" ht="23.25" customHeight="1">
      <c r="H20" s="249" t="s">
        <v>379</v>
      </c>
      <c r="I20" s="250"/>
      <c r="J20" s="251" t="s">
        <v>380</v>
      </c>
      <c r="K20" s="252"/>
      <c r="M20" s="227"/>
      <c r="X20" s="2"/>
      <c r="Y20" s="2"/>
      <c r="AB20" s="39"/>
    </row>
    <row r="21" spans="2:28" ht="9" customHeight="1">
      <c r="M21" s="227"/>
      <c r="X21" s="2"/>
      <c r="Y21" s="2"/>
      <c r="AB21" s="227"/>
    </row>
    <row r="22" spans="2:28" ht="16.5" customHeight="1">
      <c r="B22" s="52" t="s">
        <v>126</v>
      </c>
      <c r="C22" s="52"/>
      <c r="D22" s="51"/>
      <c r="E22" s="51"/>
      <c r="F22" s="51"/>
      <c r="G22" s="51"/>
      <c r="H22" s="51"/>
      <c r="I22" s="51"/>
      <c r="J22" s="51"/>
      <c r="K22" s="51"/>
      <c r="M22" s="227"/>
      <c r="X22" s="2"/>
      <c r="Y22" s="2"/>
      <c r="AB22" s="227"/>
    </row>
    <row r="23" spans="2:28" ht="27.75" customHeight="1">
      <c r="B23" s="56" t="s">
        <v>62</v>
      </c>
      <c r="C23" s="56" t="s">
        <v>99</v>
      </c>
      <c r="D23" s="56" t="s">
        <v>101</v>
      </c>
      <c r="E23" s="56" t="s">
        <v>102</v>
      </c>
      <c r="F23" s="56" t="s">
        <v>103</v>
      </c>
      <c r="G23" s="56" t="s">
        <v>104</v>
      </c>
      <c r="H23" s="56" t="s">
        <v>6</v>
      </c>
      <c r="I23" s="56" t="s">
        <v>7</v>
      </c>
      <c r="J23" s="56" t="s">
        <v>105</v>
      </c>
      <c r="K23" s="56" t="s">
        <v>71</v>
      </c>
      <c r="M23" s="227"/>
      <c r="X23" s="2"/>
      <c r="Y23" s="2"/>
      <c r="AB23" s="227"/>
    </row>
    <row r="24" spans="2:28" ht="23.25" customHeight="1">
      <c r="B24" s="76" t="s">
        <v>383</v>
      </c>
      <c r="C24" s="77">
        <v>8</v>
      </c>
      <c r="D24" s="78">
        <v>2.4024760968673828E-2</v>
      </c>
      <c r="E24" s="78">
        <v>0.35333295261639036</v>
      </c>
      <c r="F24" s="78">
        <v>0.16382011835429075</v>
      </c>
      <c r="G24" s="79">
        <v>14.671482739045402</v>
      </c>
      <c r="H24" s="80">
        <v>0.17850332337829755</v>
      </c>
      <c r="I24" s="80">
        <v>15.091555521337304</v>
      </c>
      <c r="J24" s="81">
        <v>2.0814280310754389</v>
      </c>
      <c r="K24" s="82" t="s">
        <v>67</v>
      </c>
      <c r="M24" s="227"/>
      <c r="N24" s="253" t="s">
        <v>116</v>
      </c>
      <c r="Y24" s="2"/>
    </row>
    <row r="25" spans="2:28" ht="22.5" customHeight="1">
      <c r="B25" s="221" t="s">
        <v>116</v>
      </c>
      <c r="C25" s="69">
        <v>8</v>
      </c>
      <c r="D25" s="70">
        <v>2.3347171919950983E-2</v>
      </c>
      <c r="E25" s="70">
        <v>0.32317287223531832</v>
      </c>
      <c r="F25" s="70">
        <v>0.1833781335005977</v>
      </c>
      <c r="G25" s="71">
        <v>11.257862068965517</v>
      </c>
      <c r="H25" s="72">
        <v>8.7766979838754505E-2</v>
      </c>
      <c r="I25" s="72">
        <v>13.585597087540542</v>
      </c>
      <c r="J25" s="73">
        <v>1.9298856856302078</v>
      </c>
      <c r="K25" s="74" t="s">
        <v>67</v>
      </c>
      <c r="M25" s="227"/>
      <c r="N25" s="39" t="s">
        <v>67</v>
      </c>
      <c r="O25" s="39">
        <v>74</v>
      </c>
      <c r="Y25" s="2"/>
    </row>
    <row r="26" spans="2:28" ht="22.5" customHeight="1">
      <c r="B26" s="53" t="s">
        <v>106</v>
      </c>
      <c r="C26" s="53"/>
      <c r="D26" s="67">
        <f>D25/D24-1</f>
        <v>-2.8203778993112993E-2</v>
      </c>
      <c r="E26" s="67">
        <f t="shared" ref="E26:J26" si="0">E25/E24-1</f>
        <v>-8.5358810033822397E-2</v>
      </c>
      <c r="F26" s="67">
        <f t="shared" si="0"/>
        <v>0.11938713842221249</v>
      </c>
      <c r="G26" s="67">
        <f t="shared" si="0"/>
        <v>-0.23267046220183141</v>
      </c>
      <c r="H26" s="67">
        <f t="shared" si="0"/>
        <v>-0.50831739052414071</v>
      </c>
      <c r="I26" s="67">
        <f t="shared" si="0"/>
        <v>-9.9788151835478622E-2</v>
      </c>
      <c r="J26" s="67">
        <f t="shared" si="0"/>
        <v>-7.28069110162467E-2</v>
      </c>
      <c r="K26" s="68" t="str">
        <f>J20</f>
        <v>16위/(32개사)</v>
      </c>
      <c r="M26" s="2" t="s">
        <v>180</v>
      </c>
      <c r="N26" s="254">
        <v>0</v>
      </c>
      <c r="O26" s="39">
        <v>0</v>
      </c>
      <c r="X26" s="2"/>
      <c r="Y26" s="2"/>
    </row>
    <row r="27" spans="2:28" ht="22.5" customHeight="1">
      <c r="M27" s="2" t="s">
        <v>181</v>
      </c>
      <c r="N27" s="254">
        <v>4.0540540540540543E-2</v>
      </c>
      <c r="O27" s="39">
        <v>3</v>
      </c>
      <c r="X27" s="2"/>
      <c r="Y27" s="2"/>
    </row>
    <row r="28" spans="2:28" ht="17.25" customHeight="1">
      <c r="B28" s="52" t="s">
        <v>127</v>
      </c>
      <c r="C28" s="52"/>
      <c r="D28" s="51"/>
      <c r="E28" s="51"/>
      <c r="F28" s="51"/>
      <c r="G28" s="51"/>
      <c r="H28" s="51"/>
      <c r="I28" s="51"/>
      <c r="J28" s="51"/>
      <c r="K28" s="51"/>
      <c r="M28" s="2" t="s">
        <v>115</v>
      </c>
      <c r="N28" s="254">
        <v>0.20270270270270271</v>
      </c>
      <c r="O28" s="39">
        <v>15</v>
      </c>
      <c r="X28" s="2"/>
      <c r="Y28" s="2"/>
    </row>
    <row r="29" spans="2:28" ht="22.5" customHeight="1">
      <c r="B29" s="60"/>
      <c r="C29" s="60"/>
      <c r="M29" s="2" t="s">
        <v>182</v>
      </c>
      <c r="N29" s="254">
        <v>0.45945945945945948</v>
      </c>
      <c r="O29" s="39">
        <v>34</v>
      </c>
      <c r="X29" s="2"/>
      <c r="Y29" s="2"/>
    </row>
    <row r="30" spans="2:28" ht="22.5" customHeight="1" thickBot="1">
      <c r="H30" s="193" t="s">
        <v>90</v>
      </c>
      <c r="I30" s="194" t="s">
        <v>91</v>
      </c>
      <c r="J30" s="195" t="str">
        <f>J10</f>
        <v>미추홀교통</v>
      </c>
      <c r="K30" s="196" t="s">
        <v>114</v>
      </c>
      <c r="M30" s="2" t="s">
        <v>183</v>
      </c>
      <c r="N30" s="254">
        <v>9.45945945945946E-2</v>
      </c>
      <c r="O30" s="39">
        <v>7</v>
      </c>
      <c r="X30" s="2"/>
      <c r="Y30" s="2"/>
    </row>
    <row r="31" spans="2:28" ht="22.5" customHeight="1" thickTop="1">
      <c r="H31" s="201" t="s">
        <v>108</v>
      </c>
      <c r="I31" s="202" t="s">
        <v>67</v>
      </c>
      <c r="J31" s="203" t="s">
        <v>67</v>
      </c>
      <c r="K31" s="204"/>
      <c r="M31" s="2" t="s">
        <v>75</v>
      </c>
      <c r="N31" s="254">
        <v>0.20270270270270271</v>
      </c>
      <c r="O31" s="39">
        <v>15</v>
      </c>
      <c r="X31" s="2"/>
      <c r="Z31" s="39"/>
      <c r="AA31" s="39"/>
      <c r="AB31" s="39"/>
    </row>
    <row r="32" spans="2:28" ht="21" customHeight="1">
      <c r="H32" s="197" t="s">
        <v>93</v>
      </c>
      <c r="I32" s="198">
        <v>2.4096385542168676E-2</v>
      </c>
      <c r="J32" s="199" t="s">
        <v>374</v>
      </c>
      <c r="K32" s="200">
        <v>-2.4096385542168676E-2</v>
      </c>
      <c r="M32" s="2"/>
      <c r="X32" s="2"/>
      <c r="Z32" s="39"/>
      <c r="AA32" s="39"/>
      <c r="AB32" s="39"/>
    </row>
    <row r="33" spans="2:28" ht="21" customHeight="1">
      <c r="H33" s="181" t="s">
        <v>94</v>
      </c>
      <c r="I33" s="173">
        <v>4.0258595357037907E-2</v>
      </c>
      <c r="J33" s="182" t="s">
        <v>491</v>
      </c>
      <c r="K33" s="183">
        <v>2.8194518350263542E-4</v>
      </c>
      <c r="L33" s="4"/>
      <c r="M33" s="2"/>
      <c r="X33" s="2"/>
      <c r="Z33" s="39"/>
      <c r="AA33" s="39"/>
      <c r="AB33" s="39"/>
    </row>
    <row r="34" spans="2:28" ht="21" customHeight="1">
      <c r="H34" s="180" t="s">
        <v>95</v>
      </c>
      <c r="I34" s="173">
        <v>9.22715251248898E-2</v>
      </c>
      <c r="J34" s="182" t="s">
        <v>492</v>
      </c>
      <c r="K34" s="183">
        <v>0.11043117757781291</v>
      </c>
      <c r="L34" s="4"/>
      <c r="M34" s="2"/>
      <c r="X34" s="2"/>
      <c r="Z34" s="39"/>
      <c r="AA34" s="39"/>
      <c r="AB34" s="39"/>
    </row>
    <row r="35" spans="2:28" ht="21" customHeight="1">
      <c r="H35" s="180" t="s">
        <v>98</v>
      </c>
      <c r="I35" s="173">
        <v>0.18806935057302379</v>
      </c>
      <c r="J35" s="182" t="s">
        <v>493</v>
      </c>
      <c r="K35" s="183">
        <v>0.27139010888643567</v>
      </c>
      <c r="L35" s="4"/>
      <c r="M35" s="2"/>
      <c r="X35" s="2"/>
      <c r="Z35" s="39"/>
      <c r="AA35" s="39"/>
      <c r="AB35" s="39"/>
    </row>
    <row r="36" spans="2:28" ht="21" customHeight="1">
      <c r="H36" s="184" t="s">
        <v>96</v>
      </c>
      <c r="I36" s="173">
        <v>0.24507787246547164</v>
      </c>
      <c r="J36" s="182" t="s">
        <v>494</v>
      </c>
      <c r="K36" s="183">
        <v>-0.15048327787087704</v>
      </c>
      <c r="L36" s="4"/>
      <c r="M36" s="2"/>
      <c r="X36" s="2"/>
      <c r="Z36" s="39"/>
      <c r="AA36" s="39"/>
      <c r="AB36" s="39"/>
    </row>
    <row r="37" spans="2:28" ht="21" customHeight="1">
      <c r="H37" s="185" t="s">
        <v>97</v>
      </c>
      <c r="I37" s="186">
        <v>0.41022627093740816</v>
      </c>
      <c r="J37" s="187" t="s">
        <v>492</v>
      </c>
      <c r="K37" s="188">
        <v>-0.20752356823470544</v>
      </c>
      <c r="L37" s="4"/>
      <c r="M37" s="2"/>
      <c r="X37" s="2"/>
      <c r="Z37" s="39"/>
      <c r="AA37" s="39"/>
      <c r="AB37" s="39"/>
    </row>
    <row r="38" spans="2:28" ht="22.5" customHeight="1">
      <c r="L38" s="4"/>
      <c r="M38" s="2"/>
      <c r="X38" s="2"/>
      <c r="Z38" s="39"/>
      <c r="AA38" s="39"/>
      <c r="AB38" s="39"/>
    </row>
    <row r="39" spans="2:28" ht="18" customHeight="1">
      <c r="B39" s="52" t="s">
        <v>128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2"/>
      <c r="Z39" s="39"/>
      <c r="AA39" s="39"/>
      <c r="AB39" s="39"/>
    </row>
    <row r="40" spans="2:28" ht="30.75" customHeight="1">
      <c r="B40" s="56" t="s">
        <v>62</v>
      </c>
      <c r="C40" s="56" t="s">
        <v>100</v>
      </c>
      <c r="D40" s="56" t="s">
        <v>101</v>
      </c>
      <c r="E40" s="56" t="s">
        <v>102</v>
      </c>
      <c r="F40" s="56" t="s">
        <v>103</v>
      </c>
      <c r="G40" s="56" t="s">
        <v>104</v>
      </c>
      <c r="H40" s="56" t="s">
        <v>6</v>
      </c>
      <c r="I40" s="56" t="s">
        <v>7</v>
      </c>
      <c r="J40" s="56" t="s">
        <v>105</v>
      </c>
      <c r="K40" s="56" t="s">
        <v>71</v>
      </c>
      <c r="L40" s="4"/>
      <c r="M40" s="2"/>
      <c r="N40" s="39" t="s">
        <v>121</v>
      </c>
      <c r="X40" s="2"/>
      <c r="Z40" s="39"/>
      <c r="AA40" s="39"/>
      <c r="AB40" s="39"/>
    </row>
    <row r="41" spans="2:28" ht="22.5" customHeight="1">
      <c r="B41" s="223" t="s">
        <v>116</v>
      </c>
      <c r="C41" s="77">
        <v>1</v>
      </c>
      <c r="D41" s="78">
        <v>8.513254558522039E-2</v>
      </c>
      <c r="E41" s="78">
        <v>0.38322295413288066</v>
      </c>
      <c r="F41" s="78">
        <v>0.23515421597525316</v>
      </c>
      <c r="G41" s="79">
        <v>12.362783783783785</v>
      </c>
      <c r="H41" s="80">
        <v>1.5563198612852689</v>
      </c>
      <c r="I41" s="80">
        <v>35.941132379324998</v>
      </c>
      <c r="J41" s="81">
        <v>1.9200258621006345</v>
      </c>
      <c r="K41" s="83" t="s">
        <v>75</v>
      </c>
      <c r="L41" s="4"/>
      <c r="M41" s="2"/>
      <c r="N41" s="39">
        <v>1</v>
      </c>
      <c r="X41" s="2"/>
      <c r="Z41" s="39"/>
      <c r="AA41" s="39"/>
      <c r="AB41" s="39"/>
    </row>
    <row r="42" spans="2:28" ht="22.5" customHeight="1">
      <c r="B42" s="221" t="s">
        <v>116</v>
      </c>
      <c r="C42" s="69">
        <v>2</v>
      </c>
      <c r="D42" s="70">
        <v>5.6709099057391146E-2</v>
      </c>
      <c r="E42" s="70">
        <v>0.3306075905501028</v>
      </c>
      <c r="F42" s="70">
        <v>0.2055177352806079</v>
      </c>
      <c r="G42" s="71">
        <v>8.5981860465116267</v>
      </c>
      <c r="H42" s="72">
        <v>0.30874669466246246</v>
      </c>
      <c r="I42" s="72">
        <v>11.172248135631094</v>
      </c>
      <c r="J42" s="73">
        <v>2.2474359055054354</v>
      </c>
      <c r="K42" s="74" t="s">
        <v>66</v>
      </c>
      <c r="M42" s="2"/>
      <c r="N42" s="39">
        <v>5</v>
      </c>
      <c r="X42" s="2"/>
      <c r="Z42" s="39"/>
      <c r="AA42" s="39"/>
      <c r="AB42" s="39"/>
    </row>
    <row r="43" spans="2:28" ht="22.5" customHeight="1">
      <c r="B43" s="221" t="s">
        <v>116</v>
      </c>
      <c r="C43" s="69">
        <v>3</v>
      </c>
      <c r="D43" s="70">
        <v>2.0563450901811293E-2</v>
      </c>
      <c r="E43" s="70">
        <v>0.33934172060498369</v>
      </c>
      <c r="F43" s="70">
        <v>0.21113767667753128</v>
      </c>
      <c r="G43" s="71">
        <v>8.3993409090909079</v>
      </c>
      <c r="H43" s="72">
        <v>0.20094365070521664</v>
      </c>
      <c r="I43" s="72">
        <v>11.258640890954782</v>
      </c>
      <c r="J43" s="73">
        <v>2.2656741771276101</v>
      </c>
      <c r="K43" s="74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21" t="s">
        <v>116</v>
      </c>
      <c r="C44" s="69">
        <v>4</v>
      </c>
      <c r="D44" s="70">
        <v>1.7182506339500133E-2</v>
      </c>
      <c r="E44" s="70">
        <v>0.34218675441542484</v>
      </c>
      <c r="F44" s="70">
        <v>0.22281569894363901</v>
      </c>
      <c r="G44" s="71">
        <v>8.9465813953488382</v>
      </c>
      <c r="H44" s="72">
        <v>0.18971720917771459</v>
      </c>
      <c r="I44" s="72">
        <v>12.832176816647342</v>
      </c>
      <c r="J44" s="73">
        <v>2.20717468589423</v>
      </c>
      <c r="K44" s="74" t="s">
        <v>69</v>
      </c>
      <c r="M44" s="2"/>
      <c r="N44" s="39">
        <v>3</v>
      </c>
      <c r="X44" s="2"/>
      <c r="Z44" s="39"/>
      <c r="AA44" s="39"/>
      <c r="AB44" s="39"/>
    </row>
    <row r="45" spans="2:28" ht="22.5" customHeight="1">
      <c r="B45" s="221" t="s">
        <v>116</v>
      </c>
      <c r="C45" s="69">
        <v>5</v>
      </c>
      <c r="D45" s="70">
        <v>1.9157848425936493E-2</v>
      </c>
      <c r="E45" s="70">
        <v>0.34085828020884862</v>
      </c>
      <c r="F45" s="70">
        <v>0.21624509805274728</v>
      </c>
      <c r="G45" s="71">
        <v>9.565333333333335</v>
      </c>
      <c r="H45" s="72">
        <v>0.18213308837571274</v>
      </c>
      <c r="I45" s="72">
        <v>13.117851107310123</v>
      </c>
      <c r="J45" s="73">
        <v>2.1484320316479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1" t="s">
        <v>116</v>
      </c>
      <c r="C46" s="69">
        <v>6</v>
      </c>
      <c r="D46" s="70">
        <v>2.2551594668448888E-2</v>
      </c>
      <c r="E46" s="70">
        <v>0.33570143133955765</v>
      </c>
      <c r="F46" s="70">
        <v>0.20245473879032636</v>
      </c>
      <c r="G46" s="71">
        <v>10.469205128205127</v>
      </c>
      <c r="H46" s="72">
        <v>0.2003782799309384</v>
      </c>
      <c r="I46" s="72">
        <v>12.860028830904501</v>
      </c>
      <c r="J46" s="73">
        <v>2.0389094069248648</v>
      </c>
      <c r="K46" s="74" t="s">
        <v>67</v>
      </c>
      <c r="M46" s="2"/>
      <c r="N46" s="39">
        <v>2</v>
      </c>
      <c r="X46" s="2"/>
      <c r="Z46" s="39"/>
      <c r="AA46" s="39"/>
      <c r="AB46" s="39"/>
    </row>
    <row r="47" spans="2:28" ht="22.5" customHeight="1">
      <c r="B47" s="221" t="s">
        <v>116</v>
      </c>
      <c r="C47" s="69">
        <v>7</v>
      </c>
      <c r="D47" s="70">
        <v>1.9916564816188975E-2</v>
      </c>
      <c r="E47" s="70">
        <v>0.32997340074564491</v>
      </c>
      <c r="F47" s="70">
        <v>0.19395269959264613</v>
      </c>
      <c r="G47" s="71">
        <v>10.824222222222224</v>
      </c>
      <c r="H47" s="72">
        <v>0.21681225227853518</v>
      </c>
      <c r="I47" s="72">
        <v>12.816836093546327</v>
      </c>
      <c r="J47" s="73">
        <v>1.976918143389282</v>
      </c>
      <c r="K47" s="74" t="s">
        <v>69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21" t="s">
        <v>116</v>
      </c>
      <c r="C48" s="69">
        <v>8</v>
      </c>
      <c r="D48" s="70">
        <v>2.3347171919950983E-2</v>
      </c>
      <c r="E48" s="70">
        <v>0.32317287223531832</v>
      </c>
      <c r="F48" s="70">
        <v>0.1833781335005977</v>
      </c>
      <c r="G48" s="71">
        <v>11.257862068965517</v>
      </c>
      <c r="H48" s="72">
        <v>8.7766979838754505E-2</v>
      </c>
      <c r="I48" s="72">
        <v>13.585597087540542</v>
      </c>
      <c r="J48" s="73">
        <v>1.9298856856302078</v>
      </c>
      <c r="K48" s="74" t="s">
        <v>183</v>
      </c>
      <c r="M48" s="2"/>
      <c r="N48" s="39">
        <v>2</v>
      </c>
      <c r="X48" s="2"/>
      <c r="Z48" s="39"/>
      <c r="AA48" s="39"/>
      <c r="AB48" s="39"/>
    </row>
    <row r="49" spans="2:28" ht="25.5" customHeight="1">
      <c r="B49" s="53" t="s">
        <v>106</v>
      </c>
      <c r="C49" s="53"/>
      <c r="D49" s="67" cm="1">
        <f t="array" aca="1" ref="D49" ca="1">(INDIRECT(ADDRESS(ROW()-1,COLUMN()))/INDIRECT(ADDRESS(ROW()-2,COLUMN())))-1</f>
        <v>0.17224893627105176</v>
      </c>
      <c r="E49" s="67" cm="1">
        <f t="array" aca="1" ref="E49" ca="1">(INDIRECT(ADDRESS(ROW()-1,COLUMN()))/INDIRECT(ADDRESS(ROW()-2,COLUMN())))-1</f>
        <v>-2.0609323342303809E-2</v>
      </c>
      <c r="F49" s="67" cm="1">
        <f t="array" aca="1" ref="F49" ca="1">(INDIRECT(ADDRESS(ROW()-1,COLUMN()))/INDIRECT(ADDRESS(ROW()-2,COLUMN())))-1</f>
        <v>-5.4521365849807268E-2</v>
      </c>
      <c r="G49" s="67" cm="1">
        <f t="array" aca="1" ref="G49" ca="1">(INDIRECT(ADDRESS(ROW()-1,COLUMN()))/INDIRECT(ADDRESS(ROW()-2,COLUMN())))-1</f>
        <v>4.0061986703582964E-2</v>
      </c>
      <c r="H49" s="67" cm="1">
        <f t="array" aca="1" ref="H49" ca="1">(INDIRECT(ADDRESS(ROW()-1,COLUMN()))/INDIRECT(ADDRESS(ROW()-2,COLUMN())))-1</f>
        <v>-0.59519363450917107</v>
      </c>
      <c r="I49" s="67" cm="1">
        <f t="array" aca="1" ref="I49" ca="1">(INDIRECT(ADDRESS(ROW()-1,COLUMN()))/INDIRECT(ADDRESS(ROW()-2,COLUMN())))-1</f>
        <v>5.9980559038381509E-2</v>
      </c>
      <c r="J49" s="67" cm="1">
        <f t="array" aca="1" ref="J49" ca="1">(INDIRECT(ADDRESS(ROW()-1,COLUMN()))/INDIRECT(ADDRESS(ROW()-2,COLUMN())))-1</f>
        <v>-2.37907967592631E-2</v>
      </c>
      <c r="K49" s="75" t="str" cm="1">
        <f t="array" aca="1" ref="K49" ca="1">_xlfn.IFS(N49=0,"등급유지",N49&gt;0,N49&amp;"등급 상승",N49&lt;0,N49&amp;"등급 하락")</f>
        <v>-1등급 하락</v>
      </c>
      <c r="M49" s="255"/>
      <c r="N49" s="39" cm="1">
        <f t="array" aca="1" ref="N49" ca="1">(INDIRECT(ADDRESS(ROW()-1,COLUMN()))-INDIRECT(ADDRESS(ROW()-2,COLUMN())))</f>
        <v>-1</v>
      </c>
      <c r="O49" s="39" t="s">
        <v>122</v>
      </c>
      <c r="X49" s="226"/>
      <c r="Z49" s="228"/>
      <c r="AA49" s="39"/>
      <c r="AB49" s="39"/>
    </row>
    <row r="50" spans="2:28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5"/>
      <c r="N50" s="2"/>
      <c r="O50" s="2"/>
      <c r="X50" s="226"/>
      <c r="Z50" s="228"/>
      <c r="AA50" s="39"/>
      <c r="AB50" s="39"/>
    </row>
    <row r="51" spans="2:28" ht="18" customHeight="1">
      <c r="B51" s="52" t="s">
        <v>129</v>
      </c>
      <c r="C51" s="52"/>
      <c r="D51" s="51"/>
      <c r="E51" s="51"/>
      <c r="F51" s="51"/>
      <c r="G51" s="51"/>
      <c r="H51" s="51"/>
      <c r="I51" s="51"/>
      <c r="J51" s="51"/>
      <c r="K51" s="51"/>
      <c r="M51" s="255"/>
      <c r="X51" s="226"/>
      <c r="Z51" s="228"/>
      <c r="AA51" s="39"/>
      <c r="AB51" s="39"/>
    </row>
    <row r="52" spans="2:28" ht="21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55"/>
      <c r="X52" s="226"/>
      <c r="Z52" s="228"/>
      <c r="AA52" s="39"/>
      <c r="AB52" s="39"/>
    </row>
    <row r="53" spans="2:28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55"/>
      <c r="N53" s="226"/>
      <c r="P53" s="228"/>
      <c r="AA53" s="40"/>
    </row>
    <row r="54" spans="2:28" ht="25.5" customHeight="1">
      <c r="B54" s="48"/>
      <c r="C54" s="48"/>
      <c r="D54" s="49"/>
      <c r="M54" s="255"/>
      <c r="N54" s="226"/>
      <c r="P54" s="228"/>
      <c r="AA54" s="40"/>
    </row>
    <row r="55" spans="2:28" ht="25.5" customHeight="1">
      <c r="B55" s="48"/>
      <c r="C55" s="48"/>
      <c r="D55" s="49"/>
      <c r="M55" s="255"/>
      <c r="N55" s="226"/>
      <c r="P55" s="228"/>
      <c r="AA55" s="40"/>
    </row>
    <row r="56" spans="2:28" ht="25.5" customHeight="1">
      <c r="B56" s="48"/>
      <c r="C56" s="48"/>
      <c r="D56" s="49"/>
      <c r="M56" s="255"/>
      <c r="N56" s="226"/>
      <c r="P56" s="228"/>
      <c r="AA56" s="40"/>
    </row>
    <row r="57" spans="2:28" ht="25.5" customHeight="1">
      <c r="B57" s="48"/>
      <c r="C57" s="48"/>
      <c r="D57" s="49"/>
      <c r="M57" s="255"/>
      <c r="N57" s="226"/>
      <c r="P57" s="228"/>
      <c r="AA57" s="40"/>
    </row>
    <row r="58" spans="2:28" ht="25.5" customHeight="1">
      <c r="B58" s="48"/>
      <c r="C58" s="48"/>
      <c r="D58" s="49"/>
      <c r="M58" s="255"/>
      <c r="N58" s="226"/>
      <c r="P58" s="228"/>
      <c r="AA58" s="40"/>
    </row>
    <row r="59" spans="2:28" ht="25.5" customHeight="1">
      <c r="B59" s="48"/>
      <c r="C59" s="48"/>
      <c r="D59" s="49"/>
      <c r="M59" s="255"/>
      <c r="N59" s="226"/>
      <c r="P59" s="228"/>
      <c r="AA59" s="40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55"/>
      <c r="N60" s="226"/>
      <c r="P60" s="228"/>
      <c r="AA60" s="40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55"/>
      <c r="N61" s="226"/>
      <c r="P61" s="228"/>
      <c r="AA61" s="40"/>
    </row>
    <row r="62" spans="2:28" ht="25.5" customHeight="1" thickBot="1">
      <c r="B62" s="205" t="s">
        <v>90</v>
      </c>
      <c r="C62" s="206" t="s">
        <v>117</v>
      </c>
      <c r="D62" s="206" t="s">
        <v>119</v>
      </c>
      <c r="E62" s="206" t="s">
        <v>118</v>
      </c>
      <c r="F62" s="206"/>
      <c r="G62" s="206" t="str">
        <f>IFERROR(INDEX(#REF!,MATCH(종합!$C$5&amp;5,#REF!,0),2),"")</f>
        <v/>
      </c>
      <c r="H62" s="206" t="str">
        <f>IFERROR(INDEX(#REF!,MATCH(종합!$C$5&amp;6,#REF!,0),2),"")</f>
        <v/>
      </c>
      <c r="I62" s="206" t="str">
        <f>IFERROR(INDEX(#REF!,MATCH(종합!$C$5&amp;7,#REF!,0),2),"")</f>
        <v/>
      </c>
      <c r="J62" s="206" t="str">
        <f>IFERROR(INDEX(#REF!,MATCH(종합!$C$5&amp;8,#REF!,0),2),"")</f>
        <v/>
      </c>
      <c r="K62" s="207" t="str">
        <f>IFERROR(INDEX(#REF!,MATCH(종합!$C$5&amp;9,#REF!,0),2),"")</f>
        <v/>
      </c>
      <c r="M62" s="256">
        <v>1</v>
      </c>
      <c r="N62" s="257">
        <v>2</v>
      </c>
      <c r="O62" s="257">
        <v>3</v>
      </c>
      <c r="P62" s="256"/>
      <c r="Q62" s="257"/>
      <c r="R62" s="257"/>
      <c r="S62" s="256"/>
      <c r="T62" s="257"/>
      <c r="U62" s="258"/>
      <c r="AA62" s="40"/>
    </row>
    <row r="63" spans="2:28" ht="25.5" customHeight="1" thickTop="1">
      <c r="B63" s="210" t="s">
        <v>108</v>
      </c>
      <c r="C63" s="211" t="s">
        <v>69</v>
      </c>
      <c r="D63" s="212" t="s">
        <v>70</v>
      </c>
      <c r="E63" s="212" t="s">
        <v>120</v>
      </c>
      <c r="F63" s="212"/>
      <c r="G63" s="212" t="str">
        <f>IFERROR(INDEX(#REF!,MATCH(종합!$C$5&amp;종합!G$62,#REF!,0),15),"")</f>
        <v/>
      </c>
      <c r="H63" s="212" t="str">
        <f>IFERROR(INDEX(#REF!,MATCH(종합!$C$5&amp;종합!H$62,#REF!,0),15),"")</f>
        <v/>
      </c>
      <c r="I63" s="212" t="str">
        <f>IFERROR(INDEX(#REF!,MATCH(종합!$C$5&amp;종합!I$62,#REF!,0),15),"")</f>
        <v/>
      </c>
      <c r="J63" s="212" t="str">
        <f>IFERROR(INDEX(#REF!,MATCH(종합!$C$5&amp;종합!J$62,#REF!,0),15),"")</f>
        <v/>
      </c>
      <c r="K63" s="212" t="str">
        <f>IFERROR(INDEX(#REF!,MATCH(종합!$C$5&amp;종합!K$62,#REF!,0),15),"")</f>
        <v/>
      </c>
      <c r="M63" s="256" t="s">
        <v>117</v>
      </c>
      <c r="N63" s="256" t="s">
        <v>119</v>
      </c>
      <c r="O63" s="256" t="s">
        <v>118</v>
      </c>
      <c r="P63" s="256"/>
      <c r="Q63" s="256"/>
      <c r="R63" s="256"/>
      <c r="S63" s="256"/>
      <c r="T63" s="256"/>
      <c r="U63" s="255"/>
      <c r="AA63" s="40"/>
    </row>
    <row r="64" spans="2:28" ht="25.5" customHeight="1">
      <c r="B64" s="208" t="s">
        <v>93</v>
      </c>
      <c r="C64" s="198" t="s">
        <v>374</v>
      </c>
      <c r="D64" s="198" t="s">
        <v>374</v>
      </c>
      <c r="E64" s="198" t="s">
        <v>172</v>
      </c>
      <c r="F64" s="198" t="s">
        <v>172</v>
      </c>
      <c r="G64" s="198" t="str">
        <f>IFERROR(ROUND(SUMIFS(#REF!,#REF!,종합!$C$5,#REF!,종합!G$62)/SUMIFS(#REF!,#REF!,종합!$C$5,#REF!,종합!G$62)*100,0)&amp;"%("&amp;SUMIFS(#REF!,#REF!,종합!$C$5,#REF!,종합!G$62)&amp;"명)","")</f>
        <v/>
      </c>
      <c r="H64" s="198" t="str">
        <f>IFERROR(ROUND(SUMIFS(#REF!,#REF!,종합!$C$5,#REF!,종합!H$62)/SUMIFS(#REF!,#REF!,종합!$C$5,#REF!,종합!H$62)*100,0)&amp;"%("&amp;SUMIFS(#REF!,#REF!,종합!$C$5,#REF!,종합!H$62)&amp;"명)","")</f>
        <v/>
      </c>
      <c r="I64" s="198" t="str">
        <f>IFERROR(ROUND(SUMIFS(#REF!,#REF!,종합!$C$5,#REF!,종합!I$62)/SUMIFS(#REF!,#REF!,종합!$C$5,#REF!,종합!I$62)*100,0)&amp;"%("&amp;SUMIFS(#REF!,#REF!,종합!$C$5,#REF!,종합!I$62)&amp;"명)","")</f>
        <v/>
      </c>
      <c r="J64" s="198" t="str">
        <f>IFERROR(ROUND(SUMIFS(#REF!,#REF!,종합!$C$5,#REF!,종합!J$62)/SUMIFS(#REF!,#REF!,종합!$C$5,#REF!,종합!J$62)*100,0)&amp;"%("&amp;SUMIFS(#REF!,#REF!,종합!$C$5,#REF!,종합!J$62)&amp;"명)","")</f>
        <v/>
      </c>
      <c r="K64" s="209" t="str">
        <f>IFERROR(ROUND(SUMIFS(#REF!,#REF!,종합!$C$5,#REF!,종합!K$62)/SUMIFS(#REF!,#REF!,종합!$C$5,#REF!,종합!K$62)*100,0)&amp;"%("&amp;SUMIFS(#REF!,#REF!,종합!$C$5,#REF!,종합!K$62)&amp;"명)","")</f>
        <v/>
      </c>
      <c r="M64" s="255"/>
      <c r="N64" s="226"/>
      <c r="P64" s="228"/>
      <c r="AA64" s="40"/>
    </row>
    <row r="65" spans="2:27" ht="25.5" customHeight="1">
      <c r="B65" s="172" t="s">
        <v>94</v>
      </c>
      <c r="C65" s="174" t="s">
        <v>374</v>
      </c>
      <c r="D65" s="174" t="s">
        <v>374</v>
      </c>
      <c r="E65" s="174" t="s">
        <v>172</v>
      </c>
      <c r="F65" s="174" t="s">
        <v>172</v>
      </c>
      <c r="G65" s="174" t="str">
        <f>IFERROR(ROUND(SUMIFS(#REF!,#REF!,종합!$C$5,#REF!,종합!G$62)/SUMIFS(#REF!,#REF!,종합!$C$5,#REF!,종합!G$62)*100,0)&amp;"%("&amp;SUMIFS(#REF!,#REF!,종합!$C$5,#REF!,종합!G$62)&amp;"명)","")</f>
        <v/>
      </c>
      <c r="H65" s="174" t="str">
        <f>IFERROR(ROUND(SUMIFS(#REF!,#REF!,종합!$C$5,#REF!,종합!H$62)/SUMIFS(#REF!,#REF!,종합!$C$5,#REF!,종합!H$62)*100,0)&amp;"%("&amp;SUMIFS(#REF!,#REF!,종합!$C$5,#REF!,종합!H$62)&amp;"명)","")</f>
        <v/>
      </c>
      <c r="I65" s="174" t="str">
        <f>IFERROR(ROUND(SUMIFS(#REF!,#REF!,종합!$C$5,#REF!,종합!I$62)/SUMIFS(#REF!,#REF!,종합!$C$5,#REF!,종합!I$62)*100,0)&amp;"%("&amp;SUMIFS(#REF!,#REF!,종합!$C$5,#REF!,종합!I$62)&amp;"명)","")</f>
        <v/>
      </c>
      <c r="J65" s="174" t="str">
        <f>IFERROR(ROUND(SUMIFS(#REF!,#REF!,종합!$C$5,#REF!,종합!J$62)/SUMIFS(#REF!,#REF!,종합!$C$5,#REF!,종합!J$62)*100,0)&amp;"%("&amp;SUMIFS(#REF!,#REF!,종합!$C$5,#REF!,종합!J$62)&amp;"명)","")</f>
        <v/>
      </c>
      <c r="K65" s="175" t="str">
        <f>IFERROR(ROUND(SUMIFS(#REF!,#REF!,종합!$C$5,#REF!,종합!K$62)/SUMIFS(#REF!,#REF!,종합!$C$5,#REF!,종합!K$62)*100,0)&amp;"%("&amp;SUMIFS(#REF!,#REF!,종합!$C$5,#REF!,종합!K$62)&amp;"명)","")</f>
        <v/>
      </c>
      <c r="M65" s="259">
        <v>0</v>
      </c>
      <c r="N65" s="259">
        <v>0</v>
      </c>
      <c r="O65" s="259"/>
      <c r="P65" s="259"/>
      <c r="Q65" s="259"/>
      <c r="R65" s="259"/>
      <c r="S65" s="259"/>
      <c r="T65" s="259"/>
      <c r="AA65" s="40"/>
    </row>
    <row r="66" spans="2:27" ht="25.5" customHeight="1">
      <c r="B66" s="171" t="s">
        <v>95</v>
      </c>
      <c r="C66" s="174" t="s">
        <v>375</v>
      </c>
      <c r="D66" s="174" t="s">
        <v>374</v>
      </c>
      <c r="E66" s="174" t="s">
        <v>172</v>
      </c>
      <c r="F66" s="174" t="s">
        <v>172</v>
      </c>
      <c r="G66" s="174" t="str">
        <f>IFERROR(ROUND(SUMIFS(#REF!,#REF!,종합!$C$5,#REF!,종합!G$62)/SUMIFS(#REF!,#REF!,종합!$C$5,#REF!,종합!G$62)*100,0)&amp;"%("&amp;SUMIFS(#REF!,#REF!,종합!$C$5,#REF!,종합!G$62)&amp;"명)","")</f>
        <v/>
      </c>
      <c r="H66" s="174" t="str">
        <f>IFERROR(ROUND(SUMIFS(#REF!,#REF!,종합!$C$5,#REF!,종합!H$62)/SUMIFS(#REF!,#REF!,종합!$C$5,#REF!,종합!H$62)*100,0)&amp;"%("&amp;SUMIFS(#REF!,#REF!,종합!$C$5,#REF!,종합!H$62)&amp;"명)","")</f>
        <v/>
      </c>
      <c r="I66" s="174" t="str">
        <f>IFERROR(ROUND(SUMIFS(#REF!,#REF!,종합!$C$5,#REF!,종합!I$62)/SUMIFS(#REF!,#REF!,종합!$C$5,#REF!,종합!I$62)*100,0)&amp;"%("&amp;SUMIFS(#REF!,#REF!,종합!$C$5,#REF!,종합!I$62)&amp;"명)","")</f>
        <v/>
      </c>
      <c r="J66" s="174" t="str">
        <f>IFERROR(ROUND(SUMIFS(#REF!,#REF!,종합!$C$5,#REF!,종합!J$62)/SUMIFS(#REF!,#REF!,종합!$C$5,#REF!,종합!J$62)*100,0)&amp;"%("&amp;SUMIFS(#REF!,#REF!,종합!$C$5,#REF!,종합!J$62)&amp;"명)","")</f>
        <v/>
      </c>
      <c r="K66" s="175" t="str">
        <f>IFERROR(ROUND(SUMIFS(#REF!,#REF!,종합!$C$5,#REF!,종합!K$62)/SUMIFS(#REF!,#REF!,종합!$C$5,#REF!,종합!K$62)*100,0)&amp;"%("&amp;SUMIFS(#REF!,#REF!,종합!$C$5,#REF!,종합!K$62)&amp;"명)","")</f>
        <v/>
      </c>
      <c r="M66" s="259">
        <v>0</v>
      </c>
      <c r="N66" s="259">
        <v>0</v>
      </c>
      <c r="O66" s="259"/>
      <c r="P66" s="259"/>
      <c r="Q66" s="259"/>
      <c r="R66" s="259"/>
      <c r="S66" s="259"/>
      <c r="T66" s="259"/>
      <c r="AA66" s="40"/>
    </row>
    <row r="67" spans="2:27" ht="25.5" customHeight="1">
      <c r="B67" s="171" t="s">
        <v>98</v>
      </c>
      <c r="C67" s="174" t="s">
        <v>384</v>
      </c>
      <c r="D67" s="174" t="s">
        <v>374</v>
      </c>
      <c r="E67" s="174" t="s">
        <v>172</v>
      </c>
      <c r="F67" s="174" t="s">
        <v>172</v>
      </c>
      <c r="G67" s="174" t="str">
        <f>IFERROR(ROUND(SUMIFS(#REF!,#REF!,종합!$C$5,#REF!,종합!G$62)/SUMIFS(#REF!,#REF!,종합!$C$5,#REF!,종합!G$62)*100,0)&amp;"%("&amp;SUMIFS(#REF!,#REF!,종합!$C$5,#REF!,종합!G$62)&amp;"명)","")</f>
        <v/>
      </c>
      <c r="H67" s="174" t="str">
        <f>IFERROR(ROUND(SUMIFS(#REF!,#REF!,종합!$C$5,#REF!,종합!H$62)/SUMIFS(#REF!,#REF!,종합!$C$5,#REF!,종합!H$62)*100,0)&amp;"%("&amp;SUMIFS(#REF!,#REF!,종합!$C$5,#REF!,종합!H$62)&amp;"명)","")</f>
        <v/>
      </c>
      <c r="I67" s="174" t="str">
        <f>IFERROR(ROUND(SUMIFS(#REF!,#REF!,종합!$C$5,#REF!,종합!I$62)/SUMIFS(#REF!,#REF!,종합!$C$5,#REF!,종합!I$62)*100,0)&amp;"%("&amp;SUMIFS(#REF!,#REF!,종합!$C$5,#REF!,종합!I$62)&amp;"명)","")</f>
        <v/>
      </c>
      <c r="J67" s="174" t="str">
        <f>IFERROR(ROUND(SUMIFS(#REF!,#REF!,종합!$C$5,#REF!,종합!J$62)/SUMIFS(#REF!,#REF!,종합!$C$5,#REF!,종합!J$62)*100,0)&amp;"%("&amp;SUMIFS(#REF!,#REF!,종합!$C$5,#REF!,종합!J$62)&amp;"명)","")</f>
        <v/>
      </c>
      <c r="K67" s="175" t="str">
        <f>IFERROR(ROUND(SUMIFS(#REF!,#REF!,종합!$C$5,#REF!,종합!K$62)/SUMIFS(#REF!,#REF!,종합!$C$5,#REF!,종합!K$62)*100,0)&amp;"%("&amp;SUMIFS(#REF!,#REF!,종합!$C$5,#REF!,종합!K$62)&amp;"명)","")</f>
        <v/>
      </c>
      <c r="M67" s="259">
        <v>0.40909090909090912</v>
      </c>
      <c r="N67" s="259">
        <v>0</v>
      </c>
      <c r="O67" s="259"/>
      <c r="P67" s="259"/>
      <c r="Q67" s="259"/>
      <c r="R67" s="259"/>
      <c r="S67" s="259"/>
      <c r="T67" s="259"/>
      <c r="AA67" s="40"/>
    </row>
    <row r="68" spans="2:27" ht="25.5" customHeight="1">
      <c r="B68" s="176" t="s">
        <v>96</v>
      </c>
      <c r="C68" s="174" t="s">
        <v>374</v>
      </c>
      <c r="D68" s="174" t="s">
        <v>376</v>
      </c>
      <c r="E68" s="174" t="s">
        <v>172</v>
      </c>
      <c r="F68" s="174" t="s">
        <v>172</v>
      </c>
      <c r="G68" s="174" t="str">
        <f>IFERROR(ROUND(SUMIFS(#REF!,#REF!,종합!$C$5,#REF!,종합!G$62)/SUMIFS(#REF!,#REF!,종합!$C$5,#REF!,종합!G$62)*100,0)&amp;"%("&amp;SUMIFS(#REF!,#REF!,종합!$C$5,#REF!,종합!G$62)&amp;"명)","")</f>
        <v/>
      </c>
      <c r="H68" s="174" t="str">
        <f>IFERROR(ROUND(SUMIFS(#REF!,#REF!,종합!$C$5,#REF!,종합!H$62)/SUMIFS(#REF!,#REF!,종합!$C$5,#REF!,종합!H$62)*100,0)&amp;"%("&amp;SUMIFS(#REF!,#REF!,종합!$C$5,#REF!,종합!H$62)&amp;"명)","")</f>
        <v/>
      </c>
      <c r="I68" s="174" t="str">
        <f>IFERROR(ROUND(SUMIFS(#REF!,#REF!,종합!$C$5,#REF!,종합!I$62)/SUMIFS(#REF!,#REF!,종합!$C$5,#REF!,종합!I$62)*100,0)&amp;"%("&amp;SUMIFS(#REF!,#REF!,종합!$C$5,#REF!,종합!I$62)&amp;"명)","")</f>
        <v/>
      </c>
      <c r="J68" s="174" t="str">
        <f>IFERROR(ROUND(SUMIFS(#REF!,#REF!,종합!$C$5,#REF!,종합!J$62)/SUMIFS(#REF!,#REF!,종합!$C$5,#REF!,종합!J$62)*100,0)&amp;"%("&amp;SUMIFS(#REF!,#REF!,종합!$C$5,#REF!,종합!J$62)&amp;"명)","")</f>
        <v/>
      </c>
      <c r="K68" s="175" t="str">
        <f>IFERROR(ROUND(SUMIFS(#REF!,#REF!,종합!$C$5,#REF!,종합!K$62)/SUMIFS(#REF!,#REF!,종합!$C$5,#REF!,종합!K$62)*100,0)&amp;"%("&amp;SUMIFS(#REF!,#REF!,종합!$C$5,#REF!,종합!K$62)&amp;"명)","")</f>
        <v/>
      </c>
      <c r="M68" s="259">
        <v>0.59090909090909094</v>
      </c>
      <c r="N68" s="259">
        <v>0</v>
      </c>
      <c r="O68" s="259"/>
      <c r="P68" s="259"/>
      <c r="Q68" s="259"/>
      <c r="R68" s="259"/>
      <c r="S68" s="259"/>
      <c r="T68" s="259"/>
      <c r="AA68" s="40"/>
    </row>
    <row r="69" spans="2:27" ht="25.5" customHeight="1">
      <c r="B69" s="177" t="s">
        <v>97</v>
      </c>
      <c r="C69" s="178" t="s">
        <v>374</v>
      </c>
      <c r="D69" s="178" t="s">
        <v>377</v>
      </c>
      <c r="E69" s="178" t="s">
        <v>172</v>
      </c>
      <c r="F69" s="178" t="s">
        <v>172</v>
      </c>
      <c r="G69" s="178" t="str">
        <f>IFERROR(ROUND(SUMIFS(#REF!,#REF!,종합!$C$5,#REF!,종합!G$62)/SUMIFS(#REF!,#REF!,종합!$C$5,#REF!,종합!G$62)*100,0)&amp;"%("&amp;SUMIFS(#REF!,#REF!,종합!$C$5,#REF!,종합!G$62)&amp;"명)","")</f>
        <v/>
      </c>
      <c r="H69" s="178" t="str">
        <f>IFERROR(ROUND(SUMIFS(#REF!,#REF!,종합!$C$5,#REF!,종합!H$62)/SUMIFS(#REF!,#REF!,종합!$C$5,#REF!,종합!H$62)*100,0)&amp;"%("&amp;SUMIFS(#REF!,#REF!,종합!$C$5,#REF!,종합!H$62)&amp;"명)","")</f>
        <v/>
      </c>
      <c r="I69" s="178" t="str">
        <f>IFERROR(ROUND(SUMIFS(#REF!,#REF!,종합!$C$5,#REF!,종합!I$62)/SUMIFS(#REF!,#REF!,종합!$C$5,#REF!,종합!I$62)*100,0)&amp;"%("&amp;SUMIFS(#REF!,#REF!,종합!$C$5,#REF!,종합!I$62)&amp;"명)","")</f>
        <v/>
      </c>
      <c r="J69" s="178" t="str">
        <f>IFERROR(ROUND(SUMIFS(#REF!,#REF!,종합!$C$5,#REF!,종합!J$62)/SUMIFS(#REF!,#REF!,종합!$C$5,#REF!,종합!J$62)*100,0)&amp;"%("&amp;SUMIFS(#REF!,#REF!,종합!$C$5,#REF!,종합!J$62)&amp;"명)","")</f>
        <v/>
      </c>
      <c r="K69" s="179" t="str">
        <f>IFERROR(ROUND(SUMIFS(#REF!,#REF!,종합!$C$5,#REF!,종합!K$62)/SUMIFS(#REF!,#REF!,종합!$C$5,#REF!,종합!K$62)*100,0)&amp;"%("&amp;SUMIFS(#REF!,#REF!,종합!$C$5,#REF!,종합!K$62)&amp;"명)","")</f>
        <v/>
      </c>
      <c r="M69" s="259">
        <v>0</v>
      </c>
      <c r="N69" s="259">
        <v>0.14285714285714285</v>
      </c>
      <c r="O69" s="259"/>
      <c r="P69" s="259"/>
      <c r="Q69" s="259"/>
      <c r="R69" s="259"/>
      <c r="S69" s="259"/>
      <c r="T69" s="259"/>
      <c r="AA69" s="40"/>
    </row>
    <row r="70" spans="2:27" ht="15.7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59">
        <v>0</v>
      </c>
      <c r="N70" s="259">
        <v>0.8571428571428571</v>
      </c>
      <c r="O70" s="259"/>
      <c r="P70" s="259"/>
      <c r="Q70" s="259"/>
      <c r="R70" s="259"/>
      <c r="S70" s="259"/>
      <c r="T70" s="259"/>
      <c r="AA70" s="40"/>
    </row>
    <row r="71" spans="2:27" ht="17.25" customHeight="1">
      <c r="B71" s="52" t="s">
        <v>130</v>
      </c>
      <c r="C71" s="52"/>
      <c r="D71" s="51"/>
      <c r="E71" s="51"/>
      <c r="F71" s="51"/>
      <c r="G71" s="51"/>
      <c r="H71" s="51"/>
      <c r="I71" s="51"/>
      <c r="J71" s="51"/>
      <c r="K71" s="51"/>
      <c r="M71" s="255"/>
      <c r="N71" s="226"/>
      <c r="P71" s="228"/>
      <c r="AA71" s="40"/>
    </row>
    <row r="72" spans="2:27" ht="30.75" customHeight="1">
      <c r="B72" s="56" t="s">
        <v>74</v>
      </c>
      <c r="C72" s="56" t="s">
        <v>100</v>
      </c>
      <c r="D72" s="56" t="s">
        <v>101</v>
      </c>
      <c r="E72" s="56" t="s">
        <v>102</v>
      </c>
      <c r="F72" s="56" t="s">
        <v>103</v>
      </c>
      <c r="G72" s="56" t="s">
        <v>104</v>
      </c>
      <c r="H72" s="56" t="s">
        <v>6</v>
      </c>
      <c r="I72" s="56" t="s">
        <v>7</v>
      </c>
      <c r="J72" s="56" t="s">
        <v>105</v>
      </c>
      <c r="K72" s="56" t="s">
        <v>107</v>
      </c>
      <c r="M72" s="255"/>
      <c r="N72" s="226"/>
      <c r="P72" s="228"/>
      <c r="AA72" s="40"/>
    </row>
    <row r="73" spans="2:27" ht="27" customHeight="1">
      <c r="B73" s="87" t="s">
        <v>117</v>
      </c>
      <c r="C73" s="66">
        <v>1</v>
      </c>
      <c r="D73" s="88">
        <v>4.7332524956438221E-2</v>
      </c>
      <c r="E73" s="88">
        <v>0.39893183214493921</v>
      </c>
      <c r="F73" s="88">
        <v>0.18402435355562125</v>
      </c>
      <c r="G73" s="89">
        <v>13.330789473684211</v>
      </c>
      <c r="H73" s="90">
        <v>1.910673470035628</v>
      </c>
      <c r="I73" s="90">
        <v>49.372430059196191</v>
      </c>
      <c r="J73" s="91">
        <v>1.6676657392969325</v>
      </c>
      <c r="K73" s="74"/>
      <c r="M73" s="255"/>
      <c r="N73" s="226"/>
      <c r="P73" s="228"/>
      <c r="AA73" s="40"/>
    </row>
    <row r="74" spans="2:27" ht="20.25" customHeight="1">
      <c r="B74" s="87" t="s">
        <v>117</v>
      </c>
      <c r="C74" s="66">
        <v>2</v>
      </c>
      <c r="D74" s="88">
        <v>3.5760173445712959E-2</v>
      </c>
      <c r="E74" s="88">
        <v>0.35023344817241503</v>
      </c>
      <c r="F74" s="88">
        <v>0.1624332401022264</v>
      </c>
      <c r="G74" s="89">
        <v>9.3282608695652183</v>
      </c>
      <c r="H74" s="90">
        <v>0.17951874116338509</v>
      </c>
      <c r="I74" s="90">
        <v>15.856187942322471</v>
      </c>
      <c r="J74" s="91">
        <v>1.9986348728538734</v>
      </c>
      <c r="K74" s="74"/>
      <c r="M74" s="255"/>
      <c r="N74" s="226"/>
      <c r="P74" s="228"/>
      <c r="AA74" s="40"/>
    </row>
    <row r="75" spans="2:27" ht="20.25" customHeight="1">
      <c r="B75" s="87" t="s">
        <v>117</v>
      </c>
      <c r="C75" s="66">
        <v>3</v>
      </c>
      <c r="D75" s="88">
        <v>1.3518034691326473E-2</v>
      </c>
      <c r="E75" s="88">
        <v>0.34824179151427825</v>
      </c>
      <c r="F75" s="88">
        <v>0.17188074701882911</v>
      </c>
      <c r="G75" s="89">
        <v>9.0884583333333335</v>
      </c>
      <c r="H75" s="90">
        <v>0.11924484806073708</v>
      </c>
      <c r="I75" s="90">
        <v>15.052368897513043</v>
      </c>
      <c r="J75" s="91">
        <v>2.0265658153360953</v>
      </c>
      <c r="K75" s="74"/>
      <c r="M75" s="255"/>
      <c r="N75" s="226"/>
      <c r="P75" s="228"/>
      <c r="AA75" s="40"/>
    </row>
    <row r="76" spans="2:27" ht="20.25" customHeight="1">
      <c r="B76" s="87" t="s">
        <v>117</v>
      </c>
      <c r="C76" s="66">
        <v>4</v>
      </c>
      <c r="D76" s="88">
        <v>1.0980688490118816E-2</v>
      </c>
      <c r="E76" s="88">
        <v>0.3528619300839308</v>
      </c>
      <c r="F76" s="88">
        <v>0.18442733373892237</v>
      </c>
      <c r="G76" s="89">
        <v>9.7439130434782619</v>
      </c>
      <c r="H76" s="90">
        <v>9.9103515629998931E-2</v>
      </c>
      <c r="I76" s="90">
        <v>18.478927701339714</v>
      </c>
      <c r="J76" s="91">
        <v>1.9611077155728123</v>
      </c>
      <c r="K76" s="74"/>
      <c r="M76" s="255"/>
      <c r="N76" s="226"/>
      <c r="P76" s="228"/>
      <c r="AA76" s="40"/>
    </row>
    <row r="77" spans="2:27" ht="20.25" customHeight="1">
      <c r="B77" s="87" t="s">
        <v>117</v>
      </c>
      <c r="C77" s="66">
        <v>5</v>
      </c>
      <c r="D77" s="88">
        <v>1.1581936960574808E-2</v>
      </c>
      <c r="E77" s="88">
        <v>0.34947765733430269</v>
      </c>
      <c r="F77" s="88">
        <v>0.17848943756572094</v>
      </c>
      <c r="G77" s="89">
        <v>10.066913043478262</v>
      </c>
      <c r="H77" s="90">
        <v>9.647024250153613E-2</v>
      </c>
      <c r="I77" s="90">
        <v>17.989264109301601</v>
      </c>
      <c r="J77" s="91">
        <v>1.9257477388269184</v>
      </c>
      <c r="K77" s="74"/>
      <c r="M77" s="255"/>
      <c r="N77" s="226"/>
      <c r="P77" s="228"/>
      <c r="AA77" s="40"/>
    </row>
    <row r="78" spans="2:27" ht="20.25" customHeight="1">
      <c r="B78" s="87" t="s">
        <v>117</v>
      </c>
      <c r="C78" s="66">
        <v>6</v>
      </c>
      <c r="D78" s="88">
        <v>1.2621634277012369E-2</v>
      </c>
      <c r="E78" s="88">
        <v>0.34481117704602721</v>
      </c>
      <c r="F78" s="88">
        <v>0.16944742571871785</v>
      </c>
      <c r="G78" s="89">
        <v>10.8695</v>
      </c>
      <c r="H78" s="90">
        <v>0.11514558365635405</v>
      </c>
      <c r="I78" s="90">
        <v>17.224964125017777</v>
      </c>
      <c r="J78" s="91">
        <v>1.8688225526592239</v>
      </c>
      <c r="K78" s="74"/>
      <c r="M78" s="255"/>
      <c r="N78" s="226"/>
      <c r="P78" s="228"/>
      <c r="AA78" s="40"/>
    </row>
    <row r="79" spans="2:27" ht="20.25" customHeight="1">
      <c r="B79" s="87" t="s">
        <v>117</v>
      </c>
      <c r="C79" s="66">
        <v>7</v>
      </c>
      <c r="D79" s="88">
        <v>1.5247049911826852E-2</v>
      </c>
      <c r="E79" s="88">
        <v>0.34357381677411419</v>
      </c>
      <c r="F79" s="88">
        <v>0.16442254502091957</v>
      </c>
      <c r="G79" s="89">
        <v>11.22468181818182</v>
      </c>
      <c r="H79" s="90">
        <v>0.15765949628378084</v>
      </c>
      <c r="I79" s="90">
        <v>16.917407604685145</v>
      </c>
      <c r="J79" s="91">
        <v>1.8267112575546445</v>
      </c>
      <c r="K79" s="74"/>
      <c r="M79" s="255"/>
      <c r="N79" s="226"/>
      <c r="P79" s="228"/>
      <c r="AA79" s="40"/>
    </row>
    <row r="80" spans="2:27" ht="20.25" customHeight="1">
      <c r="B80" s="87" t="s">
        <v>117</v>
      </c>
      <c r="C80" s="66">
        <v>8</v>
      </c>
      <c r="D80" s="88">
        <v>1.8505394471265091E-2</v>
      </c>
      <c r="E80" s="88">
        <v>0.3407519077671996</v>
      </c>
      <c r="F80" s="88">
        <v>0.15220081355778819</v>
      </c>
      <c r="G80" s="89">
        <v>11.759636363636366</v>
      </c>
      <c r="H80" s="90">
        <v>0.10489764555533507</v>
      </c>
      <c r="I80" s="90">
        <v>17.655407775563489</v>
      </c>
      <c r="J80" s="91">
        <v>1.7899187514177022</v>
      </c>
      <c r="K80" s="74" t="s">
        <v>69</v>
      </c>
      <c r="M80" s="255"/>
      <c r="N80" s="226"/>
      <c r="P80" s="228"/>
      <c r="AA80" s="40"/>
    </row>
    <row r="81" spans="2:27" ht="20.25" customHeight="1">
      <c r="B81" s="87" t="s">
        <v>119</v>
      </c>
      <c r="C81" s="66">
        <v>1</v>
      </c>
      <c r="D81" s="88">
        <v>0.11495703529420813</v>
      </c>
      <c r="E81" s="88">
        <v>0.34362799766703717</v>
      </c>
      <c r="F81" s="88">
        <v>0.30920670891227536</v>
      </c>
      <c r="G81" s="89">
        <v>10.648250000000001</v>
      </c>
      <c r="H81" s="90">
        <v>0.9081011705424088</v>
      </c>
      <c r="I81" s="90">
        <v>22.486811744121027</v>
      </c>
      <c r="J81" s="91">
        <v>2.4225763692589037</v>
      </c>
      <c r="K81" s="74"/>
      <c r="M81" s="255"/>
      <c r="N81" s="226"/>
      <c r="P81" s="228"/>
      <c r="AA81" s="40"/>
    </row>
    <row r="82" spans="2:27" ht="20.25" customHeight="1">
      <c r="B82" s="87" t="s">
        <v>119</v>
      </c>
      <c r="C82" s="66">
        <v>2</v>
      </c>
      <c r="D82" s="88">
        <v>7.5122733191489183E-2</v>
      </c>
      <c r="E82" s="88">
        <v>0.28261459085354268</v>
      </c>
      <c r="F82" s="88">
        <v>0.29169841894429116</v>
      </c>
      <c r="G82" s="89">
        <v>7.669875000000002</v>
      </c>
      <c r="H82" s="90">
        <v>0.61995500958799832</v>
      </c>
      <c r="I82" s="90">
        <v>7.5587641718839116</v>
      </c>
      <c r="J82" s="91">
        <v>2.7659669127378677</v>
      </c>
      <c r="K82" s="74"/>
    </row>
    <row r="83" spans="2:27" ht="20.25" customHeight="1">
      <c r="B83" s="87" t="s">
        <v>119</v>
      </c>
      <c r="C83" s="66">
        <v>3</v>
      </c>
      <c r="D83" s="88">
        <v>2.7462791535454459E-2</v>
      </c>
      <c r="E83" s="88">
        <v>0.30069662289138488</v>
      </c>
      <c r="F83" s="88">
        <v>0.29531650649851965</v>
      </c>
      <c r="G83" s="89">
        <v>7.5503750000000007</v>
      </c>
      <c r="H83" s="90">
        <v>0.61661463955701445</v>
      </c>
      <c r="I83" s="90">
        <v>8.6725152864556136</v>
      </c>
      <c r="J83" s="91">
        <v>2.8063715721483602</v>
      </c>
      <c r="K83" s="74"/>
    </row>
    <row r="84" spans="2:27" ht="20.25" customHeight="1">
      <c r="B84" s="87" t="s">
        <v>119</v>
      </c>
      <c r="C84" s="66">
        <v>4</v>
      </c>
      <c r="D84" s="88">
        <v>1.9309649941562146E-2</v>
      </c>
      <c r="E84" s="88">
        <v>0.29925592891932928</v>
      </c>
      <c r="F84" s="88">
        <v>0.29871569415288951</v>
      </c>
      <c r="G84" s="89">
        <v>7.0191250000000007</v>
      </c>
      <c r="H84" s="90">
        <v>0.55672243551146261</v>
      </c>
      <c r="I84" s="90">
        <v>5.5694248390494536</v>
      </c>
      <c r="J84" s="91">
        <v>2.832485241418083</v>
      </c>
      <c r="K84" s="74"/>
    </row>
    <row r="85" spans="2:27" ht="20.25" customHeight="1">
      <c r="B85" s="87" t="s">
        <v>119</v>
      </c>
      <c r="C85" s="66">
        <v>5</v>
      </c>
      <c r="D85" s="88">
        <v>1.931429495169917E-2</v>
      </c>
      <c r="E85" s="88">
        <v>0.29717494836395558</v>
      </c>
      <c r="F85" s="88">
        <v>0.28109054913628606</v>
      </c>
      <c r="G85" s="89">
        <v>7.739749999999999</v>
      </c>
      <c r="H85" s="90">
        <v>0.57866720896050827</v>
      </c>
      <c r="I85" s="90">
        <v>5.4182146014506358</v>
      </c>
      <c r="J85" s="91">
        <v>2.7004198283374525</v>
      </c>
      <c r="K85" s="74"/>
    </row>
    <row r="86" spans="2:27" ht="20.25" customHeight="1">
      <c r="B86" s="87" t="s">
        <v>119</v>
      </c>
      <c r="C86" s="66">
        <v>6</v>
      </c>
      <c r="D86" s="88">
        <v>1.9222789108244452E-2</v>
      </c>
      <c r="E86" s="88">
        <v>0.29036171389932169</v>
      </c>
      <c r="F86" s="88">
        <v>0.25894997778473078</v>
      </c>
      <c r="G86" s="89">
        <v>7.5362857142857136</v>
      </c>
      <c r="H86" s="90">
        <v>0.61368147137024887</v>
      </c>
      <c r="I86" s="90">
        <v>4.5978904085740187</v>
      </c>
      <c r="J86" s="91">
        <v>2.50257205106948</v>
      </c>
      <c r="K86" s="74"/>
    </row>
    <row r="87" spans="2:27" ht="20.25" customHeight="1">
      <c r="B87" s="87" t="s">
        <v>119</v>
      </c>
      <c r="C87" s="66">
        <v>7</v>
      </c>
      <c r="D87" s="88">
        <v>2.1758484225857438E-2</v>
      </c>
      <c r="E87" s="88">
        <v>0.29148594997112548</v>
      </c>
      <c r="F87" s="88">
        <v>0.25404933669958507</v>
      </c>
      <c r="G87" s="89">
        <v>8.5124285714285701</v>
      </c>
      <c r="H87" s="90">
        <v>0.40145840146878398</v>
      </c>
      <c r="I87" s="90">
        <v>5.124362699207869</v>
      </c>
      <c r="J87" s="91">
        <v>2.3818305385560352</v>
      </c>
      <c r="K87" s="74"/>
    </row>
    <row r="88" spans="2:27" ht="20.25" customHeight="1">
      <c r="B88" s="87" t="s">
        <v>119</v>
      </c>
      <c r="C88" s="66">
        <v>8</v>
      </c>
      <c r="D88" s="88">
        <v>3.1849289532038007E-2</v>
      </c>
      <c r="E88" s="88">
        <v>0.29230424409552691</v>
      </c>
      <c r="F88" s="88">
        <v>0.24001182832673104</v>
      </c>
      <c r="G88" s="89">
        <v>9.6808571428571408</v>
      </c>
      <c r="H88" s="90">
        <v>5.6649074382449122E-2</v>
      </c>
      <c r="I88" s="90">
        <v>6.1927738131722796</v>
      </c>
      <c r="J88" s="91">
        <v>2.2494039618336328</v>
      </c>
      <c r="K88" s="74" t="s">
        <v>70</v>
      </c>
    </row>
    <row r="89" spans="2:27" ht="20.25" customHeight="1">
      <c r="B89" s="87" t="s">
        <v>118</v>
      </c>
      <c r="C89" s="66">
        <v>1</v>
      </c>
      <c r="D89" s="88">
        <v>0.13076311934008963</v>
      </c>
      <c r="E89" s="88">
        <v>0.40066435811137185</v>
      </c>
      <c r="F89" s="88">
        <v>0.27392169968192676</v>
      </c>
      <c r="G89" s="89">
        <v>13.067999999999998</v>
      </c>
      <c r="H89" s="90">
        <v>1.7277341133368425</v>
      </c>
      <c r="I89" s="90">
        <v>28.180194306823829</v>
      </c>
      <c r="J89" s="91">
        <v>2.1018144674508519</v>
      </c>
      <c r="K89" s="74"/>
    </row>
    <row r="90" spans="2:27" ht="20.25" customHeight="1">
      <c r="B90" s="87" t="s">
        <v>118</v>
      </c>
      <c r="C90" s="66">
        <v>2</v>
      </c>
      <c r="D90" s="88">
        <v>9.1542734158212583E-2</v>
      </c>
      <c r="E90" s="88">
        <v>0.33601373247845018</v>
      </c>
      <c r="F90" s="88">
        <v>0.23236116449784502</v>
      </c>
      <c r="G90" s="89">
        <v>8.3662499999999991</v>
      </c>
      <c r="H90" s="90">
        <v>6.6556694127436658E-2</v>
      </c>
      <c r="I90" s="90">
        <v>6.2367537497062697</v>
      </c>
      <c r="J90" s="91">
        <v>2.5673013740397863</v>
      </c>
      <c r="K90" s="74"/>
    </row>
    <row r="91" spans="2:27" ht="20.25" customHeight="1">
      <c r="B91" s="87" t="s">
        <v>118</v>
      </c>
      <c r="C91" s="66">
        <v>3</v>
      </c>
      <c r="D91" s="88">
        <v>2.920638990383571E-2</v>
      </c>
      <c r="E91" s="88">
        <v>0.34732208173694884</v>
      </c>
      <c r="F91" s="88">
        <v>0.22351838038993652</v>
      </c>
      <c r="G91" s="89">
        <v>7.4183750000000002</v>
      </c>
      <c r="H91" s="90">
        <v>2.0985849985398614E-2</v>
      </c>
      <c r="I91" s="90">
        <v>4.487156287787049</v>
      </c>
      <c r="J91" s="91">
        <v>2.6052486223680931</v>
      </c>
      <c r="K91" s="74"/>
    </row>
    <row r="92" spans="2:27" ht="20.25" customHeight="1">
      <c r="B92" s="87" t="s">
        <v>118</v>
      </c>
      <c r="C92" s="66">
        <v>4</v>
      </c>
      <c r="D92" s="88">
        <v>2.7269341161435666E-2</v>
      </c>
      <c r="E92" s="88">
        <v>0.35069735028010335</v>
      </c>
      <c r="F92" s="88">
        <v>0.23773988808030772</v>
      </c>
      <c r="G92" s="89">
        <v>8.6829999999999998</v>
      </c>
      <c r="H92" s="90">
        <v>6.2667574399518769E-2</v>
      </c>
      <c r="I92" s="90">
        <v>6.6678299161087979</v>
      </c>
      <c r="J92" s="91">
        <v>2.4926627011765259</v>
      </c>
      <c r="K92" s="74"/>
    </row>
    <row r="93" spans="2:27" ht="20.25" customHeight="1">
      <c r="B93" s="87" t="s">
        <v>118</v>
      </c>
      <c r="C93" s="66">
        <v>5</v>
      </c>
      <c r="D93" s="88">
        <v>3.1993790582595459E-2</v>
      </c>
      <c r="E93" s="88">
        <v>0.35689909800416653</v>
      </c>
      <c r="F93" s="88">
        <v>0.2320766133245602</v>
      </c>
      <c r="G93" s="89">
        <v>9.93</v>
      </c>
      <c r="H93" s="90">
        <v>4.3110206809515828E-2</v>
      </c>
      <c r="I93" s="90">
        <v>9.6895321971864146</v>
      </c>
      <c r="J93" s="91">
        <v>2.3533236657371863</v>
      </c>
      <c r="K93" s="74"/>
    </row>
    <row r="94" spans="2:27" ht="20.25" customHeight="1">
      <c r="B94" s="87" t="s">
        <v>118</v>
      </c>
      <c r="C94" s="66">
        <v>6</v>
      </c>
      <c r="D94" s="88">
        <v>4.424071435630849E-2</v>
      </c>
      <c r="E94" s="88">
        <v>0.3568138635651612</v>
      </c>
      <c r="F94" s="88">
        <v>0.21867668037059712</v>
      </c>
      <c r="G94" s="89">
        <v>11.641599999999997</v>
      </c>
      <c r="H94" s="90">
        <v>2.4936814428225988E-2</v>
      </c>
      <c r="I94" s="90">
        <v>11.357759863809699</v>
      </c>
      <c r="J94" s="91">
        <v>2.0821291766389551</v>
      </c>
      <c r="K94" s="74"/>
    </row>
    <row r="95" spans="2:27" ht="20.25" customHeight="1">
      <c r="B95" s="87" t="s">
        <v>118</v>
      </c>
      <c r="C95" s="66">
        <v>7</v>
      </c>
      <c r="D95" s="88">
        <v>4.6016073996885475E-2</v>
      </c>
      <c r="E95" s="88">
        <v>0.3635739090725974</v>
      </c>
      <c r="F95" s="88">
        <v>0.20237424678645677</v>
      </c>
      <c r="G95" s="89">
        <v>11.87742857142857</v>
      </c>
      <c r="H95" s="90">
        <v>2.2721659444587212E-2</v>
      </c>
      <c r="I95" s="90">
        <v>9.5052275343189834</v>
      </c>
      <c r="J95" s="91">
        <v>2.0064581357130939</v>
      </c>
      <c r="K95" s="74"/>
    </row>
    <row r="96" spans="2:27" ht="20.25" customHeight="1">
      <c r="B96" s="87" t="s">
        <v>118</v>
      </c>
      <c r="C96" s="66">
        <v>8</v>
      </c>
      <c r="D96" s="88">
        <v>0</v>
      </c>
      <c r="E96" s="88">
        <v>0</v>
      </c>
      <c r="F96" s="88">
        <v>0</v>
      </c>
      <c r="G96" s="89">
        <v>0</v>
      </c>
      <c r="H96" s="90">
        <v>0</v>
      </c>
      <c r="I96" s="90">
        <v>0</v>
      </c>
      <c r="J96" s="91">
        <v>0</v>
      </c>
      <c r="K96" s="74" t="s">
        <v>120</v>
      </c>
    </row>
    <row r="97" spans="2:11" ht="20.25" customHeight="1">
      <c r="B97" s="85" t="s">
        <v>124</v>
      </c>
      <c r="C97" s="84"/>
      <c r="D97" s="85"/>
      <c r="E97" s="85"/>
      <c r="F97" s="85"/>
      <c r="G97" s="85"/>
      <c r="H97" s="85"/>
      <c r="I97" s="85"/>
      <c r="J97" s="85"/>
      <c r="K97" s="84"/>
    </row>
    <row r="98" spans="2:11" ht="20.25" customHeight="1">
      <c r="B98" s="222" t="str">
        <f>C62</f>
        <v>12</v>
      </c>
      <c r="C98" s="54"/>
      <c r="D98" s="67">
        <f>(SUMIFS(D$73:D$96,$B$73:$B$96,$B98,$C$73:$C$96,MAX($C$73:$C$96))/SUMIFS(D$73:D$96,$B$73:$B$96,$B98,$C$73:$C$96,MAX($C$73:$C$96)-1))-1</f>
        <v>0.21370327888221841</v>
      </c>
      <c r="E98" s="67">
        <f t="shared" ref="D98:J99" si="1">(SUMIFS(E$73:E$96,$B$73:$B$96,$B98,$C$73:$C$96,MAX($C$73:$C$96))/SUMIFS(E$73:E$96,$B$73:$B$96,$B98,$C$73:$C$96,MAX($C$73:$C$96)-1))-1</f>
        <v>-8.2133994767414897E-3</v>
      </c>
      <c r="F98" s="67">
        <f t="shared" si="1"/>
        <v>-7.4331238830881774E-2</v>
      </c>
      <c r="G98" s="67">
        <f t="shared" si="1"/>
        <v>4.7658771457380844E-2</v>
      </c>
      <c r="H98" s="67">
        <f t="shared" si="1"/>
        <v>-0.33465697894579427</v>
      </c>
      <c r="I98" s="67">
        <f t="shared" si="1"/>
        <v>4.3623715176902111E-2</v>
      </c>
      <c r="J98" s="86">
        <f t="shared" si="1"/>
        <v>-2.014139124877079E-2</v>
      </c>
      <c r="K98" s="55"/>
    </row>
    <row r="99" spans="2:11" ht="20.25" customHeight="1">
      <c r="B99" s="42" t="str">
        <f>D62</f>
        <v>76</v>
      </c>
      <c r="C99" s="54"/>
      <c r="D99" s="67">
        <f t="shared" si="1"/>
        <v>0.46376416672393095</v>
      </c>
      <c r="E99" s="67">
        <f t="shared" si="1"/>
        <v>2.8073192703885752E-3</v>
      </c>
      <c r="F99" s="67">
        <f>(SUMIFS(F$73:F$96,$B$73:$B$96,$B99,$C$73:$C$96,MAX($C$73:$C$96))/SUMIFS(F$73:F$96,$B$73:$B$96,$B99,$C$73:$C$96,MAX($C$73:$C$96)-1))-1</f>
        <v>-5.5255048311554811E-2</v>
      </c>
      <c r="G99" s="67">
        <f t="shared" si="1"/>
        <v>0.13726148320942477</v>
      </c>
      <c r="H99" s="67">
        <f t="shared" si="1"/>
        <v>-0.85889179507716951</v>
      </c>
      <c r="I99" s="67">
        <f t="shared" si="1"/>
        <v>0.20849638807369497</v>
      </c>
      <c r="J99" s="86">
        <f t="shared" si="1"/>
        <v>-5.5598655982757261E-2</v>
      </c>
      <c r="K99" s="55"/>
    </row>
    <row r="100" spans="2:11" ht="20.25" customHeight="1">
      <c r="B100" s="42" t="str">
        <f>E62</f>
        <v>75</v>
      </c>
      <c r="C100" s="54"/>
      <c r="D100" s="67" t="s">
        <v>191</v>
      </c>
      <c r="E100" s="67" t="s">
        <v>191</v>
      </c>
      <c r="F100" s="67" t="s">
        <v>191</v>
      </c>
      <c r="G100" s="67" t="s">
        <v>191</v>
      </c>
      <c r="H100" s="67" t="s">
        <v>191</v>
      </c>
      <c r="I100" s="67" t="s">
        <v>191</v>
      </c>
      <c r="J100" s="86" t="s">
        <v>191</v>
      </c>
      <c r="K100" s="55"/>
    </row>
    <row r="101" spans="2:11" ht="20.25" customHeight="1">
      <c r="B101" s="42">
        <f>F62</f>
        <v>0</v>
      </c>
      <c r="C101" s="54"/>
      <c r="D101" s="67" t="s">
        <v>191</v>
      </c>
      <c r="E101" s="67" t="s">
        <v>191</v>
      </c>
      <c r="F101" s="67" t="s">
        <v>191</v>
      </c>
      <c r="G101" s="67" t="s">
        <v>191</v>
      </c>
      <c r="H101" s="67" t="s">
        <v>191</v>
      </c>
      <c r="I101" s="67" t="s">
        <v>191</v>
      </c>
      <c r="J101" s="86" t="s">
        <v>191</v>
      </c>
      <c r="K101" s="55"/>
    </row>
    <row r="102" spans="2:11" ht="20.25" customHeight="1" thickBot="1"/>
    <row r="103" spans="2:11" ht="17.25" thickTop="1">
      <c r="B103" s="25" t="s">
        <v>51</v>
      </c>
      <c r="C103" s="25"/>
      <c r="D103" s="25"/>
      <c r="E103" s="25"/>
      <c r="F103" s="170" t="s">
        <v>76</v>
      </c>
      <c r="G103" s="43"/>
      <c r="H103" s="25"/>
      <c r="I103" s="25"/>
    </row>
    <row r="104" spans="2:11">
      <c r="B104" s="26" t="s">
        <v>33</v>
      </c>
      <c r="C104" s="26" t="s">
        <v>52</v>
      </c>
      <c r="D104" s="26"/>
      <c r="E104" s="26"/>
      <c r="F104" s="92" t="s">
        <v>77</v>
      </c>
      <c r="G104" s="44"/>
      <c r="H104" s="46" t="s">
        <v>80</v>
      </c>
      <c r="I104" s="46"/>
    </row>
    <row r="105" spans="2:11">
      <c r="B105" s="26" t="s">
        <v>34</v>
      </c>
      <c r="C105" s="26" t="s">
        <v>53</v>
      </c>
      <c r="D105" s="26"/>
      <c r="E105" s="26"/>
      <c r="F105" s="92" t="s">
        <v>78</v>
      </c>
      <c r="G105" s="44"/>
      <c r="H105" s="46" t="s">
        <v>81</v>
      </c>
      <c r="I105" s="46"/>
    </row>
    <row r="106" spans="2:11">
      <c r="B106" s="26" t="s">
        <v>4</v>
      </c>
      <c r="C106" s="26" t="s">
        <v>54</v>
      </c>
      <c r="D106" s="26"/>
      <c r="E106" s="26"/>
      <c r="F106" s="92" t="s">
        <v>79</v>
      </c>
      <c r="G106" s="44"/>
      <c r="H106" s="46" t="s">
        <v>82</v>
      </c>
      <c r="I106" s="46"/>
    </row>
    <row r="107" spans="2:11">
      <c r="B107" s="26" t="s">
        <v>5</v>
      </c>
      <c r="C107" s="26" t="s">
        <v>55</v>
      </c>
      <c r="D107" s="26"/>
      <c r="E107" s="26"/>
      <c r="F107" s="92" t="s">
        <v>86</v>
      </c>
      <c r="G107" s="44"/>
      <c r="H107" s="46" t="s">
        <v>83</v>
      </c>
      <c r="I107" s="46"/>
    </row>
    <row r="108" spans="2:11">
      <c r="B108" s="26" t="s">
        <v>56</v>
      </c>
      <c r="C108" s="26" t="s">
        <v>57</v>
      </c>
      <c r="D108" s="26"/>
      <c r="E108" s="26"/>
      <c r="F108" s="92" t="s">
        <v>87</v>
      </c>
      <c r="G108" s="44"/>
      <c r="H108" s="46" t="s">
        <v>84</v>
      </c>
      <c r="I108" s="46"/>
    </row>
    <row r="109" spans="2:11" ht="17.25" thickBot="1">
      <c r="B109" s="27" t="s">
        <v>58</v>
      </c>
      <c r="C109" s="27" t="s">
        <v>59</v>
      </c>
      <c r="D109" s="27"/>
      <c r="E109" s="27"/>
      <c r="F109" s="93" t="s">
        <v>88</v>
      </c>
      <c r="G109" s="45"/>
      <c r="H109" s="47" t="s">
        <v>85</v>
      </c>
      <c r="I109" s="47"/>
    </row>
    <row r="110" spans="2:11" ht="17.25" thickTop="1"/>
    <row r="111" spans="2:11" ht="6.75" customHeight="1"/>
  </sheetData>
  <mergeCells count="3">
    <mergeCell ref="O9:P9"/>
    <mergeCell ref="C4:D4"/>
    <mergeCell ref="C5:D5"/>
  </mergeCells>
  <phoneticPr fontId="2" type="noConversion"/>
  <conditionalFormatting sqref="B73:K96">
    <cfRule type="expression" dxfId="40" priority="6">
      <formula>$B73&lt;&gt;$B74</formula>
    </cfRule>
  </conditionalFormatting>
  <conditionalFormatting sqref="C63:K63">
    <cfRule type="containsText" dxfId="39" priority="7" operator="containsText" text="F">
      <formula>NOT(ISERROR(SEARCH("F",C63)))</formula>
    </cfRule>
    <cfRule type="containsText" dxfId="38" priority="8" operator="containsText" text="D">
      <formula>NOT(ISERROR(SEARCH("D",C63)))</formula>
    </cfRule>
    <cfRule type="containsText" dxfId="37" priority="9" operator="containsText" text="S">
      <formula>NOT(ISERROR(SEARCH("S",C63)))</formula>
    </cfRule>
    <cfRule type="containsText" dxfId="36" priority="10" operator="containsText" text="A">
      <formula>NOT(ISERROR(SEARCH("A",C63)))</formula>
    </cfRule>
  </conditionalFormatting>
  <conditionalFormatting sqref="D50:K50 D52:K53 D54:D59 D60:K61 D70:K70 D97:K97 K98:K101">
    <cfRule type="containsText" dxfId="35" priority="65" operator="containsText" text="악화">
      <formula>NOT(ISERROR(SEARCH("악화",D50)))</formula>
    </cfRule>
  </conditionalFormatting>
  <conditionalFormatting sqref="D50:K50 D52:K53 D60:K61 D70:K70 D97:K97 K98:K101 D54:D59">
    <cfRule type="containsText" dxfId="34" priority="64" operator="containsText" text="개선">
      <formula>NOT(ISERROR(SEARCH("개선",D50)))</formula>
    </cfRule>
  </conditionalFormatting>
  <conditionalFormatting sqref="G4:G5">
    <cfRule type="containsText" dxfId="33" priority="15" operator="containsText" text="S">
      <formula>NOT(ISERROR(SEARCH("S",G4)))</formula>
    </cfRule>
    <cfRule type="containsText" dxfId="32" priority="16" operator="containsText" text="A">
      <formula>NOT(ISERROR(SEARCH("A",G4)))</formula>
    </cfRule>
  </conditionalFormatting>
  <conditionalFormatting sqref="G5">
    <cfRule type="containsText" dxfId="31" priority="11" operator="containsText" text="F">
      <formula>NOT(ISERROR(SEARCH("F",G5)))</formula>
    </cfRule>
    <cfRule type="containsText" dxfId="30" priority="12" operator="containsText" text="D">
      <formula>NOT(ISERROR(SEARCH("D",G5)))</formula>
    </cfRule>
  </conditionalFormatting>
  <conditionalFormatting sqref="K1:K19 J20">
    <cfRule type="containsText" dxfId="29" priority="1" operator="containsText" text="D">
      <formula>NOT(ISERROR(SEARCH("D",J1)))</formula>
    </cfRule>
    <cfRule type="containsText" dxfId="28" priority="2" operator="containsText" text="F">
      <formula>NOT(ISERROR(SEARCH("F",J1)))</formula>
    </cfRule>
    <cfRule type="containsText" dxfId="27" priority="3" operator="containsText" text="S">
      <formula>NOT(ISERROR(SEARCH("S",J1)))</formula>
    </cfRule>
    <cfRule type="containsText" dxfId="26" priority="4" operator="containsText" text="A">
      <formula>NOT(ISERROR(SEARCH("A",J1)))</formula>
    </cfRule>
  </conditionalFormatting>
  <conditionalFormatting sqref="K22:K26 K28:K62 K64:K1048576">
    <cfRule type="containsText" dxfId="25" priority="17" operator="containsText" text="D">
      <formula>NOT(ISERROR(SEARCH("D",K22)))</formula>
    </cfRule>
    <cfRule type="containsText" dxfId="24" priority="18" operator="containsText" text="F">
      <formula>NOT(ISERROR(SEARCH("F",K22)))</formula>
    </cfRule>
    <cfRule type="containsText" dxfId="23" priority="19" operator="containsText" text="S">
      <formula>NOT(ISERROR(SEARCH("S",K22)))</formula>
    </cfRule>
    <cfRule type="containsText" dxfId="22" priority="20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D98:J101</xm:sqref>
        </x14:conditionalFormatting>
        <x14:conditionalFormatting xmlns:xm="http://schemas.microsoft.com/office/excel/2006/main">
          <x14:cfRule type="iconSet" priority="5" id="{0928F462-F03C-4211-8EAC-828D0F66B8D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153</v>
      </c>
      <c r="B3" s="41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139</v>
      </c>
      <c r="C4" s="136" t="s">
        <v>1</v>
      </c>
      <c r="D4" s="136" t="s">
        <v>10</v>
      </c>
      <c r="E4" s="137" t="s">
        <v>138</v>
      </c>
      <c r="F4" s="124" t="s">
        <v>45</v>
      </c>
      <c r="G4" s="147" t="s">
        <v>143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89</v>
      </c>
      <c r="AZ4" s="98" t="s">
        <v>65</v>
      </c>
      <c r="BA4" s="98" t="s">
        <v>123</v>
      </c>
      <c r="BB4" t="s">
        <v>131</v>
      </c>
      <c r="BC4" t="s">
        <v>132</v>
      </c>
      <c r="BD4" t="s">
        <v>112</v>
      </c>
      <c r="BE4" t="s">
        <v>133</v>
      </c>
      <c r="BF4" t="s">
        <v>134</v>
      </c>
      <c r="BG4" t="s">
        <v>89</v>
      </c>
      <c r="BH4" t="s">
        <v>133</v>
      </c>
      <c r="BI4" t="s">
        <v>134</v>
      </c>
      <c r="BJ4" t="s">
        <v>89</v>
      </c>
      <c r="BL4" t="s">
        <v>135</v>
      </c>
      <c r="BM4" t="s">
        <v>136</v>
      </c>
      <c r="BN4" t="s">
        <v>137</v>
      </c>
    </row>
    <row r="5" spans="1:66">
      <c r="A5" s="141" t="str">
        <f>W5</f>
        <v>미추홀교통</v>
      </c>
      <c r="B5" s="141" t="str">
        <f>V5</f>
        <v>12</v>
      </c>
      <c r="C5" s="142" t="str">
        <f>Y5</f>
        <v>70바2527</v>
      </c>
      <c r="D5" s="130" t="str">
        <f>Z5</f>
        <v>대형</v>
      </c>
      <c r="E5" s="126" t="str">
        <f>AZ5</f>
        <v>C</v>
      </c>
      <c r="F5" s="149">
        <f>G5/H5</f>
        <v>0.88700000000000001</v>
      </c>
      <c r="G5" s="150">
        <f>AE5</f>
        <v>1.774</v>
      </c>
      <c r="H5" s="151">
        <f>AF5</f>
        <v>2</v>
      </c>
      <c r="I5" s="152">
        <f>AC5</f>
        <v>1676.32</v>
      </c>
      <c r="J5" s="153">
        <f>AI5/AH5</f>
        <v>2.3331062827631584E-2</v>
      </c>
      <c r="K5" s="153">
        <f>AJ5/AH5</f>
        <v>0.34684153103626153</v>
      </c>
      <c r="L5" s="153">
        <f>AK5/AC5</f>
        <v>0.14257421017466831</v>
      </c>
      <c r="M5" s="154">
        <f>AG5</f>
        <v>11.816000000000001</v>
      </c>
      <c r="N5" s="155">
        <f>IF(AW5=0,AT5,"속도계이상")</f>
        <v>0.11899999999999999</v>
      </c>
      <c r="O5" s="155">
        <f>IF(AW5=0,AU5,"속도계이상")</f>
        <v>17.001999999999999</v>
      </c>
      <c r="P5" s="156">
        <f>AQ5/60</f>
        <v>5.3333333333333337E-2</v>
      </c>
      <c r="Q5" s="157">
        <f>AN5</f>
        <v>93</v>
      </c>
      <c r="R5" s="158">
        <f>AC5/(AH5-AI5-AJ5)</f>
        <v>25.882992390262512</v>
      </c>
      <c r="S5" s="143">
        <f>IF(AW5=0,AL5,"속도계이상")</f>
        <v>2</v>
      </c>
      <c r="T5" s="143">
        <f>IF(AW5=0,AM5,"속도계이상")</f>
        <v>285</v>
      </c>
      <c r="U5" t="s">
        <v>116</v>
      </c>
      <c r="V5" s="5" t="s">
        <v>117</v>
      </c>
      <c r="W5" t="s">
        <v>116</v>
      </c>
      <c r="X5" s="5" t="s">
        <v>117</v>
      </c>
      <c r="Y5" t="s">
        <v>193</v>
      </c>
      <c r="Z5" t="s">
        <v>189</v>
      </c>
      <c r="AA5" t="s">
        <v>48</v>
      </c>
      <c r="AB5">
        <v>511</v>
      </c>
      <c r="AC5" s="1">
        <v>1676.32</v>
      </c>
      <c r="AD5" s="1">
        <v>944.745</v>
      </c>
      <c r="AE5" s="28">
        <v>1.774</v>
      </c>
      <c r="AF5">
        <v>2</v>
      </c>
      <c r="AG5">
        <v>11.816000000000001</v>
      </c>
      <c r="AH5">
        <v>102.83024899999999</v>
      </c>
      <c r="AI5">
        <v>2.3991389999999999</v>
      </c>
      <c r="AJ5">
        <v>35.665801000000002</v>
      </c>
      <c r="AK5">
        <v>239</v>
      </c>
      <c r="AL5">
        <v>2</v>
      </c>
      <c r="AM5">
        <v>285</v>
      </c>
      <c r="AN5">
        <v>93</v>
      </c>
      <c r="AO5">
        <v>16.301817</v>
      </c>
      <c r="AP5">
        <v>1839.7</v>
      </c>
      <c r="AQ5">
        <v>3.2</v>
      </c>
      <c r="AR5">
        <v>15</v>
      </c>
      <c r="AS5">
        <v>3087</v>
      </c>
      <c r="AT5">
        <v>0.11899999999999999</v>
      </c>
      <c r="AU5">
        <v>17.001999999999999</v>
      </c>
      <c r="AV5">
        <v>13946</v>
      </c>
      <c r="AW5">
        <v>0</v>
      </c>
      <c r="AX5" s="29">
        <v>0.43</v>
      </c>
      <c r="AY5">
        <v>0.88700000000000001</v>
      </c>
      <c r="AZ5" t="s">
        <v>69</v>
      </c>
      <c r="BA5" t="s">
        <v>194</v>
      </c>
      <c r="BB5">
        <v>4</v>
      </c>
      <c r="BC5" t="s">
        <v>385</v>
      </c>
      <c r="BD5">
        <v>14</v>
      </c>
      <c r="BE5">
        <v>70544.958000000013</v>
      </c>
      <c r="BF5">
        <v>2.3762435296935034E-2</v>
      </c>
      <c r="BG5">
        <v>2.1077280108381377E-2</v>
      </c>
      <c r="BH5">
        <v>109380.54399999999</v>
      </c>
      <c r="BI5">
        <v>1.532557746284385E-2</v>
      </c>
      <c r="BJ5">
        <v>1.3593787209542496E-2</v>
      </c>
      <c r="BK5">
        <v>2</v>
      </c>
      <c r="BL5" t="s">
        <v>69</v>
      </c>
      <c r="BM5">
        <v>0</v>
      </c>
      <c r="BN5" t="s">
        <v>361</v>
      </c>
    </row>
    <row r="6" spans="1:66">
      <c r="A6" s="138" t="str">
        <f t="shared" ref="A6:A7" si="0">W6</f>
        <v>미추홀교통</v>
      </c>
      <c r="B6" s="138" t="str">
        <f t="shared" ref="B6:B7" si="1">V6</f>
        <v>12</v>
      </c>
      <c r="C6" s="139" t="str">
        <f t="shared" ref="C6:C7" si="2">Y6</f>
        <v>70바2601</v>
      </c>
      <c r="D6" s="114" t="str">
        <f t="shared" ref="D6:D7" si="3">Z6</f>
        <v>대형</v>
      </c>
      <c r="E6" s="110" t="str">
        <f>AZ6</f>
        <v>C</v>
      </c>
      <c r="F6" s="159">
        <f>G6/H6</f>
        <v>0.86850000000000005</v>
      </c>
      <c r="G6" s="160">
        <f>AE6</f>
        <v>1.7370000000000001</v>
      </c>
      <c r="H6" s="161">
        <f>AF6</f>
        <v>2</v>
      </c>
      <c r="I6" s="162">
        <f t="shared" ref="I6:I7" si="4">AC6</f>
        <v>2667.6759999999999</v>
      </c>
      <c r="J6" s="163">
        <f t="shared" ref="J6:J7" si="5">AI6/AH6</f>
        <v>1.5745751626757974E-2</v>
      </c>
      <c r="K6" s="163">
        <f t="shared" ref="K6:K7" si="6">AJ6/AH6</f>
        <v>0.35964083618973519</v>
      </c>
      <c r="L6" s="163">
        <f t="shared" ref="L6:L7" si="7">AK6/AC6</f>
        <v>0.15594097634045515</v>
      </c>
      <c r="M6" s="164">
        <f t="shared" ref="M6:M7" si="8">AG6</f>
        <v>13.693</v>
      </c>
      <c r="N6" s="165">
        <f t="shared" ref="N6:N7" si="9">IF(AW6=0,AT6,"속도계이상")</f>
        <v>0.15</v>
      </c>
      <c r="O6" s="165">
        <f t="shared" ref="O6:O7" si="10">IF(AW6=0,AU6,"속도계이상")</f>
        <v>19.417999999999999</v>
      </c>
      <c r="P6" s="166">
        <f t="shared" ref="P6:P7" si="11">AQ6/60</f>
        <v>0</v>
      </c>
      <c r="Q6" s="167">
        <f t="shared" ref="Q6:Q7" si="12">AN6</f>
        <v>82</v>
      </c>
      <c r="R6" s="168">
        <f t="shared" ref="R6:R7" si="13">AC6/(AH6-AI6-AJ6)</f>
        <v>26.040634942711506</v>
      </c>
      <c r="S6" s="140">
        <f t="shared" ref="S6:S7" si="14">IF(AW6=0,AL6,"속도계이상")</f>
        <v>4</v>
      </c>
      <c r="T6" s="140">
        <f t="shared" ref="T6:T7" si="15">IF(AW6=0,AM6,"속도계이상")</f>
        <v>518</v>
      </c>
      <c r="U6" t="s">
        <v>116</v>
      </c>
      <c r="V6" s="5" t="s">
        <v>117</v>
      </c>
      <c r="W6" t="s">
        <v>116</v>
      </c>
      <c r="X6" s="5" t="s">
        <v>117</v>
      </c>
      <c r="Y6" t="s">
        <v>195</v>
      </c>
      <c r="Z6" t="s">
        <v>189</v>
      </c>
      <c r="AA6" t="s">
        <v>48</v>
      </c>
      <c r="AB6">
        <v>511</v>
      </c>
      <c r="AC6" s="1">
        <v>2667.6759999999999</v>
      </c>
      <c r="AD6" s="1">
        <v>1536.1379999999999</v>
      </c>
      <c r="AE6" s="28">
        <v>1.7370000000000001</v>
      </c>
      <c r="AF6">
        <v>2</v>
      </c>
      <c r="AG6">
        <v>13.693</v>
      </c>
      <c r="AH6">
        <v>164.00995399999999</v>
      </c>
      <c r="AI6">
        <v>2.5824600000000002</v>
      </c>
      <c r="AJ6">
        <v>58.984676999999998</v>
      </c>
      <c r="AK6">
        <v>416</v>
      </c>
      <c r="AL6">
        <v>4</v>
      </c>
      <c r="AM6">
        <v>518</v>
      </c>
      <c r="AN6">
        <v>82</v>
      </c>
      <c r="AO6">
        <v>16.265329000000001</v>
      </c>
      <c r="AP6">
        <v>3076.5</v>
      </c>
      <c r="AQ6">
        <v>0</v>
      </c>
      <c r="AR6">
        <v>60</v>
      </c>
      <c r="AS6">
        <v>15545</v>
      </c>
      <c r="AT6">
        <v>0.15</v>
      </c>
      <c r="AU6">
        <v>19.417999999999999</v>
      </c>
      <c r="AV6">
        <v>23051</v>
      </c>
      <c r="AW6">
        <v>0</v>
      </c>
      <c r="AX6" s="29">
        <v>0.46</v>
      </c>
      <c r="AY6">
        <v>0.86850000000000005</v>
      </c>
      <c r="AZ6" t="s">
        <v>69</v>
      </c>
      <c r="BA6" t="s">
        <v>194</v>
      </c>
      <c r="BB6">
        <v>13</v>
      </c>
      <c r="BC6" t="s">
        <v>386</v>
      </c>
      <c r="BD6">
        <v>8</v>
      </c>
      <c r="BE6">
        <v>70544.958000000013</v>
      </c>
      <c r="BF6">
        <v>3.7815261014118112E-2</v>
      </c>
      <c r="BG6">
        <v>3.2842554190761583E-2</v>
      </c>
      <c r="BH6">
        <v>109380.54399999999</v>
      </c>
      <c r="BI6">
        <v>2.4388944344617632E-2</v>
      </c>
      <c r="BJ6">
        <v>2.1181798163300417E-2</v>
      </c>
      <c r="BK6">
        <v>1</v>
      </c>
      <c r="BL6" t="s">
        <v>69</v>
      </c>
      <c r="BM6">
        <v>0</v>
      </c>
      <c r="BN6" t="s">
        <v>361</v>
      </c>
    </row>
    <row r="7" spans="1:66">
      <c r="A7" s="141" t="str">
        <f t="shared" si="0"/>
        <v>미추홀교통</v>
      </c>
      <c r="B7" s="141" t="str">
        <f t="shared" si="1"/>
        <v>12</v>
      </c>
      <c r="C7" s="142" t="str">
        <f t="shared" si="2"/>
        <v>70바2606</v>
      </c>
      <c r="D7" s="130" t="str">
        <f t="shared" si="3"/>
        <v>대형</v>
      </c>
      <c r="E7" s="126" t="str">
        <f t="shared" ref="E7:E15" si="16">AZ7</f>
        <v>C</v>
      </c>
      <c r="F7" s="149">
        <f t="shared" ref="F7:F15" si="17">G7/H7</f>
        <v>0.874</v>
      </c>
      <c r="G7" s="150">
        <f t="shared" ref="G7:G15" si="18">AE7</f>
        <v>1.748</v>
      </c>
      <c r="H7" s="151">
        <f t="shared" ref="H7:H15" si="19">AF7</f>
        <v>2</v>
      </c>
      <c r="I7" s="152">
        <f t="shared" si="4"/>
        <v>2330.8130000000001</v>
      </c>
      <c r="J7" s="153">
        <f t="shared" si="5"/>
        <v>2.3718962091709959E-2</v>
      </c>
      <c r="K7" s="153">
        <f t="shared" si="6"/>
        <v>0.32582261234428789</v>
      </c>
      <c r="L7" s="153">
        <f t="shared" si="7"/>
        <v>0.16045903296403444</v>
      </c>
      <c r="M7" s="154">
        <f t="shared" si="8"/>
        <v>13.776999999999999</v>
      </c>
      <c r="N7" s="155">
        <f t="shared" si="9"/>
        <v>8.5999999999999993E-2</v>
      </c>
      <c r="O7" s="155">
        <f t="shared" si="10"/>
        <v>13.515000000000001</v>
      </c>
      <c r="P7" s="156">
        <f t="shared" si="11"/>
        <v>0</v>
      </c>
      <c r="Q7" s="157">
        <f t="shared" si="12"/>
        <v>81</v>
      </c>
      <c r="R7" s="158">
        <f t="shared" si="13"/>
        <v>25.755853506631944</v>
      </c>
      <c r="S7" s="143">
        <f t="shared" si="14"/>
        <v>2</v>
      </c>
      <c r="T7" s="143">
        <f t="shared" si="15"/>
        <v>315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196</v>
      </c>
      <c r="Z7" s="4" t="s">
        <v>189</v>
      </c>
      <c r="AA7" s="4" t="s">
        <v>48</v>
      </c>
      <c r="AB7" s="4">
        <v>511</v>
      </c>
      <c r="AC7" s="4">
        <v>2330.8130000000001</v>
      </c>
      <c r="AD7" s="4">
        <v>1333.3510000000001</v>
      </c>
      <c r="AE7" s="4">
        <v>1.748</v>
      </c>
      <c r="AF7" s="4">
        <v>2</v>
      </c>
      <c r="AG7" s="4">
        <v>13.776999999999999</v>
      </c>
      <c r="AH7" s="4">
        <v>139.12716699999999</v>
      </c>
      <c r="AI7" s="4">
        <v>3.2999520000000002</v>
      </c>
      <c r="AJ7" s="4">
        <v>45.330776999999998</v>
      </c>
      <c r="AK7" s="4">
        <v>374</v>
      </c>
      <c r="AL7" s="4">
        <v>2</v>
      </c>
      <c r="AM7" s="4">
        <v>315</v>
      </c>
      <c r="AN7" s="4">
        <v>81</v>
      </c>
      <c r="AO7" s="4">
        <v>16.753111000000001</v>
      </c>
      <c r="AP7" s="4">
        <v>805.4</v>
      </c>
      <c r="AQ7" s="4">
        <v>0</v>
      </c>
      <c r="AR7" s="4">
        <v>8</v>
      </c>
      <c r="AS7" s="4">
        <v>1490</v>
      </c>
      <c r="AT7" s="4">
        <v>8.5999999999999993E-2</v>
      </c>
      <c r="AU7" s="4">
        <v>13.515000000000001</v>
      </c>
      <c r="AV7" s="4">
        <v>3290</v>
      </c>
      <c r="AW7" s="4">
        <v>0</v>
      </c>
      <c r="AX7" s="30">
        <v>0.47</v>
      </c>
      <c r="AY7">
        <v>0.874</v>
      </c>
      <c r="AZ7" t="s">
        <v>69</v>
      </c>
      <c r="BA7" t="s">
        <v>194</v>
      </c>
      <c r="BB7">
        <v>11</v>
      </c>
      <c r="BC7" t="s">
        <v>387</v>
      </c>
      <c r="BD7">
        <v>6</v>
      </c>
      <c r="BE7">
        <v>70544.958000000013</v>
      </c>
      <c r="BF7">
        <v>3.3040107558076647E-2</v>
      </c>
      <c r="BG7">
        <v>2.887705400575899E-2</v>
      </c>
      <c r="BH7">
        <v>109380.54399999999</v>
      </c>
      <c r="BI7">
        <v>2.1309210164469471E-2</v>
      </c>
      <c r="BJ7">
        <v>1.8624249683746319E-2</v>
      </c>
      <c r="BK7">
        <v>1</v>
      </c>
      <c r="BL7" t="s">
        <v>68</v>
      </c>
      <c r="BM7">
        <v>-1</v>
      </c>
      <c r="BN7" t="s">
        <v>367</v>
      </c>
    </row>
    <row r="8" spans="1:66">
      <c r="A8" s="138" t="str">
        <f t="shared" ref="A8:A15" si="20">W8</f>
        <v>미추홀교통</v>
      </c>
      <c r="B8" s="138" t="str">
        <f t="shared" ref="B8:B15" si="21">V8</f>
        <v>12</v>
      </c>
      <c r="C8" s="139" t="str">
        <f t="shared" ref="C8:C15" si="22">Y8</f>
        <v>70바2617</v>
      </c>
      <c r="D8" s="114" t="str">
        <f t="shared" ref="D8:D15" si="23">Z8</f>
        <v>대형</v>
      </c>
      <c r="E8" s="110" t="str">
        <f t="shared" si="16"/>
        <v>C</v>
      </c>
      <c r="F8" s="159">
        <f t="shared" si="17"/>
        <v>0.89300000000000002</v>
      </c>
      <c r="G8" s="160">
        <f t="shared" si="18"/>
        <v>1.786</v>
      </c>
      <c r="H8" s="161">
        <f t="shared" si="19"/>
        <v>2</v>
      </c>
      <c r="I8" s="162">
        <f t="shared" ref="I8:I15" si="24">AC8</f>
        <v>3161.8719999999998</v>
      </c>
      <c r="J8" s="163">
        <f t="shared" ref="J8:J15" si="25">AI8/AH8</f>
        <v>1.3803773593696307E-2</v>
      </c>
      <c r="K8" s="163">
        <f t="shared" ref="K8:K15" si="26">AJ8/AH8</f>
        <v>0.33449945024614425</v>
      </c>
      <c r="L8" s="163">
        <f t="shared" ref="L8:L15" si="27">AK8/AC8</f>
        <v>0.18501697728434296</v>
      </c>
      <c r="M8" s="164">
        <f t="shared" ref="M8:M15" si="28">AG8</f>
        <v>11.473000000000001</v>
      </c>
      <c r="N8" s="165">
        <f t="shared" ref="N8:N15" si="29">IF(AW8=0,AT8,"속도계이상")</f>
        <v>6.3E-2</v>
      </c>
      <c r="O8" s="165">
        <f t="shared" ref="O8:O15" si="30">IF(AW8=0,AU8,"속도계이상")</f>
        <v>29.097000000000001</v>
      </c>
      <c r="P8" s="166">
        <f t="shared" ref="P8:P15" si="31">AQ8/60</f>
        <v>6.0000000000000005E-2</v>
      </c>
      <c r="Q8" s="167">
        <f t="shared" ref="Q8:Q15" si="32">AN8</f>
        <v>91</v>
      </c>
      <c r="R8" s="168">
        <f t="shared" ref="R8:R15" si="33">AC8/(AH8-AI8-AJ8)</f>
        <v>25.570730346929604</v>
      </c>
      <c r="S8" s="140">
        <f t="shared" ref="S8:S15" si="34">IF(AW8=0,AL8,"속도계이상")</f>
        <v>2</v>
      </c>
      <c r="T8" s="140">
        <f t="shared" ref="T8:T15" si="35">IF(AW8=0,AM8,"속도계이상")</f>
        <v>920</v>
      </c>
      <c r="U8" t="s">
        <v>116</v>
      </c>
      <c r="V8" s="5" t="s">
        <v>117</v>
      </c>
      <c r="W8" t="s">
        <v>116</v>
      </c>
      <c r="X8" s="5" t="s">
        <v>117</v>
      </c>
      <c r="Y8" t="s">
        <v>197</v>
      </c>
      <c r="Z8" t="s">
        <v>189</v>
      </c>
      <c r="AA8" t="s">
        <v>48</v>
      </c>
      <c r="AB8">
        <v>511</v>
      </c>
      <c r="AC8" s="1">
        <v>3161.8719999999998</v>
      </c>
      <c r="AD8" s="1">
        <v>1770.7149999999999</v>
      </c>
      <c r="AE8" s="28">
        <v>1.786</v>
      </c>
      <c r="AF8">
        <v>2</v>
      </c>
      <c r="AG8">
        <v>11.473000000000001</v>
      </c>
      <c r="AH8">
        <v>189.738551</v>
      </c>
      <c r="AI8">
        <v>2.6191080000000002</v>
      </c>
      <c r="AJ8">
        <v>63.467441000000001</v>
      </c>
      <c r="AK8">
        <v>585</v>
      </c>
      <c r="AL8">
        <v>2</v>
      </c>
      <c r="AM8">
        <v>920</v>
      </c>
      <c r="AN8">
        <v>91</v>
      </c>
      <c r="AO8">
        <v>16.664362000000001</v>
      </c>
      <c r="AP8">
        <v>1309.4000000000001</v>
      </c>
      <c r="AQ8">
        <v>3.6</v>
      </c>
      <c r="AR8">
        <v>17</v>
      </c>
      <c r="AS8">
        <v>2390</v>
      </c>
      <c r="AT8">
        <v>6.3E-2</v>
      </c>
      <c r="AU8">
        <v>29.097000000000001</v>
      </c>
      <c r="AV8">
        <v>27158</v>
      </c>
      <c r="AW8">
        <v>0</v>
      </c>
      <c r="AX8" s="29">
        <v>0.43</v>
      </c>
      <c r="AY8">
        <v>0.89300000000000002</v>
      </c>
      <c r="AZ8" t="s">
        <v>69</v>
      </c>
      <c r="BA8" t="s">
        <v>194</v>
      </c>
      <c r="BB8">
        <v>2</v>
      </c>
      <c r="BC8" t="s">
        <v>388</v>
      </c>
      <c r="BD8">
        <v>12</v>
      </c>
      <c r="BE8">
        <v>70544.958000000013</v>
      </c>
      <c r="BF8">
        <v>4.4820665992883563E-2</v>
      </c>
      <c r="BG8">
        <v>4.0024854731645021E-2</v>
      </c>
      <c r="BH8">
        <v>109380.54399999999</v>
      </c>
      <c r="BI8">
        <v>2.8907078757991915E-2</v>
      </c>
      <c r="BJ8">
        <v>2.5814021330886779E-2</v>
      </c>
      <c r="BK8">
        <v>1</v>
      </c>
      <c r="BL8" t="s">
        <v>68</v>
      </c>
      <c r="BM8">
        <v>-1</v>
      </c>
      <c r="BN8" t="s">
        <v>367</v>
      </c>
    </row>
    <row r="9" spans="1:66">
      <c r="A9" s="141" t="str">
        <f t="shared" si="20"/>
        <v>미추홀교통</v>
      </c>
      <c r="B9" s="141" t="str">
        <f t="shared" si="21"/>
        <v>12</v>
      </c>
      <c r="C9" s="142" t="str">
        <f t="shared" si="22"/>
        <v>70바2619</v>
      </c>
      <c r="D9" s="130" t="str">
        <f t="shared" si="23"/>
        <v>대형</v>
      </c>
      <c r="E9" s="126" t="str">
        <f t="shared" si="16"/>
        <v>B</v>
      </c>
      <c r="F9" s="149">
        <f t="shared" si="17"/>
        <v>0.91300000000000003</v>
      </c>
      <c r="G9" s="150">
        <f t="shared" si="18"/>
        <v>1.8260000000000001</v>
      </c>
      <c r="H9" s="151">
        <f t="shared" si="19"/>
        <v>2</v>
      </c>
      <c r="I9" s="152">
        <f t="shared" si="24"/>
        <v>4115.1450000000004</v>
      </c>
      <c r="J9" s="153">
        <f t="shared" si="25"/>
        <v>1.0741707425216749E-2</v>
      </c>
      <c r="K9" s="153">
        <f t="shared" si="26"/>
        <v>0.33755647678424172</v>
      </c>
      <c r="L9" s="153">
        <f t="shared" si="27"/>
        <v>0.1071651181185596</v>
      </c>
      <c r="M9" s="154">
        <f t="shared" si="28"/>
        <v>10.18</v>
      </c>
      <c r="N9" s="155">
        <f t="shared" si="29"/>
        <v>9.7000000000000003E-2</v>
      </c>
      <c r="O9" s="155">
        <f t="shared" si="30"/>
        <v>12.635999999999999</v>
      </c>
      <c r="P9" s="156">
        <f t="shared" si="31"/>
        <v>0</v>
      </c>
      <c r="Q9" s="157">
        <f t="shared" si="32"/>
        <v>75</v>
      </c>
      <c r="R9" s="158">
        <f t="shared" si="33"/>
        <v>24.321417933030094</v>
      </c>
      <c r="S9" s="143">
        <f t="shared" si="34"/>
        <v>4</v>
      </c>
      <c r="T9" s="143">
        <f t="shared" si="35"/>
        <v>520</v>
      </c>
      <c r="U9" t="s">
        <v>116</v>
      </c>
      <c r="V9" s="5" t="s">
        <v>117</v>
      </c>
      <c r="W9" t="s">
        <v>116</v>
      </c>
      <c r="X9" s="5" t="s">
        <v>117</v>
      </c>
      <c r="Y9" t="s">
        <v>198</v>
      </c>
      <c r="Z9" t="s">
        <v>189</v>
      </c>
      <c r="AA9" t="s">
        <v>48</v>
      </c>
      <c r="AB9">
        <v>511</v>
      </c>
      <c r="AC9" s="1">
        <v>4115.1450000000004</v>
      </c>
      <c r="AD9" s="1">
        <v>2253.3040000000001</v>
      </c>
      <c r="AE9" s="28">
        <v>1.8260000000000001</v>
      </c>
      <c r="AF9">
        <v>2</v>
      </c>
      <c r="AG9">
        <v>10.18</v>
      </c>
      <c r="AH9">
        <v>259.62548500000003</v>
      </c>
      <c r="AI9">
        <v>2.788821</v>
      </c>
      <c r="AJ9">
        <v>87.638264000000007</v>
      </c>
      <c r="AK9">
        <v>441</v>
      </c>
      <c r="AL9">
        <v>4</v>
      </c>
      <c r="AM9">
        <v>520</v>
      </c>
      <c r="AN9">
        <v>75</v>
      </c>
      <c r="AO9">
        <v>15.850312000000001</v>
      </c>
      <c r="AP9">
        <v>539.20000000000005</v>
      </c>
      <c r="AQ9">
        <v>0</v>
      </c>
      <c r="AR9">
        <v>25</v>
      </c>
      <c r="AS9">
        <v>3067</v>
      </c>
      <c r="AT9">
        <v>9.7000000000000003E-2</v>
      </c>
      <c r="AU9">
        <v>12.635999999999999</v>
      </c>
      <c r="AV9">
        <v>30589</v>
      </c>
      <c r="AW9">
        <v>0</v>
      </c>
      <c r="AX9" s="29">
        <v>0.43</v>
      </c>
      <c r="AY9">
        <v>0.91300000000000003</v>
      </c>
      <c r="AZ9" t="s">
        <v>68</v>
      </c>
      <c r="BA9" t="s">
        <v>194</v>
      </c>
      <c r="BB9">
        <v>3</v>
      </c>
      <c r="BC9" t="s">
        <v>389</v>
      </c>
      <c r="BD9">
        <v>11</v>
      </c>
      <c r="BE9">
        <v>70544.958000000013</v>
      </c>
      <c r="BF9">
        <v>5.833365157010937E-2</v>
      </c>
      <c r="BG9">
        <v>5.3258623883509854E-2</v>
      </c>
      <c r="BH9">
        <v>109380.54399999999</v>
      </c>
      <c r="BI9">
        <v>3.7622275859224112E-2</v>
      </c>
      <c r="BJ9">
        <v>3.4349137859471614E-2</v>
      </c>
      <c r="BK9">
        <v>2</v>
      </c>
      <c r="BL9" t="s">
        <v>68</v>
      </c>
      <c r="BM9">
        <v>0</v>
      </c>
      <c r="BN9" t="s">
        <v>361</v>
      </c>
    </row>
    <row r="10" spans="1:66">
      <c r="A10" s="138" t="str">
        <f t="shared" si="20"/>
        <v>미추홀교통</v>
      </c>
      <c r="B10" s="138" t="str">
        <f t="shared" si="21"/>
        <v>12</v>
      </c>
      <c r="C10" s="139" t="str">
        <f t="shared" si="22"/>
        <v>70바2624</v>
      </c>
      <c r="D10" s="114" t="str">
        <f t="shared" si="23"/>
        <v>대형</v>
      </c>
      <c r="E10" s="110" t="str">
        <f t="shared" si="16"/>
        <v>C</v>
      </c>
      <c r="F10" s="159">
        <f t="shared" si="17"/>
        <v>0.875</v>
      </c>
      <c r="G10" s="160">
        <f t="shared" si="18"/>
        <v>1.75</v>
      </c>
      <c r="H10" s="161">
        <f t="shared" si="19"/>
        <v>2</v>
      </c>
      <c r="I10" s="162">
        <f t="shared" si="24"/>
        <v>2611.4569999999999</v>
      </c>
      <c r="J10" s="163">
        <f t="shared" si="25"/>
        <v>1.3029436310579861E-2</v>
      </c>
      <c r="K10" s="163">
        <f t="shared" si="26"/>
        <v>0.31963780993069035</v>
      </c>
      <c r="L10" s="163">
        <f t="shared" si="27"/>
        <v>0.1462784951082863</v>
      </c>
      <c r="M10" s="164">
        <f t="shared" si="28"/>
        <v>12.215999999999999</v>
      </c>
      <c r="N10" s="165">
        <f t="shared" si="29"/>
        <v>0.115</v>
      </c>
      <c r="O10" s="165">
        <f t="shared" si="30"/>
        <v>16.504000000000001</v>
      </c>
      <c r="P10" s="166">
        <f t="shared" si="31"/>
        <v>0</v>
      </c>
      <c r="Q10" s="167">
        <f t="shared" si="32"/>
        <v>79</v>
      </c>
      <c r="R10" s="168">
        <f t="shared" si="33"/>
        <v>26.070168852620348</v>
      </c>
      <c r="S10" s="140">
        <f t="shared" si="34"/>
        <v>3</v>
      </c>
      <c r="T10" s="140">
        <f t="shared" si="35"/>
        <v>431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199</v>
      </c>
      <c r="Z10" s="4" t="s">
        <v>189</v>
      </c>
      <c r="AA10" s="4" t="s">
        <v>48</v>
      </c>
      <c r="AB10" s="4">
        <v>511</v>
      </c>
      <c r="AC10" s="4">
        <v>2611.4569999999999</v>
      </c>
      <c r="AD10" s="4">
        <v>1491.999</v>
      </c>
      <c r="AE10" s="4">
        <v>1.75</v>
      </c>
      <c r="AF10" s="4">
        <v>2</v>
      </c>
      <c r="AG10" s="4">
        <v>12.215999999999999</v>
      </c>
      <c r="AH10" s="4">
        <v>150.10549599999999</v>
      </c>
      <c r="AI10" s="4">
        <v>1.9557899999999999</v>
      </c>
      <c r="AJ10" s="4">
        <v>47.979391999999997</v>
      </c>
      <c r="AK10" s="4">
        <v>382</v>
      </c>
      <c r="AL10" s="4">
        <v>3</v>
      </c>
      <c r="AM10" s="4">
        <v>431</v>
      </c>
      <c r="AN10" s="4">
        <v>79</v>
      </c>
      <c r="AO10" s="4">
        <v>17.397476999999999</v>
      </c>
      <c r="AP10" s="4">
        <v>1389.3</v>
      </c>
      <c r="AQ10" s="4">
        <v>0</v>
      </c>
      <c r="AR10" s="4">
        <v>15</v>
      </c>
      <c r="AS10" s="4">
        <v>1846</v>
      </c>
      <c r="AT10" s="4">
        <v>0.115</v>
      </c>
      <c r="AU10" s="4">
        <v>16.504000000000001</v>
      </c>
      <c r="AV10" s="4">
        <v>21886</v>
      </c>
      <c r="AW10" s="4">
        <v>0</v>
      </c>
      <c r="AX10" s="30">
        <v>0.43</v>
      </c>
      <c r="AY10">
        <v>0.875</v>
      </c>
      <c r="AZ10" t="s">
        <v>69</v>
      </c>
      <c r="BA10" t="s">
        <v>194</v>
      </c>
      <c r="BB10">
        <v>10</v>
      </c>
      <c r="BC10" t="s">
        <v>390</v>
      </c>
      <c r="BD10">
        <v>11</v>
      </c>
      <c r="BE10">
        <v>70544.958000000013</v>
      </c>
      <c r="BF10">
        <v>3.7018336590405217E-2</v>
      </c>
      <c r="BG10">
        <v>3.2391044516604565E-2</v>
      </c>
      <c r="BH10">
        <v>109380.54399999999</v>
      </c>
      <c r="BI10">
        <v>2.387496811133066E-2</v>
      </c>
      <c r="BJ10">
        <v>2.0890597097414327E-2</v>
      </c>
      <c r="BK10">
        <v>1</v>
      </c>
      <c r="BL10" t="s">
        <v>69</v>
      </c>
      <c r="BM10">
        <v>0</v>
      </c>
      <c r="BN10" t="s">
        <v>361</v>
      </c>
    </row>
    <row r="11" spans="1:66">
      <c r="A11" s="141" t="str">
        <f t="shared" si="20"/>
        <v>미추홀교통</v>
      </c>
      <c r="B11" s="141" t="str">
        <f t="shared" si="21"/>
        <v>12</v>
      </c>
      <c r="C11" s="142" t="str">
        <f t="shared" si="22"/>
        <v>70바2640</v>
      </c>
      <c r="D11" s="130" t="str">
        <f t="shared" si="23"/>
        <v>대형</v>
      </c>
      <c r="E11" s="126" t="str">
        <f t="shared" si="16"/>
        <v>B</v>
      </c>
      <c r="F11" s="149">
        <f t="shared" si="17"/>
        <v>0.90349999999999997</v>
      </c>
      <c r="G11" s="150">
        <f t="shared" si="18"/>
        <v>1.8069999999999999</v>
      </c>
      <c r="H11" s="151">
        <f t="shared" si="19"/>
        <v>2</v>
      </c>
      <c r="I11" s="152">
        <f t="shared" si="24"/>
        <v>4540.116</v>
      </c>
      <c r="J11" s="153">
        <f t="shared" si="25"/>
        <v>1.0877125624686769E-2</v>
      </c>
      <c r="K11" s="153">
        <f t="shared" si="26"/>
        <v>0.34236972570993784</v>
      </c>
      <c r="L11" s="153">
        <f t="shared" si="27"/>
        <v>0.14801383929397399</v>
      </c>
      <c r="M11" s="154">
        <f t="shared" si="28"/>
        <v>10.965</v>
      </c>
      <c r="N11" s="155">
        <f t="shared" si="29"/>
        <v>0</v>
      </c>
      <c r="O11" s="155">
        <f t="shared" si="30"/>
        <v>9.8460000000000001</v>
      </c>
      <c r="P11" s="156">
        <f t="shared" si="31"/>
        <v>8.1666666666666679E-2</v>
      </c>
      <c r="Q11" s="157">
        <f t="shared" si="32"/>
        <v>94</v>
      </c>
      <c r="R11" s="158">
        <f t="shared" si="33"/>
        <v>24.600665407155617</v>
      </c>
      <c r="S11" s="143">
        <f t="shared" si="34"/>
        <v>0</v>
      </c>
      <c r="T11" s="143">
        <f t="shared" si="35"/>
        <v>447</v>
      </c>
      <c r="U11" t="s">
        <v>116</v>
      </c>
      <c r="V11" s="5" t="s">
        <v>117</v>
      </c>
      <c r="W11" t="s">
        <v>116</v>
      </c>
      <c r="X11" s="5" t="s">
        <v>117</v>
      </c>
      <c r="Y11" t="s">
        <v>200</v>
      </c>
      <c r="Z11" t="s">
        <v>189</v>
      </c>
      <c r="AA11" t="s">
        <v>48</v>
      </c>
      <c r="AB11">
        <v>511</v>
      </c>
      <c r="AC11" s="1">
        <v>4540.116</v>
      </c>
      <c r="AD11" s="1">
        <v>2511.846</v>
      </c>
      <c r="AE11" s="28">
        <v>1.8069999999999999</v>
      </c>
      <c r="AF11">
        <v>2</v>
      </c>
      <c r="AG11">
        <v>10.965</v>
      </c>
      <c r="AH11">
        <v>285.35240900000002</v>
      </c>
      <c r="AI11">
        <v>3.1038139999999999</v>
      </c>
      <c r="AJ11">
        <v>97.696026000000003</v>
      </c>
      <c r="AK11">
        <v>672</v>
      </c>
      <c r="AL11">
        <v>0</v>
      </c>
      <c r="AM11">
        <v>447</v>
      </c>
      <c r="AN11">
        <v>94</v>
      </c>
      <c r="AO11">
        <v>15.910557000000001</v>
      </c>
      <c r="AP11">
        <v>775.3</v>
      </c>
      <c r="AQ11">
        <v>4.9000000000000004</v>
      </c>
      <c r="AR11">
        <v>20</v>
      </c>
      <c r="AS11">
        <v>2785</v>
      </c>
      <c r="AT11">
        <v>0</v>
      </c>
      <c r="AU11">
        <v>9.8460000000000001</v>
      </c>
      <c r="AV11">
        <v>39918</v>
      </c>
      <c r="AW11">
        <v>0</v>
      </c>
      <c r="AX11" s="29">
        <v>0.44</v>
      </c>
      <c r="AY11">
        <v>0.90349999999999997</v>
      </c>
      <c r="AZ11" t="s">
        <v>68</v>
      </c>
      <c r="BA11" t="s">
        <v>194</v>
      </c>
      <c r="BB11">
        <v>7</v>
      </c>
      <c r="BC11" t="s">
        <v>362</v>
      </c>
      <c r="BD11">
        <v>14</v>
      </c>
      <c r="BE11">
        <v>70544.958000000013</v>
      </c>
      <c r="BF11">
        <v>6.4357767425419682E-2</v>
      </c>
      <c r="BG11">
        <v>5.8147242868866682E-2</v>
      </c>
      <c r="BH11">
        <v>109380.54399999999</v>
      </c>
      <c r="BI11">
        <v>4.1507528066417373E-2</v>
      </c>
      <c r="BJ11">
        <v>3.7502051608008097E-2</v>
      </c>
      <c r="BK11">
        <v>2</v>
      </c>
      <c r="BL11" t="s">
        <v>68</v>
      </c>
      <c r="BM11">
        <v>0</v>
      </c>
      <c r="BN11" t="s">
        <v>361</v>
      </c>
    </row>
    <row r="12" spans="1:66" s="2" customFormat="1">
      <c r="A12" s="138" t="str">
        <f t="shared" si="20"/>
        <v>미추홀교통</v>
      </c>
      <c r="B12" s="138" t="str">
        <f t="shared" si="21"/>
        <v>12</v>
      </c>
      <c r="C12" s="139" t="str">
        <f t="shared" si="22"/>
        <v>70바2642</v>
      </c>
      <c r="D12" s="114" t="str">
        <f t="shared" si="23"/>
        <v>대형</v>
      </c>
      <c r="E12" s="110" t="str">
        <f t="shared" si="16"/>
        <v>C</v>
      </c>
      <c r="F12" s="159">
        <f t="shared" si="17"/>
        <v>0.88700000000000001</v>
      </c>
      <c r="G12" s="160">
        <f t="shared" si="18"/>
        <v>1.774</v>
      </c>
      <c r="H12" s="161">
        <f t="shared" si="19"/>
        <v>2</v>
      </c>
      <c r="I12" s="162">
        <f t="shared" si="24"/>
        <v>3117.9459999999999</v>
      </c>
      <c r="J12" s="163">
        <f t="shared" si="25"/>
        <v>1.5416231055105697E-2</v>
      </c>
      <c r="K12" s="163">
        <f t="shared" si="26"/>
        <v>0.33819226189041368</v>
      </c>
      <c r="L12" s="163">
        <f t="shared" si="27"/>
        <v>0.17896397179425175</v>
      </c>
      <c r="M12" s="164">
        <f t="shared" si="28"/>
        <v>12.422000000000001</v>
      </c>
      <c r="N12" s="165">
        <f t="shared" si="29"/>
        <v>0.16</v>
      </c>
      <c r="O12" s="165">
        <f t="shared" si="30"/>
        <v>22.387</v>
      </c>
      <c r="P12" s="166">
        <f t="shared" si="31"/>
        <v>0</v>
      </c>
      <c r="Q12" s="167">
        <f t="shared" si="32"/>
        <v>74</v>
      </c>
      <c r="R12" s="168">
        <f t="shared" si="33"/>
        <v>25.515386384068258</v>
      </c>
      <c r="S12" s="140">
        <f t="shared" si="34"/>
        <v>5</v>
      </c>
      <c r="T12" s="140">
        <f t="shared" si="35"/>
        <v>698</v>
      </c>
      <c r="U12" t="s">
        <v>116</v>
      </c>
      <c r="V12" s="5" t="s">
        <v>117</v>
      </c>
      <c r="W12" t="s">
        <v>116</v>
      </c>
      <c r="X12" s="5" t="s">
        <v>117</v>
      </c>
      <c r="Y12" t="s">
        <v>201</v>
      </c>
      <c r="Z12" t="s">
        <v>189</v>
      </c>
      <c r="AA12" t="s">
        <v>48</v>
      </c>
      <c r="AB12">
        <v>511</v>
      </c>
      <c r="AC12" s="1">
        <v>3117.9459999999999</v>
      </c>
      <c r="AD12" s="1">
        <v>1758.011</v>
      </c>
      <c r="AE12" s="28">
        <v>1.774</v>
      </c>
      <c r="AF12">
        <v>2</v>
      </c>
      <c r="AG12">
        <v>12.422000000000001</v>
      </c>
      <c r="AH12">
        <v>189.047439</v>
      </c>
      <c r="AI12">
        <v>2.914399</v>
      </c>
      <c r="AJ12">
        <v>63.934381000000002</v>
      </c>
      <c r="AK12">
        <v>558</v>
      </c>
      <c r="AL12">
        <v>5</v>
      </c>
      <c r="AM12">
        <v>698</v>
      </c>
      <c r="AN12">
        <v>74</v>
      </c>
      <c r="AO12">
        <v>16.492929</v>
      </c>
      <c r="AP12">
        <v>752.9</v>
      </c>
      <c r="AQ12">
        <v>0</v>
      </c>
      <c r="AR12">
        <v>12</v>
      </c>
      <c r="AS12">
        <v>1817</v>
      </c>
      <c r="AT12">
        <v>0.16</v>
      </c>
      <c r="AU12">
        <v>22.387</v>
      </c>
      <c r="AV12">
        <v>28374</v>
      </c>
      <c r="AW12">
        <v>0</v>
      </c>
      <c r="AX12" s="29">
        <v>0.45</v>
      </c>
      <c r="AY12" s="2">
        <v>0.88700000000000001</v>
      </c>
      <c r="AZ12" s="2" t="s">
        <v>69</v>
      </c>
      <c r="BA12" s="2" t="s">
        <v>194</v>
      </c>
      <c r="BB12" s="2">
        <v>4</v>
      </c>
      <c r="BC12" s="2" t="s">
        <v>385</v>
      </c>
      <c r="BD12" s="2">
        <v>11</v>
      </c>
      <c r="BE12" s="2">
        <v>70544.958000000013</v>
      </c>
      <c r="BF12" s="2">
        <v>4.4197999239010098E-2</v>
      </c>
      <c r="BG12" s="2">
        <v>3.9203625325001955E-2</v>
      </c>
      <c r="BH12" s="2">
        <v>109380.54399999999</v>
      </c>
      <c r="BI12" s="2">
        <v>2.8505489970867215E-2</v>
      </c>
      <c r="BJ12" s="2">
        <v>2.528436960415922E-2</v>
      </c>
      <c r="BK12" s="2">
        <v>2</v>
      </c>
      <c r="BL12" s="2" t="s">
        <v>69</v>
      </c>
      <c r="BM12" s="2">
        <v>0</v>
      </c>
      <c r="BN12" s="2" t="s">
        <v>361</v>
      </c>
    </row>
    <row r="13" spans="1:66">
      <c r="A13" s="141" t="str">
        <f t="shared" si="20"/>
        <v>미추홀교통</v>
      </c>
      <c r="B13" s="141" t="str">
        <f t="shared" si="21"/>
        <v>12</v>
      </c>
      <c r="C13" s="142" t="str">
        <f t="shared" si="22"/>
        <v>70바2643</v>
      </c>
      <c r="D13" s="130" t="str">
        <f t="shared" si="23"/>
        <v>대형</v>
      </c>
      <c r="E13" s="126" t="str">
        <f t="shared" si="16"/>
        <v>B</v>
      </c>
      <c r="F13" s="149">
        <f t="shared" si="17"/>
        <v>0.90300000000000002</v>
      </c>
      <c r="G13" s="150">
        <f t="shared" si="18"/>
        <v>1.806</v>
      </c>
      <c r="H13" s="151">
        <f t="shared" si="19"/>
        <v>2</v>
      </c>
      <c r="I13" s="152">
        <f t="shared" si="24"/>
        <v>2821.163</v>
      </c>
      <c r="J13" s="153">
        <f t="shared" si="25"/>
        <v>2.5197253600540127E-2</v>
      </c>
      <c r="K13" s="153">
        <f t="shared" si="26"/>
        <v>0.33752035077792542</v>
      </c>
      <c r="L13" s="153">
        <f t="shared" si="27"/>
        <v>0.179713118313263</v>
      </c>
      <c r="M13" s="154">
        <f t="shared" si="28"/>
        <v>12.228999999999999</v>
      </c>
      <c r="N13" s="155">
        <f t="shared" si="29"/>
        <v>0.106</v>
      </c>
      <c r="O13" s="155">
        <f t="shared" si="30"/>
        <v>14.817</v>
      </c>
      <c r="P13" s="156">
        <f t="shared" si="31"/>
        <v>0</v>
      </c>
      <c r="Q13" s="157">
        <f t="shared" si="32"/>
        <v>80</v>
      </c>
      <c r="R13" s="158">
        <f t="shared" si="33"/>
        <v>25.724881350954412</v>
      </c>
      <c r="S13" s="143">
        <f t="shared" si="34"/>
        <v>3</v>
      </c>
      <c r="T13" s="143">
        <f t="shared" si="35"/>
        <v>418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202</v>
      </c>
      <c r="Z13" s="4" t="s">
        <v>189</v>
      </c>
      <c r="AA13" s="4" t="s">
        <v>48</v>
      </c>
      <c r="AB13" s="4">
        <v>511</v>
      </c>
      <c r="AC13" s="4">
        <v>2821.163</v>
      </c>
      <c r="AD13" s="4">
        <v>1561.7380000000001</v>
      </c>
      <c r="AE13" s="4">
        <v>1.806</v>
      </c>
      <c r="AF13" s="4">
        <v>2</v>
      </c>
      <c r="AG13" s="4">
        <v>12.228999999999999</v>
      </c>
      <c r="AH13" s="4">
        <v>172.084945</v>
      </c>
      <c r="AI13" s="4">
        <v>4.336068</v>
      </c>
      <c r="AJ13" s="4">
        <v>58.082171000000002</v>
      </c>
      <c r="AK13" s="4">
        <v>507</v>
      </c>
      <c r="AL13" s="4">
        <v>3</v>
      </c>
      <c r="AM13" s="4">
        <v>418</v>
      </c>
      <c r="AN13" s="4">
        <v>80</v>
      </c>
      <c r="AO13" s="4">
        <v>16.394013999999999</v>
      </c>
      <c r="AP13" s="4">
        <v>853.6</v>
      </c>
      <c r="AQ13" s="4">
        <v>0</v>
      </c>
      <c r="AR13" s="4">
        <v>26</v>
      </c>
      <c r="AS13" s="4">
        <v>4591</v>
      </c>
      <c r="AT13" s="4">
        <v>0.106</v>
      </c>
      <c r="AU13" s="4">
        <v>14.817</v>
      </c>
      <c r="AV13" s="4">
        <v>24115</v>
      </c>
      <c r="AW13" s="4">
        <v>0</v>
      </c>
      <c r="AX13" s="30">
        <v>0.45</v>
      </c>
      <c r="AY13">
        <v>0.90300000000000002</v>
      </c>
      <c r="AZ13" t="s">
        <v>68</v>
      </c>
      <c r="BA13" t="s">
        <v>194</v>
      </c>
      <c r="BB13">
        <v>9</v>
      </c>
      <c r="BC13" t="s">
        <v>365</v>
      </c>
      <c r="BD13">
        <v>12</v>
      </c>
      <c r="BE13">
        <v>70544.958000000013</v>
      </c>
      <c r="BF13">
        <v>3.9990994111868343E-2</v>
      </c>
      <c r="BG13">
        <v>3.6111867683017114E-2</v>
      </c>
      <c r="BH13">
        <v>109380.54399999999</v>
      </c>
      <c r="BI13">
        <v>2.5792182931545855E-2</v>
      </c>
      <c r="BJ13">
        <v>2.3290341187185908E-2</v>
      </c>
      <c r="BK13">
        <v>1</v>
      </c>
      <c r="BL13" t="s">
        <v>68</v>
      </c>
      <c r="BM13">
        <v>0</v>
      </c>
      <c r="BN13" t="s">
        <v>361</v>
      </c>
    </row>
    <row r="14" spans="1:66">
      <c r="A14" s="138" t="str">
        <f t="shared" si="20"/>
        <v>미추홀교통</v>
      </c>
      <c r="B14" s="138" t="str">
        <f t="shared" si="21"/>
        <v>12</v>
      </c>
      <c r="C14" s="139" t="str">
        <f t="shared" si="22"/>
        <v>70바2651</v>
      </c>
      <c r="D14" s="114" t="str">
        <f t="shared" si="23"/>
        <v>대형</v>
      </c>
      <c r="E14" s="110" t="str">
        <f t="shared" si="16"/>
        <v>B</v>
      </c>
      <c r="F14" s="159">
        <f t="shared" si="17"/>
        <v>0.90349999999999997</v>
      </c>
      <c r="G14" s="160">
        <f t="shared" si="18"/>
        <v>1.8069999999999999</v>
      </c>
      <c r="H14" s="161">
        <f t="shared" si="19"/>
        <v>2</v>
      </c>
      <c r="I14" s="162">
        <f t="shared" si="24"/>
        <v>3102.2950000000001</v>
      </c>
      <c r="J14" s="163">
        <f t="shared" si="25"/>
        <v>1.8690311162584149E-2</v>
      </c>
      <c r="K14" s="163">
        <f t="shared" si="26"/>
        <v>0.31530457188661526</v>
      </c>
      <c r="L14" s="163">
        <f t="shared" si="27"/>
        <v>6.2534349570237513E-2</v>
      </c>
      <c r="M14" s="164">
        <f t="shared" si="28"/>
        <v>11.105</v>
      </c>
      <c r="N14" s="165">
        <f t="shared" si="29"/>
        <v>0</v>
      </c>
      <c r="O14" s="165">
        <f t="shared" si="30"/>
        <v>12.12</v>
      </c>
      <c r="P14" s="166">
        <f t="shared" si="31"/>
        <v>5.8333333333333334E-2</v>
      </c>
      <c r="Q14" s="167">
        <f t="shared" si="32"/>
        <v>89</v>
      </c>
      <c r="R14" s="168">
        <f t="shared" si="33"/>
        <v>24.78046313860029</v>
      </c>
      <c r="S14" s="140">
        <f t="shared" si="34"/>
        <v>0</v>
      </c>
      <c r="T14" s="140">
        <f t="shared" si="35"/>
        <v>376</v>
      </c>
      <c r="U14" t="s">
        <v>116</v>
      </c>
      <c r="V14" s="5" t="s">
        <v>117</v>
      </c>
      <c r="W14" t="s">
        <v>116</v>
      </c>
      <c r="X14" s="5" t="s">
        <v>117</v>
      </c>
      <c r="Y14" t="s">
        <v>203</v>
      </c>
      <c r="Z14" t="s">
        <v>189</v>
      </c>
      <c r="AA14" t="s">
        <v>48</v>
      </c>
      <c r="AB14">
        <v>511</v>
      </c>
      <c r="AC14" s="1">
        <v>3102.2950000000001</v>
      </c>
      <c r="AD14" s="1">
        <v>1717.124</v>
      </c>
      <c r="AE14" s="28">
        <v>1.8069999999999999</v>
      </c>
      <c r="AF14">
        <v>2</v>
      </c>
      <c r="AG14">
        <v>11.105</v>
      </c>
      <c r="AH14">
        <v>187.973275</v>
      </c>
      <c r="AI14">
        <v>3.5132789999999998</v>
      </c>
      <c r="AJ14">
        <v>59.268833000000001</v>
      </c>
      <c r="AK14">
        <v>194</v>
      </c>
      <c r="AL14">
        <v>0</v>
      </c>
      <c r="AM14">
        <v>376</v>
      </c>
      <c r="AN14">
        <v>89</v>
      </c>
      <c r="AO14">
        <v>16.503914999999999</v>
      </c>
      <c r="AP14">
        <v>1249.5999999999999</v>
      </c>
      <c r="AQ14">
        <v>3.5</v>
      </c>
      <c r="AR14">
        <v>11</v>
      </c>
      <c r="AS14">
        <v>2395</v>
      </c>
      <c r="AT14">
        <v>0</v>
      </c>
      <c r="AU14">
        <v>12.12</v>
      </c>
      <c r="AV14">
        <v>26557</v>
      </c>
      <c r="AW14">
        <v>0</v>
      </c>
      <c r="AX14" s="29">
        <v>0.44</v>
      </c>
      <c r="AY14">
        <v>0.90349999999999997</v>
      </c>
      <c r="AZ14" t="s">
        <v>68</v>
      </c>
      <c r="BA14" t="s">
        <v>194</v>
      </c>
      <c r="BB14">
        <v>7</v>
      </c>
      <c r="BC14" t="s">
        <v>362</v>
      </c>
      <c r="BD14">
        <v>9</v>
      </c>
      <c r="BE14">
        <v>70544.958000000013</v>
      </c>
      <c r="BF14">
        <v>4.3976140718660565E-2</v>
      </c>
      <c r="BG14">
        <v>3.973244313930982E-2</v>
      </c>
      <c r="BH14">
        <v>109380.54399999999</v>
      </c>
      <c r="BI14">
        <v>2.8362402366548845E-2</v>
      </c>
      <c r="BJ14">
        <v>2.5625430538176879E-2</v>
      </c>
      <c r="BK14">
        <v>2</v>
      </c>
      <c r="BL14" t="s">
        <v>68</v>
      </c>
      <c r="BM14">
        <v>0</v>
      </c>
      <c r="BN14" t="s">
        <v>361</v>
      </c>
    </row>
    <row r="15" spans="1:66">
      <c r="A15" s="141" t="str">
        <f t="shared" si="20"/>
        <v>미추홀교통</v>
      </c>
      <c r="B15" s="141" t="str">
        <f t="shared" si="21"/>
        <v>12</v>
      </c>
      <c r="C15" s="142" t="str">
        <f t="shared" si="22"/>
        <v>70바2670</v>
      </c>
      <c r="D15" s="130" t="str">
        <f t="shared" si="23"/>
        <v>대형</v>
      </c>
      <c r="E15" s="126" t="str">
        <f t="shared" si="16"/>
        <v>B</v>
      </c>
      <c r="F15" s="149">
        <f t="shared" si="17"/>
        <v>0.90649999999999997</v>
      </c>
      <c r="G15" s="150">
        <f t="shared" si="18"/>
        <v>1.8129999999999999</v>
      </c>
      <c r="H15" s="151">
        <f t="shared" si="19"/>
        <v>2</v>
      </c>
      <c r="I15" s="152">
        <f t="shared" si="24"/>
        <v>4645.3779999999997</v>
      </c>
      <c r="J15" s="153">
        <f t="shared" si="25"/>
        <v>2.6705437539061821E-2</v>
      </c>
      <c r="K15" s="153">
        <f t="shared" si="26"/>
        <v>0.35486079998614095</v>
      </c>
      <c r="L15" s="153">
        <f t="shared" si="27"/>
        <v>0.15240955633750367</v>
      </c>
      <c r="M15" s="154">
        <f t="shared" si="28"/>
        <v>11.215999999999999</v>
      </c>
      <c r="N15" s="155">
        <f t="shared" si="29"/>
        <v>6.5000000000000002E-2</v>
      </c>
      <c r="O15" s="155">
        <f t="shared" si="30"/>
        <v>30.934000000000001</v>
      </c>
      <c r="P15" s="156">
        <f t="shared" si="31"/>
        <v>0</v>
      </c>
      <c r="Q15" s="157">
        <f t="shared" si="32"/>
        <v>76</v>
      </c>
      <c r="R15" s="158">
        <f t="shared" si="33"/>
        <v>25.024622062796894</v>
      </c>
      <c r="S15" s="143">
        <f t="shared" si="34"/>
        <v>3</v>
      </c>
      <c r="T15" s="143">
        <f t="shared" si="35"/>
        <v>1437</v>
      </c>
      <c r="U15" t="s">
        <v>116</v>
      </c>
      <c r="V15" s="5" t="s">
        <v>117</v>
      </c>
      <c r="W15" t="s">
        <v>116</v>
      </c>
      <c r="X15" s="5" t="s">
        <v>117</v>
      </c>
      <c r="Y15" t="s">
        <v>204</v>
      </c>
      <c r="Z15" t="s">
        <v>189</v>
      </c>
      <c r="AA15" t="s">
        <v>48</v>
      </c>
      <c r="AB15">
        <v>511</v>
      </c>
      <c r="AC15" s="1">
        <v>4645.3779999999997</v>
      </c>
      <c r="AD15" s="1">
        <v>2561.8420000000001</v>
      </c>
      <c r="AE15" s="28">
        <v>1.8129999999999999</v>
      </c>
      <c r="AF15">
        <v>2</v>
      </c>
      <c r="AG15">
        <v>11.215999999999999</v>
      </c>
      <c r="AH15">
        <v>300.16520000000003</v>
      </c>
      <c r="AI15">
        <v>8.0160429999999998</v>
      </c>
      <c r="AJ15">
        <v>106.516863</v>
      </c>
      <c r="AK15">
        <v>708</v>
      </c>
      <c r="AL15">
        <v>3</v>
      </c>
      <c r="AM15">
        <v>1437</v>
      </c>
      <c r="AN15">
        <v>76</v>
      </c>
      <c r="AO15">
        <v>15.476070999999999</v>
      </c>
      <c r="AP15">
        <v>1938.7</v>
      </c>
      <c r="AQ15">
        <v>0</v>
      </c>
      <c r="AR15">
        <v>67</v>
      </c>
      <c r="AS15">
        <v>15630</v>
      </c>
      <c r="AT15">
        <v>6.5000000000000002E-2</v>
      </c>
      <c r="AU15">
        <v>30.934000000000001</v>
      </c>
      <c r="AV15">
        <v>36047</v>
      </c>
      <c r="AW15">
        <v>0</v>
      </c>
      <c r="AX15" s="29">
        <v>0.44</v>
      </c>
      <c r="AY15">
        <v>0.90649999999999997</v>
      </c>
      <c r="AZ15" t="s">
        <v>68</v>
      </c>
      <c r="BA15" t="s">
        <v>194</v>
      </c>
      <c r="BB15">
        <v>6</v>
      </c>
      <c r="BC15" t="s">
        <v>363</v>
      </c>
      <c r="BD15">
        <v>10</v>
      </c>
      <c r="BE15">
        <v>70544.958000000013</v>
      </c>
      <c r="BF15">
        <v>6.5849893907371795E-2</v>
      </c>
      <c r="BG15">
        <v>5.9692928827032532E-2</v>
      </c>
      <c r="BH15">
        <v>109380.54399999999</v>
      </c>
      <c r="BI15">
        <v>4.2469874715561844E-2</v>
      </c>
      <c r="BJ15">
        <v>3.8498941429656812E-2</v>
      </c>
      <c r="BK15">
        <v>1</v>
      </c>
      <c r="BL15" t="s">
        <v>66</v>
      </c>
      <c r="BM15">
        <v>-1</v>
      </c>
      <c r="BN15" t="s">
        <v>367</v>
      </c>
    </row>
    <row r="16" spans="1:66">
      <c r="A16" s="138" t="str">
        <f t="shared" ref="A16:A33" si="36">W16</f>
        <v>미추홀교통</v>
      </c>
      <c r="B16" s="138" t="str">
        <f t="shared" ref="B16:B33" si="37">V16</f>
        <v>12</v>
      </c>
      <c r="C16" s="139" t="str">
        <f t="shared" ref="C16:C33" si="38">Y16</f>
        <v>70바2691</v>
      </c>
      <c r="D16" s="114" t="str">
        <f t="shared" ref="D16:D33" si="39">Z16</f>
        <v>대형</v>
      </c>
      <c r="E16" s="110" t="str">
        <f t="shared" ref="E16:E33" si="40">AZ16</f>
        <v>B</v>
      </c>
      <c r="F16" s="159">
        <f t="shared" ref="F16:F33" si="41">G16/H16</f>
        <v>0.91500000000000004</v>
      </c>
      <c r="G16" s="160">
        <f t="shared" ref="G16:G33" si="42">AE16</f>
        <v>1.83</v>
      </c>
      <c r="H16" s="161">
        <f t="shared" ref="H16:H33" si="43">AF16</f>
        <v>2</v>
      </c>
      <c r="I16" s="162">
        <f t="shared" ref="I16:I33" si="44">AC16</f>
        <v>3414.62</v>
      </c>
      <c r="J16" s="163">
        <f t="shared" ref="J16:J33" si="45">AI16/AH16</f>
        <v>1.4363164237933584E-2</v>
      </c>
      <c r="K16" s="163">
        <f t="shared" ref="K16:K33" si="46">AJ16/AH16</f>
        <v>0.347593331874061</v>
      </c>
      <c r="L16" s="163">
        <f t="shared" ref="L16:L33" si="47">AK16/AC16</f>
        <v>0.10015755779559658</v>
      </c>
      <c r="M16" s="164">
        <f t="shared" ref="M16:M33" si="48">AG16</f>
        <v>10.975</v>
      </c>
      <c r="N16" s="165">
        <f t="shared" ref="N16:N33" si="49">IF(AW16=0,AT16,"속도계이상")</f>
        <v>8.7999999999999995E-2</v>
      </c>
      <c r="O16" s="165">
        <f t="shared" ref="O16:O33" si="50">IF(AW16=0,AU16,"속도계이상")</f>
        <v>13.852</v>
      </c>
      <c r="P16" s="166">
        <f t="shared" ref="P16:P33" si="51">AQ16/60</f>
        <v>0</v>
      </c>
      <c r="Q16" s="167">
        <f t="shared" ref="Q16:Q33" si="52">AN16</f>
        <v>80</v>
      </c>
      <c r="R16" s="168">
        <f t="shared" ref="R16:R33" si="53">AC16/(AH16-AI16-AJ16)</f>
        <v>25.495441258723453</v>
      </c>
      <c r="S16" s="140">
        <f t="shared" ref="S16:S33" si="54">IF(AW16=0,AL16,"속도계이상")</f>
        <v>3</v>
      </c>
      <c r="T16" s="140">
        <f t="shared" ref="T16:T33" si="55">IF(AW16=0,AM16,"속도계이상")</f>
        <v>473</v>
      </c>
      <c r="U16" t="s">
        <v>116</v>
      </c>
      <c r="V16" t="s">
        <v>117</v>
      </c>
      <c r="W16" t="s">
        <v>116</v>
      </c>
      <c r="X16" s="4" t="s">
        <v>117</v>
      </c>
      <c r="Y16" s="4" t="s">
        <v>206</v>
      </c>
      <c r="Z16" s="4" t="s">
        <v>189</v>
      </c>
      <c r="AA16" s="4" t="s">
        <v>48</v>
      </c>
      <c r="AB16" s="4">
        <v>511</v>
      </c>
      <c r="AC16" s="4">
        <v>3414.62</v>
      </c>
      <c r="AD16" s="4">
        <v>1865.9680000000001</v>
      </c>
      <c r="AE16" s="4">
        <v>1.83</v>
      </c>
      <c r="AF16" s="4">
        <v>2</v>
      </c>
      <c r="AG16" s="4">
        <v>10.975</v>
      </c>
      <c r="AH16" s="4">
        <v>209.90827300000001</v>
      </c>
      <c r="AI16" s="4">
        <v>3.0149469999999998</v>
      </c>
      <c r="AJ16" s="4">
        <v>72.962716</v>
      </c>
      <c r="AK16" s="4">
        <v>342</v>
      </c>
      <c r="AL16" s="4">
        <v>3</v>
      </c>
      <c r="AM16" s="4">
        <v>473</v>
      </c>
      <c r="AN16" s="4">
        <v>80</v>
      </c>
      <c r="AO16" s="4">
        <v>16.267199999999999</v>
      </c>
      <c r="AP16" s="4">
        <v>2472.8000000000002</v>
      </c>
      <c r="AQ16" s="4">
        <v>0</v>
      </c>
      <c r="AR16" s="4">
        <v>28</v>
      </c>
      <c r="AS16" s="4">
        <v>4421</v>
      </c>
      <c r="AT16" s="4">
        <v>8.7999999999999995E-2</v>
      </c>
      <c r="AU16" s="4">
        <v>13.852</v>
      </c>
      <c r="AV16" s="4">
        <v>29844</v>
      </c>
      <c r="AW16" s="4">
        <v>0</v>
      </c>
      <c r="AX16" s="4">
        <v>0.43</v>
      </c>
      <c r="AY16">
        <v>0.91500000000000004</v>
      </c>
      <c r="AZ16" t="s">
        <v>68</v>
      </c>
      <c r="BA16" t="s">
        <v>194</v>
      </c>
      <c r="BB16">
        <v>2</v>
      </c>
      <c r="BC16" t="s">
        <v>211</v>
      </c>
      <c r="BD16">
        <v>15</v>
      </c>
      <c r="BE16">
        <v>70544.958000000013</v>
      </c>
      <c r="BF16">
        <v>4.8403459252183541E-2</v>
      </c>
      <c r="BG16">
        <v>4.4289165215747939E-2</v>
      </c>
      <c r="BH16">
        <v>109380.54399999999</v>
      </c>
      <c r="BI16">
        <v>3.1217800489271658E-2</v>
      </c>
      <c r="BJ16">
        <v>2.8564287447683568E-2</v>
      </c>
      <c r="BK16">
        <v>1</v>
      </c>
      <c r="BL16" t="s">
        <v>68</v>
      </c>
      <c r="BM16">
        <v>0</v>
      </c>
      <c r="BN16" t="s">
        <v>361</v>
      </c>
    </row>
    <row r="17" spans="1:66">
      <c r="A17" s="141" t="str">
        <f t="shared" si="36"/>
        <v>미추홀교통</v>
      </c>
      <c r="B17" s="141" t="str">
        <f t="shared" si="37"/>
        <v>12</v>
      </c>
      <c r="C17" s="142" t="str">
        <f t="shared" si="38"/>
        <v>70바2733</v>
      </c>
      <c r="D17" s="130" t="str">
        <f t="shared" si="39"/>
        <v>대형</v>
      </c>
      <c r="E17" s="126" t="str">
        <f t="shared" si="40"/>
        <v>C</v>
      </c>
      <c r="F17" s="149">
        <f t="shared" si="41"/>
        <v>0.88949999999999996</v>
      </c>
      <c r="G17" s="150">
        <f t="shared" si="42"/>
        <v>1.7789999999999999</v>
      </c>
      <c r="H17" s="151">
        <f t="shared" si="43"/>
        <v>2</v>
      </c>
      <c r="I17" s="152">
        <f t="shared" si="44"/>
        <v>2345.4549999999999</v>
      </c>
      <c r="J17" s="153">
        <f t="shared" si="45"/>
        <v>1.3079300306279884E-2</v>
      </c>
      <c r="K17" s="153">
        <f t="shared" si="46"/>
        <v>0.33348347391665462</v>
      </c>
      <c r="L17" s="153">
        <f t="shared" si="47"/>
        <v>0.16499996802326203</v>
      </c>
      <c r="M17" s="154">
        <f t="shared" si="48"/>
        <v>10.787000000000001</v>
      </c>
      <c r="N17" s="155">
        <f t="shared" si="49"/>
        <v>0.128</v>
      </c>
      <c r="O17" s="155">
        <f t="shared" si="50"/>
        <v>8.8260000000000005</v>
      </c>
      <c r="P17" s="156">
        <f t="shared" si="51"/>
        <v>0</v>
      </c>
      <c r="Q17" s="157">
        <f t="shared" si="52"/>
        <v>75</v>
      </c>
      <c r="R17" s="158">
        <f t="shared" si="53"/>
        <v>26.375231577683049</v>
      </c>
      <c r="S17" s="143">
        <f t="shared" si="54"/>
        <v>3</v>
      </c>
      <c r="T17" s="143">
        <f t="shared" si="55"/>
        <v>207</v>
      </c>
      <c r="U17" t="s">
        <v>116</v>
      </c>
      <c r="V17" t="s">
        <v>117</v>
      </c>
      <c r="W17" t="s">
        <v>116</v>
      </c>
      <c r="X17" s="4" t="s">
        <v>117</v>
      </c>
      <c r="Y17" s="4" t="s">
        <v>207</v>
      </c>
      <c r="Z17" s="4" t="s">
        <v>189</v>
      </c>
      <c r="AA17" s="4" t="s">
        <v>48</v>
      </c>
      <c r="AB17" s="4">
        <v>511</v>
      </c>
      <c r="AC17" s="4">
        <v>2345.4549999999999</v>
      </c>
      <c r="AD17" s="4">
        <v>1318.0920000000001</v>
      </c>
      <c r="AE17" s="4">
        <v>1.7789999999999999</v>
      </c>
      <c r="AF17" s="4">
        <v>2</v>
      </c>
      <c r="AG17" s="4">
        <v>10.787000000000001</v>
      </c>
      <c r="AH17" s="4">
        <v>136.09023099999999</v>
      </c>
      <c r="AI17" s="4">
        <v>1.779965</v>
      </c>
      <c r="AJ17" s="4">
        <v>45.383842999999999</v>
      </c>
      <c r="AK17" s="4">
        <v>387</v>
      </c>
      <c r="AL17" s="4">
        <v>3</v>
      </c>
      <c r="AM17" s="4">
        <v>207</v>
      </c>
      <c r="AN17" s="4">
        <v>75</v>
      </c>
      <c r="AO17" s="4">
        <v>17.234558</v>
      </c>
      <c r="AP17" s="4">
        <v>2194.6</v>
      </c>
      <c r="AQ17" s="4">
        <v>0</v>
      </c>
      <c r="AR17" s="4">
        <v>18</v>
      </c>
      <c r="AS17" s="4">
        <v>3317</v>
      </c>
      <c r="AT17" s="4">
        <v>0.128</v>
      </c>
      <c r="AU17" s="4">
        <v>8.8260000000000005</v>
      </c>
      <c r="AV17" s="4">
        <v>18789</v>
      </c>
      <c r="AW17" s="4">
        <v>0</v>
      </c>
      <c r="AX17" s="4">
        <v>0.4</v>
      </c>
      <c r="AY17">
        <v>0.88949999999999996</v>
      </c>
      <c r="AZ17" t="s">
        <v>69</v>
      </c>
      <c r="BA17" t="s">
        <v>194</v>
      </c>
      <c r="BB17">
        <v>3</v>
      </c>
      <c r="BC17" t="s">
        <v>391</v>
      </c>
      <c r="BD17">
        <v>11</v>
      </c>
      <c r="BE17">
        <v>70544.958000000013</v>
      </c>
      <c r="BF17">
        <v>3.3247663142701132E-2</v>
      </c>
      <c r="BG17">
        <v>2.9573796365432656E-2</v>
      </c>
      <c r="BH17">
        <v>109380.54399999999</v>
      </c>
      <c r="BI17">
        <v>2.1443073093511036E-2</v>
      </c>
      <c r="BJ17">
        <v>1.9073613516678065E-2</v>
      </c>
      <c r="BK17">
        <v>1</v>
      </c>
      <c r="BL17" t="s">
        <v>66</v>
      </c>
      <c r="BM17">
        <v>-2</v>
      </c>
      <c r="BN17" t="s">
        <v>367</v>
      </c>
    </row>
    <row r="18" spans="1:66">
      <c r="A18" s="138" t="str">
        <f t="shared" si="36"/>
        <v>미추홀교통</v>
      </c>
      <c r="B18" s="138" t="str">
        <f t="shared" si="37"/>
        <v>12</v>
      </c>
      <c r="C18" s="139" t="str">
        <f t="shared" si="38"/>
        <v>70바2757</v>
      </c>
      <c r="D18" s="114" t="str">
        <f t="shared" si="39"/>
        <v>대형</v>
      </c>
      <c r="E18" s="110" t="str">
        <f t="shared" si="40"/>
        <v>C</v>
      </c>
      <c r="F18" s="159">
        <f t="shared" si="41"/>
        <v>0.872</v>
      </c>
      <c r="G18" s="160">
        <f t="shared" si="42"/>
        <v>1.744</v>
      </c>
      <c r="H18" s="161">
        <f t="shared" si="43"/>
        <v>2</v>
      </c>
      <c r="I18" s="162">
        <f t="shared" si="44"/>
        <v>2690.7939999999999</v>
      </c>
      <c r="J18" s="163">
        <f t="shared" si="45"/>
        <v>1.824113007987177E-2</v>
      </c>
      <c r="K18" s="163">
        <f t="shared" si="46"/>
        <v>0.35671486254964346</v>
      </c>
      <c r="L18" s="163">
        <f t="shared" si="47"/>
        <v>0.14976991921343663</v>
      </c>
      <c r="M18" s="164">
        <f t="shared" si="48"/>
        <v>11.813000000000001</v>
      </c>
      <c r="N18" s="165">
        <f t="shared" si="49"/>
        <v>3.6999999999999998E-2</v>
      </c>
      <c r="O18" s="165">
        <f t="shared" si="50"/>
        <v>15.832000000000001</v>
      </c>
      <c r="P18" s="166">
        <f t="shared" si="51"/>
        <v>0.505</v>
      </c>
      <c r="Q18" s="167">
        <f t="shared" si="52"/>
        <v>89</v>
      </c>
      <c r="R18" s="168">
        <f t="shared" si="53"/>
        <v>27.338197297287852</v>
      </c>
      <c r="S18" s="140">
        <f t="shared" si="54"/>
        <v>1</v>
      </c>
      <c r="T18" s="140">
        <f t="shared" si="55"/>
        <v>426</v>
      </c>
      <c r="U18" t="s">
        <v>116</v>
      </c>
      <c r="V18" t="s">
        <v>117</v>
      </c>
      <c r="W18" t="s">
        <v>116</v>
      </c>
      <c r="X18" s="4" t="s">
        <v>117</v>
      </c>
      <c r="Y18" s="4" t="s">
        <v>208</v>
      </c>
      <c r="Z18" s="4" t="s">
        <v>189</v>
      </c>
      <c r="AA18" s="4" t="s">
        <v>48</v>
      </c>
      <c r="AB18" s="4">
        <v>511</v>
      </c>
      <c r="AC18" s="4">
        <v>2690.7939999999999</v>
      </c>
      <c r="AD18" s="4">
        <v>1543.116</v>
      </c>
      <c r="AE18" s="4">
        <v>1.744</v>
      </c>
      <c r="AF18" s="4">
        <v>2</v>
      </c>
      <c r="AG18" s="4">
        <v>11.813000000000001</v>
      </c>
      <c r="AH18" s="4">
        <v>157.47078099999999</v>
      </c>
      <c r="AI18" s="4">
        <v>2.8724449999999999</v>
      </c>
      <c r="AJ18" s="4">
        <v>56.172167999999999</v>
      </c>
      <c r="AK18" s="4">
        <v>403</v>
      </c>
      <c r="AL18" s="4">
        <v>1</v>
      </c>
      <c r="AM18" s="4">
        <v>426</v>
      </c>
      <c r="AN18" s="4">
        <v>89</v>
      </c>
      <c r="AO18" s="4">
        <v>17.087575999999999</v>
      </c>
      <c r="AP18" s="4">
        <v>3375.5</v>
      </c>
      <c r="AQ18" s="4">
        <v>30.3</v>
      </c>
      <c r="AR18" s="4">
        <v>39</v>
      </c>
      <c r="AS18" s="4">
        <v>11305</v>
      </c>
      <c r="AT18" s="4">
        <v>3.6999999999999998E-2</v>
      </c>
      <c r="AU18" s="4">
        <v>15.832000000000001</v>
      </c>
      <c r="AV18" s="4">
        <v>24890</v>
      </c>
      <c r="AW18" s="4">
        <v>0</v>
      </c>
      <c r="AX18" s="4">
        <v>0.4</v>
      </c>
      <c r="AY18">
        <v>0.872</v>
      </c>
      <c r="AZ18" t="s">
        <v>69</v>
      </c>
      <c r="BA18" t="s">
        <v>194</v>
      </c>
      <c r="BB18">
        <v>12</v>
      </c>
      <c r="BC18" t="s">
        <v>392</v>
      </c>
      <c r="BD18">
        <v>10</v>
      </c>
      <c r="BE18">
        <v>70544.958000000013</v>
      </c>
      <c r="BF18">
        <v>3.814296692897598E-2</v>
      </c>
      <c r="BG18">
        <v>3.3260667162067055E-2</v>
      </c>
      <c r="BH18">
        <v>109380.54399999999</v>
      </c>
      <c r="BI18">
        <v>2.4600298202941833E-2</v>
      </c>
      <c r="BJ18">
        <v>2.1451460032965278E-2</v>
      </c>
      <c r="BK18">
        <v>1</v>
      </c>
      <c r="BL18" t="s">
        <v>69</v>
      </c>
      <c r="BM18">
        <v>0</v>
      </c>
      <c r="BN18" t="s">
        <v>361</v>
      </c>
    </row>
    <row r="19" spans="1:66">
      <c r="A19" s="141" t="str">
        <f t="shared" si="36"/>
        <v>미추홀교통</v>
      </c>
      <c r="B19" s="141" t="str">
        <f t="shared" si="37"/>
        <v>12</v>
      </c>
      <c r="C19" s="142" t="str">
        <f t="shared" si="38"/>
        <v>70바2758</v>
      </c>
      <c r="D19" s="130" t="str">
        <f t="shared" si="39"/>
        <v>대형</v>
      </c>
      <c r="E19" s="126" t="str">
        <f t="shared" si="40"/>
        <v>C</v>
      </c>
      <c r="F19" s="149">
        <f t="shared" si="41"/>
        <v>0.88349999999999995</v>
      </c>
      <c r="G19" s="150">
        <f t="shared" si="42"/>
        <v>1.7669999999999999</v>
      </c>
      <c r="H19" s="151">
        <f t="shared" si="43"/>
        <v>2</v>
      </c>
      <c r="I19" s="152">
        <f t="shared" si="44"/>
        <v>4269.4359999999997</v>
      </c>
      <c r="J19" s="153">
        <f t="shared" si="45"/>
        <v>1.9404380153748724E-2</v>
      </c>
      <c r="K19" s="153">
        <f t="shared" si="46"/>
        <v>0.34012380532850178</v>
      </c>
      <c r="L19" s="153">
        <f t="shared" si="47"/>
        <v>0.12015638599571467</v>
      </c>
      <c r="M19" s="154">
        <f t="shared" si="48"/>
        <v>12.99</v>
      </c>
      <c r="N19" s="155">
        <f t="shared" si="49"/>
        <v>7.0000000000000007E-2</v>
      </c>
      <c r="O19" s="155">
        <f t="shared" si="50"/>
        <v>12.297000000000001</v>
      </c>
      <c r="P19" s="156">
        <f t="shared" si="51"/>
        <v>1.0866666666666667</v>
      </c>
      <c r="Q19" s="157">
        <f t="shared" si="52"/>
        <v>96</v>
      </c>
      <c r="R19" s="158">
        <f t="shared" si="53"/>
        <v>25.594721251652487</v>
      </c>
      <c r="S19" s="143">
        <f t="shared" si="54"/>
        <v>3</v>
      </c>
      <c r="T19" s="143">
        <f t="shared" si="55"/>
        <v>525</v>
      </c>
      <c r="U19" t="s">
        <v>116</v>
      </c>
      <c r="V19" t="s">
        <v>117</v>
      </c>
      <c r="W19" t="s">
        <v>116</v>
      </c>
      <c r="X19" s="4" t="s">
        <v>117</v>
      </c>
      <c r="Y19" s="4" t="s">
        <v>209</v>
      </c>
      <c r="Z19" s="4" t="s">
        <v>189</v>
      </c>
      <c r="AA19" s="4" t="s">
        <v>48</v>
      </c>
      <c r="AB19" s="4">
        <v>511</v>
      </c>
      <c r="AC19" s="4">
        <v>4269.4359999999997</v>
      </c>
      <c r="AD19" s="4">
        <v>2416.2800000000002</v>
      </c>
      <c r="AE19" s="4">
        <v>1.7669999999999999</v>
      </c>
      <c r="AF19" s="4">
        <v>2</v>
      </c>
      <c r="AG19" s="4">
        <v>12.99</v>
      </c>
      <c r="AH19" s="4">
        <v>260.44743299999999</v>
      </c>
      <c r="AI19" s="4">
        <v>5.0538210000000001</v>
      </c>
      <c r="AJ19" s="4">
        <v>88.584372000000002</v>
      </c>
      <c r="AK19" s="4">
        <v>513</v>
      </c>
      <c r="AL19" s="4">
        <v>3</v>
      </c>
      <c r="AM19" s="4">
        <v>525</v>
      </c>
      <c r="AN19" s="4">
        <v>96</v>
      </c>
      <c r="AO19" s="4">
        <v>16.392696999999998</v>
      </c>
      <c r="AP19" s="4">
        <v>1734.2</v>
      </c>
      <c r="AQ19" s="4">
        <v>65.2</v>
      </c>
      <c r="AR19" s="4">
        <v>40</v>
      </c>
      <c r="AS19" s="4">
        <v>9670</v>
      </c>
      <c r="AT19" s="4">
        <v>7.0000000000000007E-2</v>
      </c>
      <c r="AU19" s="4">
        <v>12.297000000000001</v>
      </c>
      <c r="AV19" s="4">
        <v>35858</v>
      </c>
      <c r="AW19" s="4">
        <v>0</v>
      </c>
      <c r="AX19" s="4">
        <v>0.46</v>
      </c>
      <c r="AY19">
        <v>0.88349999999999995</v>
      </c>
      <c r="AZ19" t="s">
        <v>69</v>
      </c>
      <c r="BA19" t="s">
        <v>194</v>
      </c>
      <c r="BB19">
        <v>8</v>
      </c>
      <c r="BC19" t="s">
        <v>393</v>
      </c>
      <c r="BD19">
        <v>9</v>
      </c>
      <c r="BE19">
        <v>70544.958000000013</v>
      </c>
      <c r="BF19">
        <v>6.0520781655295605E-2</v>
      </c>
      <c r="BG19">
        <v>5.3470110592453664E-2</v>
      </c>
      <c r="BH19">
        <v>109380.54399999999</v>
      </c>
      <c r="BI19">
        <v>3.9032864930713819E-2</v>
      </c>
      <c r="BJ19">
        <v>3.4485536166285656E-2</v>
      </c>
      <c r="BK19">
        <v>1</v>
      </c>
      <c r="BL19" t="s">
        <v>68</v>
      </c>
      <c r="BM19">
        <v>-1</v>
      </c>
      <c r="BN19" t="s">
        <v>367</v>
      </c>
    </row>
    <row r="20" spans="1:66">
      <c r="A20" s="138" t="str">
        <f t="shared" si="36"/>
        <v>미추홀교통</v>
      </c>
      <c r="B20" s="138" t="str">
        <f t="shared" si="37"/>
        <v>12</v>
      </c>
      <c r="C20" s="139" t="str">
        <f t="shared" si="38"/>
        <v>70바2759</v>
      </c>
      <c r="D20" s="114" t="str">
        <f t="shared" si="39"/>
        <v>대형</v>
      </c>
      <c r="E20" s="110" t="str">
        <f t="shared" si="40"/>
        <v>C</v>
      </c>
      <c r="F20" s="159">
        <f t="shared" si="41"/>
        <v>0.88</v>
      </c>
      <c r="G20" s="160">
        <f t="shared" si="42"/>
        <v>1.76</v>
      </c>
      <c r="H20" s="161">
        <f t="shared" si="43"/>
        <v>2</v>
      </c>
      <c r="I20" s="162">
        <f t="shared" si="44"/>
        <v>3013.2080000000001</v>
      </c>
      <c r="J20" s="163">
        <f t="shared" si="45"/>
        <v>2.8019571807067174E-2</v>
      </c>
      <c r="K20" s="163">
        <f t="shared" si="46"/>
        <v>0.35604018558259865</v>
      </c>
      <c r="L20" s="163">
        <f t="shared" si="47"/>
        <v>0.20808387605502174</v>
      </c>
      <c r="M20" s="164">
        <f t="shared" si="48"/>
        <v>12.423</v>
      </c>
      <c r="N20" s="165">
        <f t="shared" si="49"/>
        <v>3.3000000000000002E-2</v>
      </c>
      <c r="O20" s="165">
        <f t="shared" si="50"/>
        <v>18.187000000000001</v>
      </c>
      <c r="P20" s="166">
        <f t="shared" si="51"/>
        <v>0</v>
      </c>
      <c r="Q20" s="167">
        <f t="shared" si="52"/>
        <v>77</v>
      </c>
      <c r="R20" s="168">
        <f t="shared" si="53"/>
        <v>26.493542919456353</v>
      </c>
      <c r="S20" s="140">
        <f t="shared" si="54"/>
        <v>1</v>
      </c>
      <c r="T20" s="140">
        <f t="shared" si="55"/>
        <v>548</v>
      </c>
      <c r="U20" t="s">
        <v>116</v>
      </c>
      <c r="V20" t="s">
        <v>117</v>
      </c>
      <c r="W20" t="s">
        <v>116</v>
      </c>
      <c r="X20" s="4" t="s">
        <v>117</v>
      </c>
      <c r="Y20" s="4" t="s">
        <v>210</v>
      </c>
      <c r="Z20" s="4" t="s">
        <v>189</v>
      </c>
      <c r="AA20" s="4" t="s">
        <v>48</v>
      </c>
      <c r="AB20" s="4">
        <v>511</v>
      </c>
      <c r="AC20" s="4">
        <v>3013.2080000000001</v>
      </c>
      <c r="AD20" s="4">
        <v>1712.4269999999999</v>
      </c>
      <c r="AE20" s="4">
        <v>1.76</v>
      </c>
      <c r="AF20" s="4">
        <v>2</v>
      </c>
      <c r="AG20" s="4">
        <v>12.423</v>
      </c>
      <c r="AH20" s="4">
        <v>184.65050199999999</v>
      </c>
      <c r="AI20" s="4">
        <v>5.1738280000000003</v>
      </c>
      <c r="AJ20" s="4">
        <v>65.742998999999998</v>
      </c>
      <c r="AK20" s="4">
        <v>627</v>
      </c>
      <c r="AL20" s="4">
        <v>1</v>
      </c>
      <c r="AM20" s="4">
        <v>548</v>
      </c>
      <c r="AN20" s="4">
        <v>77</v>
      </c>
      <c r="AO20" s="4">
        <v>16.318439000000001</v>
      </c>
      <c r="AP20" s="4">
        <v>1946.8</v>
      </c>
      <c r="AQ20" s="4">
        <v>0</v>
      </c>
      <c r="AR20" s="4">
        <v>37</v>
      </c>
      <c r="AS20" s="4">
        <v>9940</v>
      </c>
      <c r="AT20" s="4">
        <v>3.3000000000000002E-2</v>
      </c>
      <c r="AU20" s="4">
        <v>18.187000000000001</v>
      </c>
      <c r="AV20" s="4">
        <v>25952</v>
      </c>
      <c r="AW20" s="4">
        <v>0</v>
      </c>
      <c r="AX20" s="4">
        <v>0.43</v>
      </c>
      <c r="AY20">
        <v>0.88</v>
      </c>
      <c r="AZ20" t="s">
        <v>69</v>
      </c>
      <c r="BA20" t="s">
        <v>194</v>
      </c>
      <c r="BB20">
        <v>9</v>
      </c>
      <c r="BC20" t="s">
        <v>394</v>
      </c>
      <c r="BD20">
        <v>11</v>
      </c>
      <c r="BE20">
        <v>70544.958000000013</v>
      </c>
      <c r="BF20">
        <v>4.2713300644391897E-2</v>
      </c>
      <c r="BG20">
        <v>3.7587704567064867E-2</v>
      </c>
      <c r="BH20">
        <v>109380.54399999999</v>
      </c>
      <c r="BI20">
        <v>2.7547933936038937E-2</v>
      </c>
      <c r="BJ20">
        <v>2.4242181863714265E-2</v>
      </c>
      <c r="BK20">
        <v>1</v>
      </c>
      <c r="BL20" t="s">
        <v>69</v>
      </c>
      <c r="BM20">
        <v>0</v>
      </c>
      <c r="BN20" t="s">
        <v>361</v>
      </c>
    </row>
    <row r="21" spans="1:66">
      <c r="A21" s="141" t="str">
        <f t="shared" si="36"/>
        <v>미추홀교통</v>
      </c>
      <c r="B21" s="141" t="str">
        <f t="shared" si="37"/>
        <v>12</v>
      </c>
      <c r="C21" s="142" t="str">
        <f t="shared" si="38"/>
        <v>70바2761</v>
      </c>
      <c r="D21" s="130" t="str">
        <f t="shared" si="39"/>
        <v>대형</v>
      </c>
      <c r="E21" s="126" t="str">
        <f t="shared" si="40"/>
        <v>C</v>
      </c>
      <c r="F21" s="149">
        <f t="shared" si="41"/>
        <v>0.88649999999999995</v>
      </c>
      <c r="G21" s="150">
        <f t="shared" si="42"/>
        <v>1.7729999999999999</v>
      </c>
      <c r="H21" s="151">
        <f t="shared" si="43"/>
        <v>2</v>
      </c>
      <c r="I21" s="152">
        <f t="shared" si="44"/>
        <v>3229.2260000000001</v>
      </c>
      <c r="J21" s="153">
        <f t="shared" si="45"/>
        <v>1.0861852859637353E-2</v>
      </c>
      <c r="K21" s="153">
        <f t="shared" si="46"/>
        <v>0.32717555785842439</v>
      </c>
      <c r="L21" s="153">
        <f t="shared" si="47"/>
        <v>0.2111961194416247</v>
      </c>
      <c r="M21" s="154">
        <f t="shared" si="48"/>
        <v>11.246</v>
      </c>
      <c r="N21" s="155">
        <f t="shared" si="49"/>
        <v>3.1E-2</v>
      </c>
      <c r="O21" s="155">
        <f t="shared" si="50"/>
        <v>7.3390000000000004</v>
      </c>
      <c r="P21" s="156">
        <f t="shared" si="51"/>
        <v>5.5E-2</v>
      </c>
      <c r="Q21" s="157">
        <f t="shared" si="52"/>
        <v>87</v>
      </c>
      <c r="R21" s="158">
        <f t="shared" si="53"/>
        <v>25.080109770652737</v>
      </c>
      <c r="S21" s="143">
        <f t="shared" si="54"/>
        <v>1</v>
      </c>
      <c r="T21" s="143">
        <f t="shared" si="55"/>
        <v>237</v>
      </c>
      <c r="U21" t="s">
        <v>116</v>
      </c>
      <c r="V21" t="s">
        <v>117</v>
      </c>
      <c r="W21" t="s">
        <v>116</v>
      </c>
      <c r="X21" s="4" t="s">
        <v>117</v>
      </c>
      <c r="Y21" s="4" t="s">
        <v>212</v>
      </c>
      <c r="Z21" s="4" t="s">
        <v>189</v>
      </c>
      <c r="AA21" s="4" t="s">
        <v>48</v>
      </c>
      <c r="AB21" s="4">
        <v>511</v>
      </c>
      <c r="AC21" s="4">
        <v>3229.2260000000001</v>
      </c>
      <c r="AD21" s="4">
        <v>1820.92</v>
      </c>
      <c r="AE21" s="4">
        <v>1.7729999999999999</v>
      </c>
      <c r="AF21" s="4">
        <v>2</v>
      </c>
      <c r="AG21" s="4">
        <v>11.246</v>
      </c>
      <c r="AH21" s="4">
        <v>194.50714600000001</v>
      </c>
      <c r="AI21" s="4">
        <v>2.112708</v>
      </c>
      <c r="AJ21" s="4">
        <v>63.637984000000003</v>
      </c>
      <c r="AK21" s="4">
        <v>682</v>
      </c>
      <c r="AL21" s="4">
        <v>1</v>
      </c>
      <c r="AM21" s="4">
        <v>237</v>
      </c>
      <c r="AN21" s="4">
        <v>87</v>
      </c>
      <c r="AO21" s="4">
        <v>16.602094000000001</v>
      </c>
      <c r="AP21" s="4">
        <v>874.9</v>
      </c>
      <c r="AQ21" s="4">
        <v>3.3</v>
      </c>
      <c r="AR21" s="4">
        <v>14</v>
      </c>
      <c r="AS21" s="4">
        <v>2291</v>
      </c>
      <c r="AT21" s="4">
        <v>3.1E-2</v>
      </c>
      <c r="AU21" s="4">
        <v>7.3390000000000004</v>
      </c>
      <c r="AV21" s="4">
        <v>27810</v>
      </c>
      <c r="AW21" s="4">
        <v>0</v>
      </c>
      <c r="AX21" s="4">
        <v>0.43</v>
      </c>
      <c r="AY21">
        <v>0.88649999999999995</v>
      </c>
      <c r="AZ21" t="s">
        <v>69</v>
      </c>
      <c r="BA21" t="s">
        <v>194</v>
      </c>
      <c r="BB21">
        <v>6</v>
      </c>
      <c r="BC21" t="s">
        <v>395</v>
      </c>
      <c r="BD21">
        <v>7</v>
      </c>
      <c r="BE21">
        <v>70544.958000000013</v>
      </c>
      <c r="BF21">
        <v>4.5775433022442219E-2</v>
      </c>
      <c r="BG21">
        <v>4.0579921374395027E-2</v>
      </c>
      <c r="BH21">
        <v>109380.54399999999</v>
      </c>
      <c r="BI21">
        <v>2.9522855545498113E-2</v>
      </c>
      <c r="BJ21">
        <v>2.6172011441084074E-2</v>
      </c>
      <c r="BK21">
        <v>1</v>
      </c>
      <c r="BL21" t="s">
        <v>69</v>
      </c>
      <c r="BM21">
        <v>0</v>
      </c>
      <c r="BN21" t="s">
        <v>361</v>
      </c>
    </row>
    <row r="22" spans="1:66">
      <c r="A22" s="138" t="str">
        <f t="shared" si="36"/>
        <v>미추홀교통</v>
      </c>
      <c r="B22" s="138" t="str">
        <f t="shared" si="37"/>
        <v>12</v>
      </c>
      <c r="C22" s="139" t="str">
        <f t="shared" si="38"/>
        <v>70바2766</v>
      </c>
      <c r="D22" s="114" t="str">
        <f t="shared" si="39"/>
        <v>대형</v>
      </c>
      <c r="E22" s="110" t="str">
        <f t="shared" si="40"/>
        <v>B</v>
      </c>
      <c r="F22" s="159">
        <f t="shared" si="41"/>
        <v>0.91600000000000004</v>
      </c>
      <c r="G22" s="160">
        <f t="shared" si="42"/>
        <v>1.8320000000000001</v>
      </c>
      <c r="H22" s="161">
        <f t="shared" si="43"/>
        <v>2</v>
      </c>
      <c r="I22" s="162">
        <f t="shared" si="44"/>
        <v>3640.7620000000002</v>
      </c>
      <c r="J22" s="163">
        <f t="shared" si="45"/>
        <v>3.5440351584035142E-2</v>
      </c>
      <c r="K22" s="163">
        <f t="shared" si="46"/>
        <v>0.3321230621132642</v>
      </c>
      <c r="L22" s="163">
        <f t="shared" si="47"/>
        <v>0.15189127990239404</v>
      </c>
      <c r="M22" s="164">
        <f t="shared" si="48"/>
        <v>10.574</v>
      </c>
      <c r="N22" s="165">
        <f t="shared" si="49"/>
        <v>0.22</v>
      </c>
      <c r="O22" s="165">
        <f t="shared" si="50"/>
        <v>16.096</v>
      </c>
      <c r="P22" s="166">
        <f t="shared" si="51"/>
        <v>0.88</v>
      </c>
      <c r="Q22" s="167">
        <f t="shared" si="52"/>
        <v>86</v>
      </c>
      <c r="R22" s="168">
        <f t="shared" si="53"/>
        <v>24.961887781252596</v>
      </c>
      <c r="S22" s="140">
        <f t="shared" si="54"/>
        <v>8</v>
      </c>
      <c r="T22" s="140">
        <f t="shared" si="55"/>
        <v>586</v>
      </c>
      <c r="U22" t="s">
        <v>116</v>
      </c>
      <c r="V22" t="s">
        <v>117</v>
      </c>
      <c r="W22" t="s">
        <v>116</v>
      </c>
      <c r="X22" s="4" t="s">
        <v>117</v>
      </c>
      <c r="Y22" s="4" t="s">
        <v>213</v>
      </c>
      <c r="Z22" s="4" t="s">
        <v>189</v>
      </c>
      <c r="AA22" s="4" t="s">
        <v>48</v>
      </c>
      <c r="AB22" s="4">
        <v>511</v>
      </c>
      <c r="AC22" s="4">
        <v>3640.7620000000002</v>
      </c>
      <c r="AD22" s="4">
        <v>1987.0889999999999</v>
      </c>
      <c r="AE22" s="4">
        <v>1.8320000000000001</v>
      </c>
      <c r="AF22" s="4">
        <v>2</v>
      </c>
      <c r="AG22" s="4">
        <v>10.574</v>
      </c>
      <c r="AH22" s="4">
        <v>230.62048300000001</v>
      </c>
      <c r="AI22" s="4">
        <v>8.1732709999999997</v>
      </c>
      <c r="AJ22" s="4">
        <v>76.594380999999998</v>
      </c>
      <c r="AK22" s="4">
        <v>553</v>
      </c>
      <c r="AL22" s="4">
        <v>8</v>
      </c>
      <c r="AM22" s="4">
        <v>586</v>
      </c>
      <c r="AN22" s="4">
        <v>86</v>
      </c>
      <c r="AO22" s="4">
        <v>15.786811</v>
      </c>
      <c r="AP22" s="4">
        <v>1637.7</v>
      </c>
      <c r="AQ22" s="4">
        <v>52.8</v>
      </c>
      <c r="AR22" s="4">
        <v>39</v>
      </c>
      <c r="AS22" s="4">
        <v>9207</v>
      </c>
      <c r="AT22" s="4">
        <v>0.22</v>
      </c>
      <c r="AU22" s="4">
        <v>16.096</v>
      </c>
      <c r="AV22" s="4">
        <v>0</v>
      </c>
      <c r="AW22" s="4">
        <v>0</v>
      </c>
      <c r="AX22" s="4">
        <v>0.43</v>
      </c>
      <c r="AY22">
        <v>0.91600000000000004</v>
      </c>
      <c r="AZ22" t="s">
        <v>68</v>
      </c>
      <c r="BA22" t="s">
        <v>194</v>
      </c>
      <c r="BB22">
        <v>1</v>
      </c>
      <c r="BC22" t="s">
        <v>205</v>
      </c>
      <c r="BD22">
        <v>1</v>
      </c>
      <c r="BE22">
        <v>70544.958000000013</v>
      </c>
      <c r="BF22">
        <v>5.1609102949639565E-2</v>
      </c>
      <c r="BG22">
        <v>4.7273938301869843E-2</v>
      </c>
      <c r="BH22">
        <v>109380.54399999999</v>
      </c>
      <c r="BI22">
        <v>3.3285279692885784E-2</v>
      </c>
      <c r="BJ22">
        <v>3.0489316198683381E-2</v>
      </c>
      <c r="BK22">
        <v>1</v>
      </c>
      <c r="BL22" t="s">
        <v>68</v>
      </c>
      <c r="BM22">
        <v>0</v>
      </c>
      <c r="BN22" t="s">
        <v>361</v>
      </c>
    </row>
    <row r="23" spans="1:66">
      <c r="A23" s="141" t="str">
        <f t="shared" si="36"/>
        <v>미추홀교통</v>
      </c>
      <c r="B23" s="141" t="str">
        <f t="shared" si="37"/>
        <v>12</v>
      </c>
      <c r="C23" s="142" t="str">
        <f t="shared" si="38"/>
        <v>70바2771</v>
      </c>
      <c r="D23" s="130" t="str">
        <f t="shared" si="39"/>
        <v>대형</v>
      </c>
      <c r="E23" s="126" t="str">
        <f t="shared" si="40"/>
        <v>B</v>
      </c>
      <c r="F23" s="149">
        <f t="shared" si="41"/>
        <v>0.91300000000000003</v>
      </c>
      <c r="G23" s="150">
        <f t="shared" si="42"/>
        <v>1.8260000000000001</v>
      </c>
      <c r="H23" s="151">
        <f t="shared" si="43"/>
        <v>2</v>
      </c>
      <c r="I23" s="152">
        <f t="shared" si="44"/>
        <v>3465.5859999999998</v>
      </c>
      <c r="J23" s="153">
        <f t="shared" si="45"/>
        <v>1.6224319689710678E-2</v>
      </c>
      <c r="K23" s="153">
        <f t="shared" si="46"/>
        <v>0.34200712194236527</v>
      </c>
      <c r="L23" s="153">
        <f t="shared" si="47"/>
        <v>0.16332014268294021</v>
      </c>
      <c r="M23" s="154">
        <f t="shared" si="48"/>
        <v>11.221</v>
      </c>
      <c r="N23" s="155">
        <f t="shared" si="49"/>
        <v>8.6999999999999994E-2</v>
      </c>
      <c r="O23" s="155">
        <f t="shared" si="50"/>
        <v>17.486000000000001</v>
      </c>
      <c r="P23" s="156">
        <f t="shared" si="51"/>
        <v>0.33</v>
      </c>
      <c r="Q23" s="157">
        <f t="shared" si="52"/>
        <v>96</v>
      </c>
      <c r="R23" s="158">
        <f t="shared" si="53"/>
        <v>25.794021388209675</v>
      </c>
      <c r="S23" s="143">
        <f t="shared" si="54"/>
        <v>3</v>
      </c>
      <c r="T23" s="143">
        <f t="shared" si="55"/>
        <v>606</v>
      </c>
      <c r="U23" t="s">
        <v>116</v>
      </c>
      <c r="V23" t="s">
        <v>117</v>
      </c>
      <c r="W23" t="s">
        <v>116</v>
      </c>
      <c r="X23" s="4" t="s">
        <v>117</v>
      </c>
      <c r="Y23" s="4" t="s">
        <v>214</v>
      </c>
      <c r="Z23" s="4" t="s">
        <v>189</v>
      </c>
      <c r="AA23" s="4" t="s">
        <v>48</v>
      </c>
      <c r="AB23" s="4">
        <v>511</v>
      </c>
      <c r="AC23" s="4">
        <v>3465.5859999999998</v>
      </c>
      <c r="AD23" s="4">
        <v>1897.876</v>
      </c>
      <c r="AE23" s="4">
        <v>1.8260000000000001</v>
      </c>
      <c r="AF23" s="4">
        <v>2</v>
      </c>
      <c r="AG23" s="4">
        <v>11.221</v>
      </c>
      <c r="AH23" s="4">
        <v>209.35300000000001</v>
      </c>
      <c r="AI23" s="4">
        <v>3.3966099999999999</v>
      </c>
      <c r="AJ23" s="4">
        <v>71.600217000000001</v>
      </c>
      <c r="AK23" s="4">
        <v>566</v>
      </c>
      <c r="AL23" s="4">
        <v>3</v>
      </c>
      <c r="AM23" s="4">
        <v>606</v>
      </c>
      <c r="AN23" s="4">
        <v>96</v>
      </c>
      <c r="AO23" s="4">
        <v>16.553791</v>
      </c>
      <c r="AP23" s="4">
        <v>3854.6</v>
      </c>
      <c r="AQ23" s="4">
        <v>19.8</v>
      </c>
      <c r="AR23" s="4">
        <v>40</v>
      </c>
      <c r="AS23" s="4">
        <v>7267</v>
      </c>
      <c r="AT23" s="4">
        <v>8.6999999999999994E-2</v>
      </c>
      <c r="AU23" s="4">
        <v>17.486000000000001</v>
      </c>
      <c r="AV23" s="4">
        <v>28880</v>
      </c>
      <c r="AW23" s="4">
        <v>0</v>
      </c>
      <c r="AX23" s="4">
        <v>0.43</v>
      </c>
      <c r="AY23">
        <v>0.91300000000000003</v>
      </c>
      <c r="AZ23" t="s">
        <v>68</v>
      </c>
      <c r="BA23" t="s">
        <v>194</v>
      </c>
      <c r="BB23">
        <v>3</v>
      </c>
      <c r="BC23" t="s">
        <v>389</v>
      </c>
      <c r="BD23">
        <v>13</v>
      </c>
      <c r="BE23">
        <v>70544.958000000013</v>
      </c>
      <c r="BF23">
        <v>4.912592052290965E-2</v>
      </c>
      <c r="BG23">
        <v>4.4851965437416513E-2</v>
      </c>
      <c r="BH23">
        <v>109380.54399999999</v>
      </c>
      <c r="BI23">
        <v>3.1683751728278108E-2</v>
      </c>
      <c r="BJ23">
        <v>2.8927265327917912E-2</v>
      </c>
      <c r="BK23">
        <v>2</v>
      </c>
      <c r="BL23" t="s">
        <v>68</v>
      </c>
      <c r="BM23">
        <v>0</v>
      </c>
      <c r="BN23" t="s">
        <v>361</v>
      </c>
    </row>
    <row r="24" spans="1:66">
      <c r="A24" s="138" t="str">
        <f t="shared" si="36"/>
        <v>미추홀교통</v>
      </c>
      <c r="B24" s="138" t="str">
        <f t="shared" si="37"/>
        <v>12</v>
      </c>
      <c r="C24" s="139" t="str">
        <f t="shared" si="38"/>
        <v>70바2777</v>
      </c>
      <c r="D24" s="114" t="str">
        <f t="shared" si="39"/>
        <v>대형</v>
      </c>
      <c r="E24" s="110" t="str">
        <f t="shared" si="40"/>
        <v>C</v>
      </c>
      <c r="F24" s="159">
        <f t="shared" si="41"/>
        <v>0.89649999999999996</v>
      </c>
      <c r="G24" s="160">
        <f t="shared" si="42"/>
        <v>1.7929999999999999</v>
      </c>
      <c r="H24" s="161">
        <f t="shared" si="43"/>
        <v>2</v>
      </c>
      <c r="I24" s="162">
        <f t="shared" si="44"/>
        <v>2994.0859999999998</v>
      </c>
      <c r="J24" s="163">
        <f t="shared" si="45"/>
        <v>1.7326183632864877E-2</v>
      </c>
      <c r="K24" s="163">
        <f t="shared" si="46"/>
        <v>0.36430011566490178</v>
      </c>
      <c r="L24" s="163">
        <f t="shared" si="47"/>
        <v>0.17668163172333728</v>
      </c>
      <c r="M24" s="164">
        <f t="shared" si="48"/>
        <v>12.167</v>
      </c>
      <c r="N24" s="165">
        <f t="shared" si="49"/>
        <v>0.16700000000000001</v>
      </c>
      <c r="O24" s="165">
        <f t="shared" si="50"/>
        <v>25.850999999999999</v>
      </c>
      <c r="P24" s="166">
        <f t="shared" si="51"/>
        <v>1.5083333333333333</v>
      </c>
      <c r="Q24" s="167">
        <f t="shared" si="52"/>
        <v>93</v>
      </c>
      <c r="R24" s="168">
        <f t="shared" si="53"/>
        <v>26.637237131316731</v>
      </c>
      <c r="S24" s="140">
        <f t="shared" si="54"/>
        <v>5</v>
      </c>
      <c r="T24" s="140">
        <f t="shared" si="55"/>
        <v>774</v>
      </c>
      <c r="U24" t="s">
        <v>116</v>
      </c>
      <c r="V24" t="s">
        <v>117</v>
      </c>
      <c r="W24" t="s">
        <v>116</v>
      </c>
      <c r="X24" s="4" t="s">
        <v>117</v>
      </c>
      <c r="Y24" s="4" t="s">
        <v>215</v>
      </c>
      <c r="Z24" s="4" t="s">
        <v>189</v>
      </c>
      <c r="AA24" s="4" t="s">
        <v>48</v>
      </c>
      <c r="AB24" s="4">
        <v>511</v>
      </c>
      <c r="AC24" s="4">
        <v>2994.0859999999998</v>
      </c>
      <c r="AD24" s="4">
        <v>1669.7429999999999</v>
      </c>
      <c r="AE24" s="4">
        <v>1.7929999999999999</v>
      </c>
      <c r="AF24" s="4">
        <v>2</v>
      </c>
      <c r="AG24" s="4">
        <v>12.167</v>
      </c>
      <c r="AH24" s="4">
        <v>181.77078499999999</v>
      </c>
      <c r="AI24" s="4">
        <v>3.149394</v>
      </c>
      <c r="AJ24" s="4">
        <v>66.219117999999995</v>
      </c>
      <c r="AK24" s="4">
        <v>529</v>
      </c>
      <c r="AL24" s="4">
        <v>5</v>
      </c>
      <c r="AM24" s="4">
        <v>774</v>
      </c>
      <c r="AN24" s="4">
        <v>93</v>
      </c>
      <c r="AO24" s="4">
        <v>16.471765999999999</v>
      </c>
      <c r="AP24" s="4">
        <v>2752.4</v>
      </c>
      <c r="AQ24" s="4">
        <v>90.5</v>
      </c>
      <c r="AR24" s="4">
        <v>54</v>
      </c>
      <c r="AS24" s="4">
        <v>10814</v>
      </c>
      <c r="AT24" s="4">
        <v>0.16700000000000001</v>
      </c>
      <c r="AU24" s="4">
        <v>25.850999999999999</v>
      </c>
      <c r="AV24" s="4">
        <v>24525</v>
      </c>
      <c r="AW24" s="4">
        <v>0</v>
      </c>
      <c r="AX24" s="4">
        <v>0.43</v>
      </c>
      <c r="AY24">
        <v>0.89649999999999996</v>
      </c>
      <c r="AZ24" t="s">
        <v>69</v>
      </c>
      <c r="BA24" t="s">
        <v>194</v>
      </c>
      <c r="BB24">
        <v>1</v>
      </c>
      <c r="BC24" t="s">
        <v>396</v>
      </c>
      <c r="BD24">
        <v>9</v>
      </c>
      <c r="BE24">
        <v>70544.958000000013</v>
      </c>
      <c r="BF24">
        <v>4.2442239458133905E-2</v>
      </c>
      <c r="BG24">
        <v>3.8049467674217047E-2</v>
      </c>
      <c r="BH24">
        <v>109380.54399999999</v>
      </c>
      <c r="BI24">
        <v>2.7373113083072616E-2</v>
      </c>
      <c r="BJ24">
        <v>2.45399958789746E-2</v>
      </c>
      <c r="BK24">
        <v>1</v>
      </c>
      <c r="BL24" t="s">
        <v>69</v>
      </c>
      <c r="BM24">
        <v>0</v>
      </c>
      <c r="BN24" t="s">
        <v>361</v>
      </c>
    </row>
    <row r="25" spans="1:66">
      <c r="A25" s="141" t="str">
        <f t="shared" si="36"/>
        <v>미추홀교통</v>
      </c>
      <c r="B25" s="141" t="str">
        <f t="shared" si="37"/>
        <v>12</v>
      </c>
      <c r="C25" s="142" t="str">
        <f t="shared" si="38"/>
        <v>70바2784</v>
      </c>
      <c r="D25" s="130" t="str">
        <f t="shared" si="39"/>
        <v>대형</v>
      </c>
      <c r="E25" s="126" t="str">
        <f t="shared" si="40"/>
        <v>B</v>
      </c>
      <c r="F25" s="149">
        <f t="shared" si="41"/>
        <v>0.90700000000000003</v>
      </c>
      <c r="G25" s="150">
        <f t="shared" si="42"/>
        <v>1.8140000000000001</v>
      </c>
      <c r="H25" s="151">
        <f t="shared" si="43"/>
        <v>2</v>
      </c>
      <c r="I25" s="152">
        <f t="shared" si="44"/>
        <v>2772.5210000000002</v>
      </c>
      <c r="J25" s="153">
        <f t="shared" si="45"/>
        <v>1.2665754342323962E-2</v>
      </c>
      <c r="K25" s="153">
        <f t="shared" si="46"/>
        <v>0.32376581404994964</v>
      </c>
      <c r="L25" s="153">
        <f t="shared" si="47"/>
        <v>0.11794320043022216</v>
      </c>
      <c r="M25" s="154">
        <f t="shared" si="48"/>
        <v>12.302</v>
      </c>
      <c r="N25" s="155">
        <f t="shared" si="49"/>
        <v>0.46899999999999997</v>
      </c>
      <c r="O25" s="155">
        <f t="shared" si="50"/>
        <v>15.834</v>
      </c>
      <c r="P25" s="156">
        <f t="shared" si="51"/>
        <v>0.41833333333333333</v>
      </c>
      <c r="Q25" s="157">
        <f t="shared" si="52"/>
        <v>91</v>
      </c>
      <c r="R25" s="158">
        <f t="shared" si="53"/>
        <v>25.938400241612147</v>
      </c>
      <c r="S25" s="143">
        <f t="shared" si="54"/>
        <v>13</v>
      </c>
      <c r="T25" s="143">
        <f t="shared" si="55"/>
        <v>439</v>
      </c>
      <c r="U25" t="s">
        <v>116</v>
      </c>
      <c r="V25" t="s">
        <v>117</v>
      </c>
      <c r="W25" t="s">
        <v>116</v>
      </c>
      <c r="X25" s="4" t="s">
        <v>117</v>
      </c>
      <c r="Y25" s="4" t="s">
        <v>216</v>
      </c>
      <c r="Z25" s="4" t="s">
        <v>189</v>
      </c>
      <c r="AA25" s="4" t="s">
        <v>48</v>
      </c>
      <c r="AB25" s="4">
        <v>511</v>
      </c>
      <c r="AC25" s="4">
        <v>2772.5210000000002</v>
      </c>
      <c r="AD25" s="4">
        <v>1528.0360000000001</v>
      </c>
      <c r="AE25" s="4">
        <v>1.8140000000000001</v>
      </c>
      <c r="AF25" s="4">
        <v>2</v>
      </c>
      <c r="AG25" s="4">
        <v>12.302</v>
      </c>
      <c r="AH25" s="4">
        <v>161.081602</v>
      </c>
      <c r="AI25" s="4">
        <v>2.0402200000000001</v>
      </c>
      <c r="AJ25" s="4">
        <v>52.152715999999998</v>
      </c>
      <c r="AK25" s="4">
        <v>327</v>
      </c>
      <c r="AL25" s="4">
        <v>13</v>
      </c>
      <c r="AM25" s="4">
        <v>439</v>
      </c>
      <c r="AN25" s="4">
        <v>91</v>
      </c>
      <c r="AO25" s="4">
        <v>17.211903</v>
      </c>
      <c r="AP25" s="4">
        <v>1421.2</v>
      </c>
      <c r="AQ25" s="4">
        <v>25.1</v>
      </c>
      <c r="AR25" s="4">
        <v>9</v>
      </c>
      <c r="AS25" s="4">
        <v>1290</v>
      </c>
      <c r="AT25" s="4">
        <v>0.46899999999999997</v>
      </c>
      <c r="AU25" s="4">
        <v>15.834</v>
      </c>
      <c r="AV25" s="4">
        <v>24425</v>
      </c>
      <c r="AW25" s="4">
        <v>0</v>
      </c>
      <c r="AX25" s="4">
        <v>0.45</v>
      </c>
      <c r="AY25">
        <v>0.90700000000000003</v>
      </c>
      <c r="AZ25" t="s">
        <v>68</v>
      </c>
      <c r="BA25" t="s">
        <v>194</v>
      </c>
      <c r="BB25">
        <v>5</v>
      </c>
      <c r="BC25" t="s">
        <v>366</v>
      </c>
      <c r="BD25">
        <v>8</v>
      </c>
      <c r="BE25">
        <v>70544.958000000013</v>
      </c>
      <c r="BF25">
        <v>3.9301476371989615E-2</v>
      </c>
      <c r="BG25">
        <v>3.5646439069394582E-2</v>
      </c>
      <c r="BH25">
        <v>109380.54399999999</v>
      </c>
      <c r="BI25">
        <v>2.5347478615575365E-2</v>
      </c>
      <c r="BJ25">
        <v>2.2990163104326857E-2</v>
      </c>
      <c r="BK25">
        <v>1</v>
      </c>
      <c r="BL25" t="s">
        <v>68</v>
      </c>
      <c r="BM25">
        <v>0</v>
      </c>
      <c r="BN25" t="s">
        <v>361</v>
      </c>
    </row>
    <row r="26" spans="1:66">
      <c r="A26" s="138" t="str">
        <f t="shared" si="36"/>
        <v>미추홀교통</v>
      </c>
      <c r="B26" s="138" t="str">
        <f t="shared" si="37"/>
        <v>12</v>
      </c>
      <c r="C26" s="139" t="str">
        <f t="shared" si="38"/>
        <v>70바2867</v>
      </c>
      <c r="D26" s="114" t="str">
        <f t="shared" si="39"/>
        <v>대형</v>
      </c>
      <c r="E26" s="110" t="str">
        <f t="shared" si="40"/>
        <v>C</v>
      </c>
      <c r="F26" s="159">
        <f t="shared" si="41"/>
        <v>0.88600000000000001</v>
      </c>
      <c r="G26" s="160">
        <f t="shared" si="42"/>
        <v>1.772</v>
      </c>
      <c r="H26" s="161">
        <f t="shared" si="43"/>
        <v>2</v>
      </c>
      <c r="I26" s="162">
        <f t="shared" si="44"/>
        <v>3919.0830000000001</v>
      </c>
      <c r="J26" s="163">
        <f t="shared" si="45"/>
        <v>2.2469111796414507E-2</v>
      </c>
      <c r="K26" s="163">
        <f t="shared" si="46"/>
        <v>0.34858041620633184</v>
      </c>
      <c r="L26" s="163">
        <f t="shared" si="47"/>
        <v>0.18677838667872051</v>
      </c>
      <c r="M26" s="164">
        <f t="shared" si="48"/>
        <v>11.122</v>
      </c>
      <c r="N26" s="165">
        <f t="shared" si="49"/>
        <v>0.128</v>
      </c>
      <c r="O26" s="165">
        <f t="shared" si="50"/>
        <v>32.380000000000003</v>
      </c>
      <c r="P26" s="166">
        <f t="shared" si="51"/>
        <v>0</v>
      </c>
      <c r="Q26" s="167">
        <f t="shared" si="52"/>
        <v>74</v>
      </c>
      <c r="R26" s="168">
        <f t="shared" si="53"/>
        <v>26.10506776159886</v>
      </c>
      <c r="S26" s="140">
        <f t="shared" si="54"/>
        <v>5</v>
      </c>
      <c r="T26" s="140">
        <f t="shared" si="55"/>
        <v>1269</v>
      </c>
      <c r="U26" t="s">
        <v>116</v>
      </c>
      <c r="V26" t="s">
        <v>117</v>
      </c>
      <c r="W26" t="s">
        <v>116</v>
      </c>
      <c r="X26" s="4" t="s">
        <v>117</v>
      </c>
      <c r="Y26" s="4" t="s">
        <v>364</v>
      </c>
      <c r="Z26" s="4" t="s">
        <v>189</v>
      </c>
      <c r="AA26" s="4" t="s">
        <v>48</v>
      </c>
      <c r="AB26" s="4">
        <v>511</v>
      </c>
      <c r="AC26" s="4">
        <v>3919.0830000000001</v>
      </c>
      <c r="AD26" s="4">
        <v>2212.02</v>
      </c>
      <c r="AE26" s="4">
        <v>1.772</v>
      </c>
      <c r="AF26" s="4">
        <v>2</v>
      </c>
      <c r="AG26" s="4">
        <v>11.122</v>
      </c>
      <c r="AH26" s="4">
        <v>238.69492700000001</v>
      </c>
      <c r="AI26" s="4">
        <v>5.3632629999999999</v>
      </c>
      <c r="AJ26" s="4">
        <v>83.204376999999994</v>
      </c>
      <c r="AK26" s="4">
        <v>732</v>
      </c>
      <c r="AL26" s="4">
        <v>5</v>
      </c>
      <c r="AM26" s="4">
        <v>1269</v>
      </c>
      <c r="AN26" s="4">
        <v>74</v>
      </c>
      <c r="AO26" s="4">
        <v>16.418793999999998</v>
      </c>
      <c r="AP26" s="4">
        <v>1885.8</v>
      </c>
      <c r="AQ26" s="4">
        <v>0</v>
      </c>
      <c r="AR26" s="4">
        <v>37</v>
      </c>
      <c r="AS26" s="4">
        <v>8132</v>
      </c>
      <c r="AT26" s="4">
        <v>0.128</v>
      </c>
      <c r="AU26" s="4">
        <v>32.380000000000003</v>
      </c>
      <c r="AV26" s="4">
        <v>0</v>
      </c>
      <c r="AW26" s="4">
        <v>0</v>
      </c>
      <c r="AX26" s="4">
        <v>0.41</v>
      </c>
      <c r="AY26">
        <v>0.88600000000000001</v>
      </c>
      <c r="AZ26" t="s">
        <v>69</v>
      </c>
      <c r="BA26" t="s">
        <v>194</v>
      </c>
      <c r="BB26">
        <v>7</v>
      </c>
      <c r="BC26" t="s">
        <v>397</v>
      </c>
      <c r="BD26">
        <v>1</v>
      </c>
      <c r="BE26">
        <v>70544.958000000013</v>
      </c>
      <c r="BF26">
        <v>5.5554402626478275E-2</v>
      </c>
      <c r="BG26">
        <v>4.9221200727059752E-2</v>
      </c>
      <c r="BH26">
        <v>109380.54399999999</v>
      </c>
      <c r="BI26">
        <v>3.5829799859104741E-2</v>
      </c>
      <c r="BJ26">
        <v>3.1745202675166798E-2</v>
      </c>
      <c r="BK26">
        <v>1</v>
      </c>
      <c r="BL26" t="s">
        <v>69</v>
      </c>
      <c r="BM26">
        <v>0</v>
      </c>
      <c r="BN26" t="s">
        <v>361</v>
      </c>
    </row>
    <row r="27" spans="1:66">
      <c r="A27" s="141" t="str">
        <f t="shared" si="36"/>
        <v>미추홀교통</v>
      </c>
      <c r="B27" s="141" t="str">
        <f t="shared" si="37"/>
        <v>76</v>
      </c>
      <c r="C27" s="142" t="str">
        <f t="shared" si="38"/>
        <v>70바2677</v>
      </c>
      <c r="D27" s="130" t="str">
        <f t="shared" si="39"/>
        <v>중형</v>
      </c>
      <c r="E27" s="126" t="str">
        <f t="shared" si="40"/>
        <v>F</v>
      </c>
      <c r="F27" s="149">
        <f t="shared" si="41"/>
        <v>0.71366666666666667</v>
      </c>
      <c r="G27" s="150">
        <f t="shared" si="42"/>
        <v>2.141</v>
      </c>
      <c r="H27" s="151">
        <f t="shared" si="43"/>
        <v>3</v>
      </c>
      <c r="I27" s="152">
        <f t="shared" si="44"/>
        <v>5406.9470000000001</v>
      </c>
      <c r="J27" s="153">
        <f t="shared" si="45"/>
        <v>4.3514022907813588E-2</v>
      </c>
      <c r="K27" s="153">
        <f t="shared" si="46"/>
        <v>0.29593671140176375</v>
      </c>
      <c r="L27" s="153">
        <f t="shared" si="47"/>
        <v>0.25892615555506648</v>
      </c>
      <c r="M27" s="154">
        <f t="shared" si="48"/>
        <v>10.308</v>
      </c>
      <c r="N27" s="155">
        <f t="shared" si="49"/>
        <v>5.5E-2</v>
      </c>
      <c r="O27" s="155">
        <f t="shared" si="50"/>
        <v>6.7140000000000004</v>
      </c>
      <c r="P27" s="156">
        <f t="shared" si="51"/>
        <v>0</v>
      </c>
      <c r="Q27" s="157">
        <f t="shared" si="52"/>
        <v>72</v>
      </c>
      <c r="R27" s="158">
        <f t="shared" si="53"/>
        <v>22.874061573118411</v>
      </c>
      <c r="S27" s="143">
        <f t="shared" si="54"/>
        <v>3</v>
      </c>
      <c r="T27" s="143">
        <f t="shared" si="55"/>
        <v>363</v>
      </c>
      <c r="U27" t="s">
        <v>116</v>
      </c>
      <c r="V27" t="s">
        <v>119</v>
      </c>
      <c r="W27" t="s">
        <v>116</v>
      </c>
      <c r="X27" s="4" t="s">
        <v>119</v>
      </c>
      <c r="Y27" s="4" t="s">
        <v>217</v>
      </c>
      <c r="Z27" s="4" t="s">
        <v>218</v>
      </c>
      <c r="AA27" s="4" t="s">
        <v>48</v>
      </c>
      <c r="AB27" s="4">
        <v>511</v>
      </c>
      <c r="AC27" s="4">
        <v>5406.9470000000001</v>
      </c>
      <c r="AD27" s="4">
        <v>2525.4409999999998</v>
      </c>
      <c r="AE27" s="4">
        <v>2.141</v>
      </c>
      <c r="AF27" s="4">
        <v>3</v>
      </c>
      <c r="AG27" s="4">
        <v>10.308</v>
      </c>
      <c r="AH27" s="4">
        <v>357.85213499999998</v>
      </c>
      <c r="AI27" s="4">
        <v>15.571586</v>
      </c>
      <c r="AJ27" s="4">
        <v>105.901584</v>
      </c>
      <c r="AK27" s="4">
        <v>1400</v>
      </c>
      <c r="AL27" s="4">
        <v>3</v>
      </c>
      <c r="AM27" s="4">
        <v>363</v>
      </c>
      <c r="AN27" s="4">
        <v>72</v>
      </c>
      <c r="AO27" s="4">
        <v>15.109444</v>
      </c>
      <c r="AP27" s="4">
        <v>1244</v>
      </c>
      <c r="AQ27" s="4">
        <v>0</v>
      </c>
      <c r="AR27" s="4">
        <v>51</v>
      </c>
      <c r="AS27" s="4">
        <v>28089</v>
      </c>
      <c r="AT27" s="4">
        <v>5.5E-2</v>
      </c>
      <c r="AU27" s="4">
        <v>6.7140000000000004</v>
      </c>
      <c r="AV27" s="4">
        <v>31927</v>
      </c>
      <c r="AW27" s="4">
        <v>0</v>
      </c>
      <c r="AX27" s="4">
        <v>0.54</v>
      </c>
      <c r="AY27">
        <v>0.71366666666666667</v>
      </c>
      <c r="AZ27" t="s">
        <v>70</v>
      </c>
      <c r="BA27" t="s">
        <v>398</v>
      </c>
      <c r="BB27">
        <v>6</v>
      </c>
      <c r="BC27" t="s">
        <v>399</v>
      </c>
      <c r="BD27">
        <v>11</v>
      </c>
      <c r="BE27">
        <v>38835.586000000003</v>
      </c>
      <c r="BF27">
        <v>0.13922661035680006</v>
      </c>
      <c r="BG27">
        <v>9.9361390924636306E-2</v>
      </c>
      <c r="BH27">
        <v>109380.54399999999</v>
      </c>
      <c r="BI27">
        <v>4.943243836856398E-2</v>
      </c>
      <c r="BJ27">
        <v>3.5278283515698491E-2</v>
      </c>
      <c r="BK27">
        <v>1</v>
      </c>
      <c r="BL27" t="s">
        <v>70</v>
      </c>
      <c r="BM27">
        <v>0</v>
      </c>
      <c r="BN27" t="s">
        <v>361</v>
      </c>
    </row>
    <row r="28" spans="1:66">
      <c r="A28" s="138" t="str">
        <f t="shared" si="36"/>
        <v>미추홀교통</v>
      </c>
      <c r="B28" s="138" t="str">
        <f t="shared" si="37"/>
        <v>76</v>
      </c>
      <c r="C28" s="139" t="str">
        <f t="shared" si="38"/>
        <v>70바2690</v>
      </c>
      <c r="D28" s="114" t="str">
        <f t="shared" si="39"/>
        <v>중형</v>
      </c>
      <c r="E28" s="110" t="str">
        <f t="shared" si="40"/>
        <v>F</v>
      </c>
      <c r="F28" s="159">
        <f t="shared" si="41"/>
        <v>0.75199999999999989</v>
      </c>
      <c r="G28" s="160">
        <f t="shared" si="42"/>
        <v>2.2559999999999998</v>
      </c>
      <c r="H28" s="161">
        <f t="shared" si="43"/>
        <v>3</v>
      </c>
      <c r="I28" s="162">
        <f t="shared" si="44"/>
        <v>5928.6009999999997</v>
      </c>
      <c r="J28" s="163">
        <f t="shared" si="45"/>
        <v>3.0650864419067784E-2</v>
      </c>
      <c r="K28" s="163">
        <f t="shared" si="46"/>
        <v>0.28458057610930199</v>
      </c>
      <c r="L28" s="163">
        <f t="shared" si="47"/>
        <v>0.17946898433542754</v>
      </c>
      <c r="M28" s="164">
        <f t="shared" si="48"/>
        <v>9.4209999999999994</v>
      </c>
      <c r="N28" s="165">
        <f t="shared" si="49"/>
        <v>5.0999999999999997E-2</v>
      </c>
      <c r="O28" s="165">
        <f t="shared" si="50"/>
        <v>4.7729999999999997</v>
      </c>
      <c r="P28" s="166">
        <f t="shared" si="51"/>
        <v>0</v>
      </c>
      <c r="Q28" s="167">
        <f t="shared" si="52"/>
        <v>81</v>
      </c>
      <c r="R28" s="168">
        <f t="shared" si="53"/>
        <v>23.303831137243275</v>
      </c>
      <c r="S28" s="140">
        <f t="shared" si="54"/>
        <v>3</v>
      </c>
      <c r="T28" s="140">
        <f t="shared" si="55"/>
        <v>283</v>
      </c>
      <c r="U28" t="s">
        <v>116</v>
      </c>
      <c r="V28" t="s">
        <v>119</v>
      </c>
      <c r="W28" t="s">
        <v>116</v>
      </c>
      <c r="X28" s="4" t="s">
        <v>119</v>
      </c>
      <c r="Y28" s="4" t="s">
        <v>219</v>
      </c>
      <c r="Z28" s="4" t="s">
        <v>218</v>
      </c>
      <c r="AA28" s="4" t="s">
        <v>48</v>
      </c>
      <c r="AB28" s="4">
        <v>511</v>
      </c>
      <c r="AC28" s="4">
        <v>5928.6009999999997</v>
      </c>
      <c r="AD28" s="4">
        <v>2627.4740000000002</v>
      </c>
      <c r="AE28" s="4">
        <v>2.2559999999999998</v>
      </c>
      <c r="AF28" s="4">
        <v>3</v>
      </c>
      <c r="AG28" s="4">
        <v>9.4209999999999994</v>
      </c>
      <c r="AH28" s="4">
        <v>371.519049</v>
      </c>
      <c r="AI28" s="4">
        <v>11.38738</v>
      </c>
      <c r="AJ28" s="4">
        <v>105.72710499999999</v>
      </c>
      <c r="AK28" s="4">
        <v>1064</v>
      </c>
      <c r="AL28" s="4">
        <v>3</v>
      </c>
      <c r="AM28" s="4">
        <v>283</v>
      </c>
      <c r="AN28" s="4">
        <v>81</v>
      </c>
      <c r="AO28" s="4">
        <v>15.95773</v>
      </c>
      <c r="AP28" s="4">
        <v>827.2</v>
      </c>
      <c r="AQ28" s="4">
        <v>0</v>
      </c>
      <c r="AR28" s="4">
        <v>12</v>
      </c>
      <c r="AS28" s="4">
        <v>2489</v>
      </c>
      <c r="AT28" s="4">
        <v>5.0999999999999997E-2</v>
      </c>
      <c r="AU28" s="4">
        <v>4.7729999999999997</v>
      </c>
      <c r="AV28" s="4">
        <v>50185</v>
      </c>
      <c r="AW28" s="4">
        <v>0</v>
      </c>
      <c r="AX28" s="4">
        <v>0.53</v>
      </c>
      <c r="AY28">
        <v>0.75199999999999989</v>
      </c>
      <c r="AZ28" t="s">
        <v>70</v>
      </c>
      <c r="BA28" t="s">
        <v>398</v>
      </c>
      <c r="BB28">
        <v>2</v>
      </c>
      <c r="BC28" t="s">
        <v>400</v>
      </c>
      <c r="BD28">
        <v>9</v>
      </c>
      <c r="BE28">
        <v>38835.586000000003</v>
      </c>
      <c r="BF28">
        <v>0.15265898137857375</v>
      </c>
      <c r="BG28">
        <v>0.11479955399668745</v>
      </c>
      <c r="BH28">
        <v>109380.54399999999</v>
      </c>
      <c r="BI28">
        <v>5.4201604629064565E-2</v>
      </c>
      <c r="BJ28">
        <v>4.0759606681056548E-2</v>
      </c>
      <c r="BK28">
        <v>1</v>
      </c>
      <c r="BL28" t="s">
        <v>67</v>
      </c>
      <c r="BM28">
        <v>-1</v>
      </c>
      <c r="BN28" t="s">
        <v>367</v>
      </c>
    </row>
    <row r="29" spans="1:66">
      <c r="A29" s="141" t="str">
        <f t="shared" si="36"/>
        <v>미추홀교통</v>
      </c>
      <c r="B29" s="141" t="str">
        <f t="shared" si="37"/>
        <v>76</v>
      </c>
      <c r="C29" s="142" t="str">
        <f t="shared" si="38"/>
        <v>70바2692</v>
      </c>
      <c r="D29" s="130" t="str">
        <f t="shared" si="39"/>
        <v>중형</v>
      </c>
      <c r="E29" s="126" t="str">
        <f t="shared" si="40"/>
        <v>F</v>
      </c>
      <c r="F29" s="149">
        <f t="shared" si="41"/>
        <v>0.73233333333333339</v>
      </c>
      <c r="G29" s="150">
        <f t="shared" si="42"/>
        <v>2.1970000000000001</v>
      </c>
      <c r="H29" s="151">
        <f t="shared" si="43"/>
        <v>3</v>
      </c>
      <c r="I29" s="152">
        <f t="shared" si="44"/>
        <v>5728.8819999999996</v>
      </c>
      <c r="J29" s="153">
        <f t="shared" si="45"/>
        <v>2.7724656963351597E-2</v>
      </c>
      <c r="K29" s="153">
        <f t="shared" si="46"/>
        <v>0.29421086167131549</v>
      </c>
      <c r="L29" s="153">
        <f t="shared" si="47"/>
        <v>0.27858838775174632</v>
      </c>
      <c r="M29" s="154">
        <f t="shared" si="48"/>
        <v>10.199999999999999</v>
      </c>
      <c r="N29" s="155">
        <f t="shared" si="49"/>
        <v>7.0000000000000007E-2</v>
      </c>
      <c r="O29" s="155">
        <f t="shared" si="50"/>
        <v>8.0289999999999999</v>
      </c>
      <c r="P29" s="156">
        <f t="shared" si="51"/>
        <v>0</v>
      </c>
      <c r="Q29" s="157">
        <f t="shared" si="52"/>
        <v>87</v>
      </c>
      <c r="R29" s="158">
        <f t="shared" si="53"/>
        <v>23.328564147429006</v>
      </c>
      <c r="S29" s="143">
        <f t="shared" si="54"/>
        <v>4</v>
      </c>
      <c r="T29" s="143">
        <f t="shared" si="55"/>
        <v>460</v>
      </c>
      <c r="U29" t="s">
        <v>116</v>
      </c>
      <c r="V29" t="s">
        <v>119</v>
      </c>
      <c r="W29" t="s">
        <v>116</v>
      </c>
      <c r="X29" s="4" t="s">
        <v>119</v>
      </c>
      <c r="Y29" s="4" t="s">
        <v>220</v>
      </c>
      <c r="Z29" s="4" t="s">
        <v>218</v>
      </c>
      <c r="AA29" s="4" t="s">
        <v>48</v>
      </c>
      <c r="AB29" s="4">
        <v>511</v>
      </c>
      <c r="AC29" s="4">
        <v>5728.8819999999996</v>
      </c>
      <c r="AD29" s="4">
        <v>2607.4119999999998</v>
      </c>
      <c r="AE29" s="4">
        <v>2.1970000000000001</v>
      </c>
      <c r="AF29" s="4">
        <v>3</v>
      </c>
      <c r="AG29" s="4">
        <v>10.199999999999999</v>
      </c>
      <c r="AH29" s="4">
        <v>362.16866499999998</v>
      </c>
      <c r="AI29" s="4">
        <v>10.041002000000001</v>
      </c>
      <c r="AJ29" s="4">
        <v>106.553955</v>
      </c>
      <c r="AK29" s="4">
        <v>1596</v>
      </c>
      <c r="AL29" s="4">
        <v>4</v>
      </c>
      <c r="AM29" s="4">
        <v>460</v>
      </c>
      <c r="AN29" s="4">
        <v>87</v>
      </c>
      <c r="AO29" s="4">
        <v>15.81827</v>
      </c>
      <c r="AP29" s="4">
        <v>739.3</v>
      </c>
      <c r="AQ29" s="4">
        <v>0</v>
      </c>
      <c r="AR29" s="4">
        <v>23</v>
      </c>
      <c r="AS29" s="4">
        <v>3404</v>
      </c>
      <c r="AT29" s="4">
        <v>7.0000000000000007E-2</v>
      </c>
      <c r="AU29" s="4">
        <v>8.0289999999999999</v>
      </c>
      <c r="AV29" s="4">
        <v>46993</v>
      </c>
      <c r="AW29" s="4">
        <v>0</v>
      </c>
      <c r="AX29" s="4">
        <v>0.54</v>
      </c>
      <c r="AY29">
        <v>0.73233333333333339</v>
      </c>
      <c r="AZ29" t="s">
        <v>70</v>
      </c>
      <c r="BA29" t="s">
        <v>398</v>
      </c>
      <c r="BB29">
        <v>5</v>
      </c>
      <c r="BC29" t="s">
        <v>401</v>
      </c>
      <c r="BD29">
        <v>10</v>
      </c>
      <c r="BE29">
        <v>38835.586000000003</v>
      </c>
      <c r="BF29">
        <v>0.14751630115739722</v>
      </c>
      <c r="BG29">
        <v>0.10803110454760058</v>
      </c>
      <c r="BH29">
        <v>109380.54399999999</v>
      </c>
      <c r="BI29">
        <v>5.2375694895062871E-2</v>
      </c>
      <c r="BJ29">
        <v>3.8356467228151045E-2</v>
      </c>
      <c r="BK29">
        <v>1</v>
      </c>
      <c r="BL29" t="s">
        <v>70</v>
      </c>
      <c r="BM29">
        <v>0</v>
      </c>
      <c r="BN29" t="s">
        <v>361</v>
      </c>
    </row>
    <row r="30" spans="1:66">
      <c r="A30" s="138" t="str">
        <f t="shared" si="36"/>
        <v>미추홀교통</v>
      </c>
      <c r="B30" s="138" t="str">
        <f t="shared" si="37"/>
        <v>76</v>
      </c>
      <c r="C30" s="139" t="str">
        <f t="shared" si="38"/>
        <v>70바2694</v>
      </c>
      <c r="D30" s="114" t="str">
        <f t="shared" si="39"/>
        <v>중형</v>
      </c>
      <c r="E30" s="110" t="str">
        <f t="shared" si="40"/>
        <v>F</v>
      </c>
      <c r="F30" s="159">
        <f t="shared" si="41"/>
        <v>0.73933333333333329</v>
      </c>
      <c r="G30" s="160">
        <f t="shared" si="42"/>
        <v>2.218</v>
      </c>
      <c r="H30" s="161">
        <f t="shared" si="43"/>
        <v>3</v>
      </c>
      <c r="I30" s="162">
        <f t="shared" si="44"/>
        <v>4449.3950000000004</v>
      </c>
      <c r="J30" s="163">
        <f t="shared" si="45"/>
        <v>2.8705414933612023E-2</v>
      </c>
      <c r="K30" s="163">
        <f t="shared" si="46"/>
        <v>0.29031619785883411</v>
      </c>
      <c r="L30" s="163">
        <f t="shared" si="47"/>
        <v>0.26655309317334153</v>
      </c>
      <c r="M30" s="164">
        <f t="shared" si="48"/>
        <v>9.9879999999999995</v>
      </c>
      <c r="N30" s="165">
        <f t="shared" si="49"/>
        <v>6.7000000000000004E-2</v>
      </c>
      <c r="O30" s="165">
        <f t="shared" si="50"/>
        <v>10.518000000000001</v>
      </c>
      <c r="P30" s="166">
        <f t="shared" si="51"/>
        <v>0</v>
      </c>
      <c r="Q30" s="167">
        <f t="shared" si="52"/>
        <v>75</v>
      </c>
      <c r="R30" s="168">
        <f t="shared" si="53"/>
        <v>23.691558920865162</v>
      </c>
      <c r="S30" s="140">
        <f t="shared" si="54"/>
        <v>3</v>
      </c>
      <c r="T30" s="140">
        <f t="shared" si="55"/>
        <v>468</v>
      </c>
      <c r="U30" t="s">
        <v>116</v>
      </c>
      <c r="V30" t="s">
        <v>119</v>
      </c>
      <c r="W30" t="s">
        <v>116</v>
      </c>
      <c r="X30" s="4" t="s">
        <v>119</v>
      </c>
      <c r="Y30" s="4" t="s">
        <v>221</v>
      </c>
      <c r="Z30" s="4" t="s">
        <v>218</v>
      </c>
      <c r="AA30" s="4" t="s">
        <v>48</v>
      </c>
      <c r="AB30" s="4">
        <v>511</v>
      </c>
      <c r="AC30" s="4">
        <v>4449.3950000000004</v>
      </c>
      <c r="AD30" s="4">
        <v>2006.367</v>
      </c>
      <c r="AE30" s="4">
        <v>2.218</v>
      </c>
      <c r="AF30" s="4">
        <v>3</v>
      </c>
      <c r="AG30" s="4">
        <v>9.9879999999999995</v>
      </c>
      <c r="AH30" s="4">
        <v>275.78712999999999</v>
      </c>
      <c r="AI30" s="4">
        <v>7.9165840000000003</v>
      </c>
      <c r="AJ30" s="4">
        <v>80.065471000000002</v>
      </c>
      <c r="AK30" s="4">
        <v>1186</v>
      </c>
      <c r="AL30" s="4">
        <v>3</v>
      </c>
      <c r="AM30" s="4">
        <v>468</v>
      </c>
      <c r="AN30" s="4">
        <v>75</v>
      </c>
      <c r="AO30" s="4">
        <v>16.133438999999999</v>
      </c>
      <c r="AP30" s="4">
        <v>880.9</v>
      </c>
      <c r="AQ30" s="4">
        <v>0</v>
      </c>
      <c r="AR30" s="4">
        <v>5</v>
      </c>
      <c r="AS30" s="4">
        <v>421</v>
      </c>
      <c r="AT30" s="4">
        <v>6.7000000000000004E-2</v>
      </c>
      <c r="AU30" s="4">
        <v>10.518000000000001</v>
      </c>
      <c r="AV30" s="4">
        <v>36543</v>
      </c>
      <c r="AW30" s="4">
        <v>0</v>
      </c>
      <c r="AX30" s="4">
        <v>0.53</v>
      </c>
      <c r="AY30">
        <v>0.73933333333333329</v>
      </c>
      <c r="AZ30" t="s">
        <v>70</v>
      </c>
      <c r="BA30" t="s">
        <v>398</v>
      </c>
      <c r="BB30">
        <v>4</v>
      </c>
      <c r="BC30" t="s">
        <v>402</v>
      </c>
      <c r="BD30">
        <v>8</v>
      </c>
      <c r="BE30">
        <v>38835.586000000003</v>
      </c>
      <c r="BF30">
        <v>0.11457004923268056</v>
      </c>
      <c r="BG30">
        <v>8.470545639936182E-2</v>
      </c>
      <c r="BH30">
        <v>109380.54399999999</v>
      </c>
      <c r="BI30">
        <v>4.0678120964547412E-2</v>
      </c>
      <c r="BJ30">
        <v>3.0074690766455386E-2</v>
      </c>
      <c r="BK30">
        <v>1</v>
      </c>
      <c r="BL30" t="s">
        <v>70</v>
      </c>
      <c r="BM30">
        <v>0</v>
      </c>
      <c r="BN30" t="s">
        <v>361</v>
      </c>
    </row>
    <row r="31" spans="1:66">
      <c r="A31" s="141" t="str">
        <f t="shared" si="36"/>
        <v>미추홀교통</v>
      </c>
      <c r="B31" s="141" t="str">
        <f t="shared" si="37"/>
        <v>76</v>
      </c>
      <c r="C31" s="142" t="str">
        <f t="shared" si="38"/>
        <v>70바2743</v>
      </c>
      <c r="D31" s="130" t="str">
        <f t="shared" si="39"/>
        <v>중형</v>
      </c>
      <c r="E31" s="126" t="str">
        <f t="shared" si="40"/>
        <v>D</v>
      </c>
      <c r="F31" s="149">
        <f t="shared" si="41"/>
        <v>0.81633333333333324</v>
      </c>
      <c r="G31" s="150">
        <f t="shared" si="42"/>
        <v>2.4489999999999998</v>
      </c>
      <c r="H31" s="151">
        <f t="shared" si="43"/>
        <v>3</v>
      </c>
      <c r="I31" s="152">
        <f t="shared" si="44"/>
        <v>6276.5069999999996</v>
      </c>
      <c r="J31" s="153">
        <f t="shared" si="45"/>
        <v>1.960596453482865E-2</v>
      </c>
      <c r="K31" s="153">
        <f t="shared" si="46"/>
        <v>0.28292565333476188</v>
      </c>
      <c r="L31" s="153">
        <f t="shared" si="47"/>
        <v>0.22273535264120634</v>
      </c>
      <c r="M31" s="154">
        <f t="shared" si="48"/>
        <v>7.5650000000000004</v>
      </c>
      <c r="N31" s="155">
        <f t="shared" si="49"/>
        <v>6.4000000000000001E-2</v>
      </c>
      <c r="O31" s="155">
        <f t="shared" si="50"/>
        <v>3.4409999999999998</v>
      </c>
      <c r="P31" s="156">
        <f t="shared" si="51"/>
        <v>0</v>
      </c>
      <c r="Q31" s="157">
        <f t="shared" si="52"/>
        <v>73</v>
      </c>
      <c r="R31" s="158">
        <f t="shared" si="53"/>
        <v>22.861038285682135</v>
      </c>
      <c r="S31" s="143">
        <f t="shared" si="54"/>
        <v>4</v>
      </c>
      <c r="T31" s="143">
        <f t="shared" si="55"/>
        <v>216</v>
      </c>
      <c r="U31" t="s">
        <v>116</v>
      </c>
      <c r="V31" t="s">
        <v>119</v>
      </c>
      <c r="W31" t="s">
        <v>116</v>
      </c>
      <c r="X31" s="4" t="s">
        <v>119</v>
      </c>
      <c r="Y31" s="4" t="s">
        <v>222</v>
      </c>
      <c r="Z31" s="4" t="s">
        <v>218</v>
      </c>
      <c r="AA31" s="4" t="s">
        <v>48</v>
      </c>
      <c r="AB31" s="4">
        <v>511</v>
      </c>
      <c r="AC31" s="4">
        <v>6276.5069999999996</v>
      </c>
      <c r="AD31" s="4">
        <v>2563.326</v>
      </c>
      <c r="AE31" s="4">
        <v>2.4489999999999998</v>
      </c>
      <c r="AF31" s="4">
        <v>3</v>
      </c>
      <c r="AG31" s="4">
        <v>7.5650000000000004</v>
      </c>
      <c r="AH31" s="4">
        <v>393.63847600000003</v>
      </c>
      <c r="AI31" s="4">
        <v>7.7176619999999998</v>
      </c>
      <c r="AJ31" s="4">
        <v>111.370423</v>
      </c>
      <c r="AK31" s="4">
        <v>1398</v>
      </c>
      <c r="AL31" s="4">
        <v>4</v>
      </c>
      <c r="AM31" s="4">
        <v>216</v>
      </c>
      <c r="AN31" s="4">
        <v>73</v>
      </c>
      <c r="AO31" s="4">
        <v>15.944851</v>
      </c>
      <c r="AP31" s="4">
        <v>387.4</v>
      </c>
      <c r="AQ31" s="4">
        <v>0</v>
      </c>
      <c r="AR31" s="4">
        <v>7</v>
      </c>
      <c r="AS31" s="4">
        <v>713</v>
      </c>
      <c r="AT31" s="4">
        <v>6.4000000000000001E-2</v>
      </c>
      <c r="AU31" s="4">
        <v>3.4409999999999998</v>
      </c>
      <c r="AV31" s="4">
        <v>51863</v>
      </c>
      <c r="AW31" s="4">
        <v>0</v>
      </c>
      <c r="AX31" s="4">
        <v>0.52</v>
      </c>
      <c r="AY31">
        <v>0.81633333333333324</v>
      </c>
      <c r="AZ31" t="s">
        <v>67</v>
      </c>
      <c r="BA31" t="s">
        <v>398</v>
      </c>
      <c r="BB31">
        <v>1</v>
      </c>
      <c r="BC31" t="s">
        <v>403</v>
      </c>
      <c r="BD31">
        <v>11</v>
      </c>
      <c r="BE31">
        <v>38835.586000000003</v>
      </c>
      <c r="BF31">
        <v>0.16161741450225572</v>
      </c>
      <c r="BG31">
        <v>0.13193368270534142</v>
      </c>
      <c r="BH31">
        <v>109380.54399999999</v>
      </c>
      <c r="BI31">
        <v>5.7382298263208488E-2</v>
      </c>
      <c r="BJ31">
        <v>4.6843082815532525E-2</v>
      </c>
      <c r="BK31">
        <v>1</v>
      </c>
      <c r="BL31" t="s">
        <v>67</v>
      </c>
      <c r="BM31">
        <v>0</v>
      </c>
      <c r="BN31" t="s">
        <v>361</v>
      </c>
    </row>
    <row r="32" spans="1:66">
      <c r="A32" s="138" t="str">
        <f t="shared" si="36"/>
        <v>미추홀교통</v>
      </c>
      <c r="B32" s="138" t="str">
        <f t="shared" si="37"/>
        <v>76</v>
      </c>
      <c r="C32" s="139" t="str">
        <f t="shared" si="38"/>
        <v>70바2745</v>
      </c>
      <c r="D32" s="114" t="str">
        <f t="shared" si="39"/>
        <v>중형</v>
      </c>
      <c r="E32" s="110" t="str">
        <f t="shared" si="40"/>
        <v>F</v>
      </c>
      <c r="F32" s="159">
        <f t="shared" si="41"/>
        <v>0.75233333333333341</v>
      </c>
      <c r="G32" s="160">
        <f t="shared" si="42"/>
        <v>2.2570000000000001</v>
      </c>
      <c r="H32" s="161">
        <f t="shared" si="43"/>
        <v>3</v>
      </c>
      <c r="I32" s="162">
        <f t="shared" si="44"/>
        <v>5595.1120000000001</v>
      </c>
      <c r="J32" s="163">
        <f t="shared" si="45"/>
        <v>3.5730428612097145E-2</v>
      </c>
      <c r="K32" s="163">
        <f t="shared" si="46"/>
        <v>0.29886105316788131</v>
      </c>
      <c r="L32" s="163">
        <f t="shared" si="47"/>
        <v>0.25575895531671217</v>
      </c>
      <c r="M32" s="164">
        <f t="shared" si="48"/>
        <v>9.51</v>
      </c>
      <c r="N32" s="165">
        <f t="shared" si="49"/>
        <v>5.3999999999999999E-2</v>
      </c>
      <c r="O32" s="165">
        <f t="shared" si="50"/>
        <v>6.1479999999999997</v>
      </c>
      <c r="P32" s="166">
        <f t="shared" si="51"/>
        <v>0</v>
      </c>
      <c r="Q32" s="167">
        <f t="shared" si="52"/>
        <v>74</v>
      </c>
      <c r="R32" s="168">
        <f t="shared" si="53"/>
        <v>23.891552678450559</v>
      </c>
      <c r="S32" s="140">
        <f t="shared" si="54"/>
        <v>3</v>
      </c>
      <c r="T32" s="140">
        <f t="shared" si="55"/>
        <v>344</v>
      </c>
      <c r="U32" t="s">
        <v>116</v>
      </c>
      <c r="V32" t="s">
        <v>119</v>
      </c>
      <c r="W32" t="s">
        <v>116</v>
      </c>
      <c r="X32" s="4" t="s">
        <v>119</v>
      </c>
      <c r="Y32" s="4" t="s">
        <v>223</v>
      </c>
      <c r="Z32" s="4" t="s">
        <v>218</v>
      </c>
      <c r="AA32" s="4" t="s">
        <v>48</v>
      </c>
      <c r="AB32" s="4">
        <v>511</v>
      </c>
      <c r="AC32" s="4">
        <v>5595.1120000000001</v>
      </c>
      <c r="AD32" s="4">
        <v>2478.5239999999999</v>
      </c>
      <c r="AE32" s="4">
        <v>2.2570000000000001</v>
      </c>
      <c r="AF32" s="4">
        <v>3</v>
      </c>
      <c r="AG32" s="4">
        <v>9.51</v>
      </c>
      <c r="AH32" s="4">
        <v>351.94601599999999</v>
      </c>
      <c r="AI32" s="4">
        <v>12.575182</v>
      </c>
      <c r="AJ32" s="4">
        <v>105.182957</v>
      </c>
      <c r="AK32" s="4">
        <v>1431</v>
      </c>
      <c r="AL32" s="4">
        <v>3</v>
      </c>
      <c r="AM32" s="4">
        <v>344</v>
      </c>
      <c r="AN32" s="4">
        <v>74</v>
      </c>
      <c r="AO32" s="4">
        <v>15.897641999999999</v>
      </c>
      <c r="AP32" s="4">
        <v>1267.2</v>
      </c>
      <c r="AQ32" s="4">
        <v>0</v>
      </c>
      <c r="AR32" s="4">
        <v>48</v>
      </c>
      <c r="AS32" s="4">
        <v>13390</v>
      </c>
      <c r="AT32" s="4">
        <v>5.3999999999999999E-2</v>
      </c>
      <c r="AU32" s="4">
        <v>6.1479999999999997</v>
      </c>
      <c r="AV32" s="4">
        <v>42050</v>
      </c>
      <c r="AW32" s="4">
        <v>0</v>
      </c>
      <c r="AX32" s="4">
        <v>0.52</v>
      </c>
      <c r="AY32">
        <v>0.75233333333333341</v>
      </c>
      <c r="AZ32" t="s">
        <v>70</v>
      </c>
      <c r="BA32" t="s">
        <v>398</v>
      </c>
      <c r="BB32">
        <v>1</v>
      </c>
      <c r="BC32" t="s">
        <v>404</v>
      </c>
      <c r="BD32">
        <v>10</v>
      </c>
      <c r="BE32">
        <v>38835.586000000003</v>
      </c>
      <c r="BF32">
        <v>0.14407177993915168</v>
      </c>
      <c r="BG32">
        <v>0.10839000244088846</v>
      </c>
      <c r="BH32">
        <v>109380.54399999999</v>
      </c>
      <c r="BI32">
        <v>5.1152716885372235E-2</v>
      </c>
      <c r="BJ32">
        <v>3.848389400342838E-2</v>
      </c>
      <c r="BK32">
        <v>1</v>
      </c>
      <c r="BL32" t="s">
        <v>67</v>
      </c>
      <c r="BM32">
        <v>-1</v>
      </c>
      <c r="BN32" t="s">
        <v>367</v>
      </c>
    </row>
    <row r="33" spans="1:66">
      <c r="A33" s="141" t="str">
        <f t="shared" si="36"/>
        <v>미추홀교통</v>
      </c>
      <c r="B33" s="141" t="str">
        <f t="shared" si="37"/>
        <v>76</v>
      </c>
      <c r="C33" s="142" t="str">
        <f t="shared" si="38"/>
        <v>70바2764</v>
      </c>
      <c r="D33" s="130" t="str">
        <f t="shared" si="39"/>
        <v>중형</v>
      </c>
      <c r="E33" s="126" t="str">
        <f t="shared" si="40"/>
        <v>F</v>
      </c>
      <c r="F33" s="149">
        <f t="shared" si="41"/>
        <v>0.73966666666666658</v>
      </c>
      <c r="G33" s="150">
        <f t="shared" si="42"/>
        <v>2.2189999999999999</v>
      </c>
      <c r="H33" s="151">
        <f t="shared" si="43"/>
        <v>3</v>
      </c>
      <c r="I33" s="152">
        <f t="shared" si="44"/>
        <v>5450.1419999999998</v>
      </c>
      <c r="J33" s="153">
        <f t="shared" si="45"/>
        <v>3.8009813017366209E-2</v>
      </c>
      <c r="K33" s="153">
        <f t="shared" si="46"/>
        <v>0.30061000707977725</v>
      </c>
      <c r="L33" s="153">
        <f t="shared" si="47"/>
        <v>0.22861789656122722</v>
      </c>
      <c r="M33" s="154">
        <f t="shared" si="48"/>
        <v>10.773999999999999</v>
      </c>
      <c r="N33" s="155">
        <f t="shared" si="49"/>
        <v>3.6999999999999998E-2</v>
      </c>
      <c r="O33" s="155">
        <f t="shared" si="50"/>
        <v>4.9720000000000004</v>
      </c>
      <c r="P33" s="156">
        <f t="shared" si="51"/>
        <v>0</v>
      </c>
      <c r="Q33" s="157">
        <f t="shared" si="52"/>
        <v>75</v>
      </c>
      <c r="R33" s="158">
        <f t="shared" si="53"/>
        <v>24.344384721556693</v>
      </c>
      <c r="S33" s="143">
        <f t="shared" si="54"/>
        <v>2</v>
      </c>
      <c r="T33" s="143">
        <f t="shared" si="55"/>
        <v>271</v>
      </c>
      <c r="U33" t="s">
        <v>116</v>
      </c>
      <c r="V33" t="s">
        <v>119</v>
      </c>
      <c r="W33" t="s">
        <v>116</v>
      </c>
      <c r="X33" s="4" t="s">
        <v>119</v>
      </c>
      <c r="Y33" s="4" t="s">
        <v>224</v>
      </c>
      <c r="Z33" s="4" t="s">
        <v>218</v>
      </c>
      <c r="AA33" s="4" t="s">
        <v>48</v>
      </c>
      <c r="AB33" s="4">
        <v>511</v>
      </c>
      <c r="AC33" s="4">
        <v>5450.1419999999998</v>
      </c>
      <c r="AD33" s="4">
        <v>2456.29</v>
      </c>
      <c r="AE33" s="4">
        <v>2.2189999999999999</v>
      </c>
      <c r="AF33" s="4">
        <v>3</v>
      </c>
      <c r="AG33" s="4">
        <v>10.773999999999999</v>
      </c>
      <c r="AH33" s="4">
        <v>338.49934999999999</v>
      </c>
      <c r="AI33" s="4">
        <v>12.866296999999999</v>
      </c>
      <c r="AJ33" s="4">
        <v>101.756292</v>
      </c>
      <c r="AK33" s="4">
        <v>1246</v>
      </c>
      <c r="AL33" s="4">
        <v>2</v>
      </c>
      <c r="AM33" s="4">
        <v>271</v>
      </c>
      <c r="AN33" s="4">
        <v>75</v>
      </c>
      <c r="AO33" s="4">
        <v>16.100892999999999</v>
      </c>
      <c r="AP33" s="4">
        <v>1093.9000000000001</v>
      </c>
      <c r="AQ33" s="4">
        <v>0</v>
      </c>
      <c r="AR33" s="4">
        <v>26</v>
      </c>
      <c r="AS33" s="4">
        <v>17440</v>
      </c>
      <c r="AT33" s="4">
        <v>3.6999999999999998E-2</v>
      </c>
      <c r="AU33" s="4">
        <v>4.9720000000000004</v>
      </c>
      <c r="AV33" s="4">
        <v>38388</v>
      </c>
      <c r="AW33" s="4">
        <v>0</v>
      </c>
      <c r="AX33" s="4">
        <v>0.54</v>
      </c>
      <c r="AY33">
        <v>0.73966666666666658</v>
      </c>
      <c r="AZ33" t="s">
        <v>70</v>
      </c>
      <c r="BA33" t="s">
        <v>398</v>
      </c>
      <c r="BB33">
        <v>3</v>
      </c>
      <c r="BC33" t="s">
        <v>405</v>
      </c>
      <c r="BD33">
        <v>12</v>
      </c>
      <c r="BE33">
        <v>38835.586000000003</v>
      </c>
      <c r="BF33">
        <v>0.14033886343314092</v>
      </c>
      <c r="BG33">
        <v>0.10380397931937989</v>
      </c>
      <c r="BH33">
        <v>109380.54399999999</v>
      </c>
      <c r="BI33">
        <v>4.9827344065869701E-2</v>
      </c>
      <c r="BJ33">
        <v>3.6855625494054953E-2</v>
      </c>
      <c r="BK33">
        <v>1</v>
      </c>
      <c r="BL33" t="s">
        <v>70</v>
      </c>
      <c r="BM33">
        <v>0</v>
      </c>
      <c r="BN33" t="s">
        <v>361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21" priority="1" operator="containsText" text="F">
      <formula>NOT(ISERROR(SEARCH("F",E1)))</formula>
    </cfRule>
    <cfRule type="containsText" dxfId="20" priority="2" operator="containsText" text="D">
      <formula>NOT(ISERROR(SEARCH("D",E1)))</formula>
    </cfRule>
    <cfRule type="containsText" dxfId="19" priority="3" operator="containsText" text="C">
      <formula>NOT(ISERROR(SEARCH("C",E1)))</formula>
    </cfRule>
    <cfRule type="containsText" dxfId="18" priority="4" operator="containsText" text="B">
      <formula>NOT(ISERROR(SEARCH("B",E1)))</formula>
    </cfRule>
    <cfRule type="containsText" dxfId="17" priority="5" operator="containsText" text="A">
      <formula>NOT(ISERROR(SEARCH("A",E1)))</formula>
    </cfRule>
    <cfRule type="containsText" dxfId="1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7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154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138</v>
      </c>
      <c r="D4" s="122" t="s">
        <v>155</v>
      </c>
      <c r="E4" s="123" t="s">
        <v>144</v>
      </c>
      <c r="F4" s="121" t="s">
        <v>148</v>
      </c>
      <c r="G4" s="123" t="s">
        <v>146</v>
      </c>
      <c r="H4" s="123" t="s">
        <v>150</v>
      </c>
      <c r="I4" s="124" t="s">
        <v>152</v>
      </c>
      <c r="J4" s="123" t="s">
        <v>11</v>
      </c>
      <c r="K4" s="123" t="s">
        <v>12</v>
      </c>
      <c r="L4" s="123" t="s">
        <v>13</v>
      </c>
      <c r="M4" s="123" t="s">
        <v>72</v>
      </c>
      <c r="N4" s="123" t="s">
        <v>6</v>
      </c>
      <c r="O4" s="123" t="s">
        <v>7</v>
      </c>
      <c r="P4" s="123" t="s">
        <v>177</v>
      </c>
      <c r="Q4" s="216" t="s">
        <v>43</v>
      </c>
      <c r="R4" s="216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185</v>
      </c>
      <c r="AN4" s="13" t="s">
        <v>186</v>
      </c>
      <c r="AO4" t="s">
        <v>187</v>
      </c>
      <c r="AP4" t="s">
        <v>37</v>
      </c>
      <c r="AQ4" t="s">
        <v>31</v>
      </c>
      <c r="AR4" t="s">
        <v>0</v>
      </c>
      <c r="AS4" t="s">
        <v>9</v>
      </c>
      <c r="AT4" t="s">
        <v>140</v>
      </c>
      <c r="AU4" t="s">
        <v>30</v>
      </c>
      <c r="AV4" t="s">
        <v>141</v>
      </c>
      <c r="AW4" t="s">
        <v>149</v>
      </c>
      <c r="AX4" t="s">
        <v>159</v>
      </c>
      <c r="AY4" t="s">
        <v>160</v>
      </c>
      <c r="AZ4" t="s">
        <v>161</v>
      </c>
      <c r="BA4" t="s">
        <v>162</v>
      </c>
      <c r="BB4" t="s">
        <v>163</v>
      </c>
      <c r="BC4" t="s">
        <v>65</v>
      </c>
      <c r="BF4" t="s">
        <v>0</v>
      </c>
      <c r="BG4" t="s">
        <v>168</v>
      </c>
      <c r="BH4" t="s">
        <v>73</v>
      </c>
      <c r="BI4" t="s">
        <v>164</v>
      </c>
      <c r="BJ4" t="s">
        <v>165</v>
      </c>
      <c r="BK4" t="s">
        <v>169</v>
      </c>
      <c r="BL4" t="s">
        <v>170</v>
      </c>
      <c r="BM4" t="s">
        <v>166</v>
      </c>
      <c r="BN4" t="s">
        <v>65</v>
      </c>
      <c r="BO4" t="s">
        <v>167</v>
      </c>
      <c r="BP4" t="s">
        <v>171</v>
      </c>
    </row>
    <row r="5" spans="1:68" ht="16.5">
      <c r="A5" s="232" t="str">
        <f>BF5</f>
        <v>미추홀교통</v>
      </c>
      <c r="B5" s="125">
        <f>IF(BH5="NULL", E5, BH5)</f>
        <v>222</v>
      </c>
      <c r="C5" s="126" t="str">
        <f>BN5</f>
        <v>C</v>
      </c>
      <c r="D5" s="127">
        <f>BM5</f>
        <v>0.86350000000000005</v>
      </c>
      <c r="E5" s="128">
        <f>U5</f>
        <v>222</v>
      </c>
      <c r="F5" s="129" t="str">
        <f>BG5</f>
        <v>12</v>
      </c>
      <c r="G5" s="130" t="str">
        <f>BK5</f>
        <v>70바2606</v>
      </c>
      <c r="H5" s="131">
        <f>BJ5</f>
        <v>1</v>
      </c>
      <c r="I5" s="132">
        <f>BP5</f>
        <v>1199.4929999999999</v>
      </c>
      <c r="J5" s="133">
        <f>AB5/AA5</f>
        <v>2.3651414517778111E-2</v>
      </c>
      <c r="K5" s="133">
        <f>AC5/AA5</f>
        <v>0.32165985563755045</v>
      </c>
      <c r="L5" s="133">
        <f>AD5/I5</f>
        <v>0.15756657187661788</v>
      </c>
      <c r="M5" s="134">
        <f>Z5</f>
        <v>13.553000000000001</v>
      </c>
      <c r="N5" s="135">
        <f>AE5*100/W5</f>
        <v>0.16673711309695013</v>
      </c>
      <c r="O5" s="135">
        <f>AF5*100/W5</f>
        <v>14.172654613240761</v>
      </c>
      <c r="P5" s="217">
        <f>AK5</f>
        <v>4</v>
      </c>
      <c r="Q5" s="218">
        <f>AE5</f>
        <v>2</v>
      </c>
      <c r="R5" s="218">
        <f>AF5</f>
        <v>170</v>
      </c>
      <c r="T5">
        <v>511</v>
      </c>
      <c r="U5">
        <v>222</v>
      </c>
      <c r="V5" t="s">
        <v>406</v>
      </c>
      <c r="W5">
        <v>1199.4929999999999</v>
      </c>
      <c r="X5">
        <v>694.54399999999998</v>
      </c>
      <c r="Y5">
        <v>1.7270000000000001</v>
      </c>
      <c r="Z5">
        <v>13.553000000000001</v>
      </c>
      <c r="AA5">
        <v>72.792474999999996</v>
      </c>
      <c r="AB5">
        <v>1.7216450000000001</v>
      </c>
      <c r="AC5">
        <v>23.414417</v>
      </c>
      <c r="AD5" s="1">
        <v>189</v>
      </c>
      <c r="AE5">
        <v>2</v>
      </c>
      <c r="AF5">
        <v>170</v>
      </c>
      <c r="AG5">
        <v>81</v>
      </c>
      <c r="AH5">
        <v>16.478255000000001</v>
      </c>
      <c r="AI5">
        <v>383</v>
      </c>
      <c r="AJ5">
        <v>0</v>
      </c>
      <c r="AK5">
        <v>4</v>
      </c>
      <c r="AL5">
        <v>862</v>
      </c>
      <c r="AM5" t="s">
        <v>407</v>
      </c>
      <c r="AN5" t="s">
        <v>408</v>
      </c>
      <c r="AO5">
        <v>1199.4929999999999</v>
      </c>
      <c r="AR5" t="s">
        <v>116</v>
      </c>
      <c r="AS5" t="s">
        <v>117</v>
      </c>
      <c r="AT5" t="s">
        <v>196</v>
      </c>
      <c r="AU5" t="s">
        <v>406</v>
      </c>
      <c r="AV5" t="s">
        <v>48</v>
      </c>
      <c r="AW5">
        <v>1</v>
      </c>
      <c r="BB5">
        <v>0.86350000000000005</v>
      </c>
      <c r="BC5" t="s">
        <v>69</v>
      </c>
      <c r="BF5" t="s">
        <v>116</v>
      </c>
      <c r="BG5" t="s">
        <v>117</v>
      </c>
      <c r="BH5" t="s">
        <v>406</v>
      </c>
      <c r="BI5">
        <v>222</v>
      </c>
      <c r="BJ5">
        <v>1</v>
      </c>
      <c r="BK5" t="s">
        <v>196</v>
      </c>
      <c r="BL5" t="s">
        <v>172</v>
      </c>
      <c r="BM5">
        <v>0.86350000000000005</v>
      </c>
      <c r="BN5" t="s">
        <v>69</v>
      </c>
      <c r="BO5" t="s">
        <v>173</v>
      </c>
      <c r="BP5">
        <v>1199.4929999999999</v>
      </c>
    </row>
    <row r="6" spans="1:68" ht="16.5">
      <c r="A6" s="233" t="str">
        <f t="shared" ref="A6:A7" si="0">BF6</f>
        <v>미추홀교통</v>
      </c>
      <c r="B6" s="109" t="str">
        <f t="shared" ref="B6:B69" si="1">IF(BH6="NULL", E6, BH6)</f>
        <v>강석하</v>
      </c>
      <c r="C6" s="110" t="str">
        <f t="shared" ref="C6:C7" si="2">BN6</f>
        <v>B</v>
      </c>
      <c r="D6" s="111">
        <f t="shared" ref="D6:D7" si="3">BM6</f>
        <v>0.94759391859383524</v>
      </c>
      <c r="E6" s="112">
        <f t="shared" ref="E6:E7" si="4">U6</f>
        <v>7476</v>
      </c>
      <c r="F6" s="113" t="str">
        <f t="shared" ref="F6:F7" si="5">BG6</f>
        <v>12</v>
      </c>
      <c r="G6" s="114" t="str">
        <f t="shared" ref="G6:G7" si="6">BK6</f>
        <v>70바2617</v>
      </c>
      <c r="H6" s="115">
        <f t="shared" ref="H6:H7" si="7">BJ6</f>
        <v>4</v>
      </c>
      <c r="I6" s="116">
        <f t="shared" ref="I6:I7" si="8">BP6</f>
        <v>467.65499999999997</v>
      </c>
      <c r="J6" s="117">
        <f t="shared" ref="J6:J7" si="9">AB6/AA6</f>
        <v>7.505509522019207E-3</v>
      </c>
      <c r="K6" s="117">
        <f t="shared" ref="K6:K7" si="10">AC6/AA6</f>
        <v>0.32102922440924847</v>
      </c>
      <c r="L6" s="117">
        <f t="shared" ref="L6:L7" si="11">AD6/I6</f>
        <v>0.20741786145769853</v>
      </c>
      <c r="M6" s="118">
        <f t="shared" ref="M6:M7" si="12">Z6</f>
        <v>9.6150000000000002</v>
      </c>
      <c r="N6" s="119">
        <f t="shared" ref="N6:N7" si="13">AE6*100/W6</f>
        <v>0.20721179946870893</v>
      </c>
      <c r="O6" s="119">
        <f t="shared" ref="O6" si="14">AF6*100/W6</f>
        <v>12.847131567059954</v>
      </c>
      <c r="P6" s="219">
        <f t="shared" ref="P6:P7" si="15">AK6</f>
        <v>2</v>
      </c>
      <c r="Q6" s="220">
        <f t="shared" ref="Q6:Q7" si="16">AE6</f>
        <v>1</v>
      </c>
      <c r="R6" s="220">
        <f t="shared" ref="R6:R7" si="17">AF6</f>
        <v>62</v>
      </c>
      <c r="T6">
        <v>511</v>
      </c>
      <c r="U6">
        <v>7476</v>
      </c>
      <c r="V6" t="s">
        <v>225</v>
      </c>
      <c r="W6">
        <v>482.59800000000001</v>
      </c>
      <c r="X6">
        <v>256.20299999999997</v>
      </c>
      <c r="Y6">
        <v>1.8839999999999999</v>
      </c>
      <c r="Z6">
        <v>9.6150000000000002</v>
      </c>
      <c r="AA6">
        <v>29.236656</v>
      </c>
      <c r="AB6">
        <v>0.21943599999999999</v>
      </c>
      <c r="AC6">
        <v>9.385821</v>
      </c>
      <c r="AD6" s="1">
        <v>97</v>
      </c>
      <c r="AE6">
        <v>1</v>
      </c>
      <c r="AF6">
        <v>62</v>
      </c>
      <c r="AG6">
        <v>73</v>
      </c>
      <c r="AH6">
        <v>16.506606999999999</v>
      </c>
      <c r="AI6">
        <v>160.4</v>
      </c>
      <c r="AJ6">
        <v>0</v>
      </c>
      <c r="AK6">
        <v>2</v>
      </c>
      <c r="AL6">
        <v>273</v>
      </c>
      <c r="AM6" t="s">
        <v>226</v>
      </c>
      <c r="AN6" t="s">
        <v>409</v>
      </c>
      <c r="AO6">
        <v>127.944</v>
      </c>
      <c r="AR6" t="s">
        <v>116</v>
      </c>
      <c r="AS6" t="s">
        <v>117</v>
      </c>
      <c r="AT6" t="s">
        <v>197</v>
      </c>
      <c r="AU6" t="s">
        <v>225</v>
      </c>
      <c r="AV6" t="s">
        <v>48</v>
      </c>
      <c r="AW6">
        <v>4</v>
      </c>
      <c r="BB6">
        <v>0.94759391859383524</v>
      </c>
      <c r="BC6" t="s">
        <v>68</v>
      </c>
      <c r="BF6" t="s">
        <v>116</v>
      </c>
      <c r="BG6" t="s">
        <v>117</v>
      </c>
      <c r="BH6" t="s">
        <v>225</v>
      </c>
      <c r="BI6">
        <v>7476</v>
      </c>
      <c r="BJ6">
        <v>4</v>
      </c>
      <c r="BK6" t="s">
        <v>197</v>
      </c>
      <c r="BL6" t="s">
        <v>214</v>
      </c>
      <c r="BM6">
        <v>0.94759391859383524</v>
      </c>
      <c r="BN6" t="s">
        <v>68</v>
      </c>
      <c r="BO6" t="s">
        <v>227</v>
      </c>
      <c r="BP6">
        <v>467.65499999999997</v>
      </c>
    </row>
    <row r="7" spans="1:68" ht="16.5">
      <c r="A7" s="232" t="str">
        <f t="shared" si="0"/>
        <v>미추홀교통</v>
      </c>
      <c r="B7" s="125" t="str">
        <f t="shared" si="1"/>
        <v>강응도</v>
      </c>
      <c r="C7" s="126" t="str">
        <f t="shared" si="2"/>
        <v>F</v>
      </c>
      <c r="D7" s="127">
        <f t="shared" si="3"/>
        <v>0.78489463361935208</v>
      </c>
      <c r="E7" s="128">
        <f t="shared" si="4"/>
        <v>6592</v>
      </c>
      <c r="F7" s="129" t="str">
        <f t="shared" si="5"/>
        <v>76</v>
      </c>
      <c r="G7" s="130" t="str">
        <f t="shared" si="6"/>
        <v>70바2745</v>
      </c>
      <c r="H7" s="131">
        <f t="shared" si="7"/>
        <v>2</v>
      </c>
      <c r="I7" s="132">
        <f t="shared" si="8"/>
        <v>1938.9169999999999</v>
      </c>
      <c r="J7" s="133">
        <f t="shared" si="9"/>
        <v>4.0289833037886379E-2</v>
      </c>
      <c r="K7" s="133">
        <f t="shared" si="10"/>
        <v>0.27654720783751968</v>
      </c>
      <c r="L7" s="133">
        <f t="shared" si="11"/>
        <v>0.25942317283308158</v>
      </c>
      <c r="M7" s="134">
        <f t="shared" si="12"/>
        <v>8.3740000000000006</v>
      </c>
      <c r="N7" s="135">
        <f t="shared" si="13"/>
        <v>5.1575183465821385E-2</v>
      </c>
      <c r="O7" s="135">
        <v>70</v>
      </c>
      <c r="P7" s="217">
        <f t="shared" si="15"/>
        <v>7</v>
      </c>
      <c r="Q7" s="218">
        <f t="shared" si="16"/>
        <v>1</v>
      </c>
      <c r="R7" s="218">
        <f t="shared" si="17"/>
        <v>137</v>
      </c>
      <c r="T7">
        <v>511</v>
      </c>
      <c r="U7">
        <v>6592</v>
      </c>
      <c r="V7" t="s">
        <v>228</v>
      </c>
      <c r="W7">
        <v>1938.9169999999999</v>
      </c>
      <c r="X7">
        <v>823.41800000000001</v>
      </c>
      <c r="Y7">
        <v>2.355</v>
      </c>
      <c r="Z7">
        <v>8.3740000000000006</v>
      </c>
      <c r="AA7">
        <v>122.534685</v>
      </c>
      <c r="AB7">
        <v>4.9369019999999999</v>
      </c>
      <c r="AC7">
        <v>33.886625000000002</v>
      </c>
      <c r="AD7" s="1">
        <v>503</v>
      </c>
      <c r="AE7">
        <v>1</v>
      </c>
      <c r="AF7">
        <v>137</v>
      </c>
      <c r="AG7">
        <v>74</v>
      </c>
      <c r="AH7">
        <v>15.823413</v>
      </c>
      <c r="AI7">
        <v>445.5</v>
      </c>
      <c r="AJ7">
        <v>0</v>
      </c>
      <c r="AK7">
        <v>7</v>
      </c>
      <c r="AL7">
        <v>2053</v>
      </c>
      <c r="AM7" t="s">
        <v>229</v>
      </c>
      <c r="AN7" t="s">
        <v>410</v>
      </c>
      <c r="AO7">
        <v>1848.87</v>
      </c>
      <c r="AR7" t="s">
        <v>116</v>
      </c>
      <c r="AS7" t="s">
        <v>119</v>
      </c>
      <c r="AT7" t="s">
        <v>223</v>
      </c>
      <c r="AU7" t="s">
        <v>228</v>
      </c>
      <c r="AV7" t="s">
        <v>48</v>
      </c>
      <c r="AW7">
        <v>2</v>
      </c>
      <c r="BB7">
        <v>0.78489463361935208</v>
      </c>
      <c r="BC7" t="s">
        <v>70</v>
      </c>
      <c r="BF7" t="s">
        <v>116</v>
      </c>
      <c r="BG7" t="s">
        <v>119</v>
      </c>
      <c r="BH7" t="s">
        <v>228</v>
      </c>
      <c r="BI7">
        <v>6592</v>
      </c>
      <c r="BJ7">
        <v>2</v>
      </c>
      <c r="BK7" t="s">
        <v>223</v>
      </c>
      <c r="BL7" t="s">
        <v>224</v>
      </c>
      <c r="BM7">
        <v>0.78489463361935208</v>
      </c>
      <c r="BN7" t="s">
        <v>70</v>
      </c>
      <c r="BO7" t="s">
        <v>184</v>
      </c>
      <c r="BP7">
        <v>1938.9169999999999</v>
      </c>
    </row>
    <row r="8" spans="1:68" ht="16.5">
      <c r="A8" s="233" t="str">
        <f t="shared" ref="A8:A24" si="18">BF8</f>
        <v>미추홀교통</v>
      </c>
      <c r="B8" s="109" t="str">
        <f t="shared" si="1"/>
        <v>강장묵</v>
      </c>
      <c r="C8" s="110" t="str">
        <f t="shared" ref="C8:C24" si="19">BN8</f>
        <v>F</v>
      </c>
      <c r="D8" s="111">
        <f t="shared" ref="D8:D24" si="20">BM8</f>
        <v>0.76951109914071214</v>
      </c>
      <c r="E8" s="112">
        <f t="shared" ref="E8:E24" si="21">U8</f>
        <v>7492</v>
      </c>
      <c r="F8" s="113" t="str">
        <f t="shared" ref="F8:F24" si="22">BG8</f>
        <v>76</v>
      </c>
      <c r="G8" s="114" t="str">
        <f t="shared" ref="G8:G24" si="23">BK8</f>
        <v>70바2764</v>
      </c>
      <c r="H8" s="115">
        <f t="shared" ref="H8:H24" si="24">BJ8</f>
        <v>3</v>
      </c>
      <c r="I8" s="116">
        <f t="shared" ref="I8:I24" si="25">BP8</f>
        <v>2105.1930000000002</v>
      </c>
      <c r="J8" s="117">
        <f t="shared" ref="J8:J24" si="26">AB8/AA8</f>
        <v>1.8765266666196632E-2</v>
      </c>
      <c r="K8" s="117">
        <f t="shared" ref="K8:K24" si="27">AC8/AA8</f>
        <v>0.28315342459406567</v>
      </c>
      <c r="L8" s="117">
        <f t="shared" ref="L8:L24" si="28">AD8/I8</f>
        <v>0.23513283580175307</v>
      </c>
      <c r="M8" s="118">
        <f t="shared" ref="M8:M24" si="29">Z8</f>
        <v>10.016999999999999</v>
      </c>
      <c r="N8" s="119">
        <f t="shared" ref="N8:N24" si="30">AE8*100/W8</f>
        <v>4.7501582990253144E-2</v>
      </c>
      <c r="O8" s="119">
        <f t="shared" ref="O8:O24" si="31">AF8*100/W8</f>
        <v>4.7026567160350616</v>
      </c>
      <c r="P8" s="219">
        <f t="shared" ref="P8:P24" si="32">AK8</f>
        <v>2</v>
      </c>
      <c r="Q8" s="220">
        <f t="shared" ref="Q8:Q24" si="33">AE8</f>
        <v>1</v>
      </c>
      <c r="R8" s="220">
        <f t="shared" ref="R8:R24" si="34">AF8</f>
        <v>99</v>
      </c>
      <c r="T8">
        <v>511</v>
      </c>
      <c r="U8">
        <v>7492</v>
      </c>
      <c r="V8" t="s">
        <v>230</v>
      </c>
      <c r="W8">
        <v>2105.1930000000002</v>
      </c>
      <c r="X8">
        <v>912.15200000000004</v>
      </c>
      <c r="Y8">
        <v>2.3079999999999998</v>
      </c>
      <c r="Z8">
        <v>10.016999999999999</v>
      </c>
      <c r="AA8">
        <v>124.104125</v>
      </c>
      <c r="AB8">
        <v>2.3288470000000001</v>
      </c>
      <c r="AC8">
        <v>35.140507999999997</v>
      </c>
      <c r="AD8" s="1">
        <v>495</v>
      </c>
      <c r="AE8">
        <v>1</v>
      </c>
      <c r="AF8">
        <v>99</v>
      </c>
      <c r="AG8">
        <v>66</v>
      </c>
      <c r="AH8">
        <v>16.963118000000001</v>
      </c>
      <c r="AI8">
        <v>54.9</v>
      </c>
      <c r="AJ8">
        <v>0</v>
      </c>
      <c r="AK8">
        <v>2</v>
      </c>
      <c r="AL8">
        <v>2576</v>
      </c>
      <c r="AM8" t="s">
        <v>231</v>
      </c>
      <c r="AN8" t="s">
        <v>411</v>
      </c>
      <c r="AO8">
        <v>1851.5360000000001</v>
      </c>
      <c r="AR8" t="s">
        <v>116</v>
      </c>
      <c r="AS8" t="s">
        <v>119</v>
      </c>
      <c r="AT8" t="s">
        <v>224</v>
      </c>
      <c r="AU8" t="s">
        <v>230</v>
      </c>
      <c r="AV8" t="s">
        <v>48</v>
      </c>
      <c r="AW8">
        <v>3</v>
      </c>
      <c r="BB8">
        <v>0.76951109914071214</v>
      </c>
      <c r="BC8" t="s">
        <v>70</v>
      </c>
      <c r="BF8" t="s">
        <v>116</v>
      </c>
      <c r="BG8" t="s">
        <v>119</v>
      </c>
      <c r="BH8" t="s">
        <v>230</v>
      </c>
      <c r="BI8">
        <v>7492</v>
      </c>
      <c r="BJ8">
        <v>3</v>
      </c>
      <c r="BK8" t="s">
        <v>224</v>
      </c>
      <c r="BL8" t="s">
        <v>217</v>
      </c>
      <c r="BM8">
        <v>0.76951109914071214</v>
      </c>
      <c r="BN8" t="s">
        <v>70</v>
      </c>
      <c r="BO8" t="s">
        <v>184</v>
      </c>
      <c r="BP8">
        <v>2105.1930000000002</v>
      </c>
    </row>
    <row r="9" spans="1:68" ht="16.5">
      <c r="A9" s="232" t="str">
        <f t="shared" si="18"/>
        <v>미추홀교통</v>
      </c>
      <c r="B9" s="125" t="str">
        <f t="shared" si="1"/>
        <v>강태경</v>
      </c>
      <c r="C9" s="126" t="str">
        <f t="shared" si="19"/>
        <v>C</v>
      </c>
      <c r="D9" s="127">
        <f t="shared" si="20"/>
        <v>0.87194248342796454</v>
      </c>
      <c r="E9" s="128">
        <f t="shared" si="21"/>
        <v>8951</v>
      </c>
      <c r="F9" s="129" t="str">
        <f t="shared" si="22"/>
        <v>12</v>
      </c>
      <c r="G9" s="130" t="str">
        <f t="shared" si="23"/>
        <v>70바2619</v>
      </c>
      <c r="H9" s="131">
        <f t="shared" si="24"/>
        <v>11</v>
      </c>
      <c r="I9" s="132">
        <f t="shared" si="25"/>
        <v>1264.027</v>
      </c>
      <c r="J9" s="133">
        <f t="shared" si="26"/>
        <v>2.3261278310201704E-2</v>
      </c>
      <c r="K9" s="133">
        <f t="shared" si="27"/>
        <v>0.34795029291642859</v>
      </c>
      <c r="L9" s="133">
        <f t="shared" si="28"/>
        <v>0.17879364918629112</v>
      </c>
      <c r="M9" s="134">
        <f t="shared" si="29"/>
        <v>11.581</v>
      </c>
      <c r="N9" s="135">
        <f t="shared" si="30"/>
        <v>0</v>
      </c>
      <c r="O9" s="135">
        <f t="shared" si="31"/>
        <v>6.3173021009976766</v>
      </c>
      <c r="P9" s="217">
        <f t="shared" si="32"/>
        <v>14</v>
      </c>
      <c r="Q9" s="218">
        <f t="shared" si="33"/>
        <v>0</v>
      </c>
      <c r="R9" s="218">
        <f t="shared" si="34"/>
        <v>83</v>
      </c>
      <c r="T9">
        <v>511</v>
      </c>
      <c r="U9">
        <v>8951</v>
      </c>
      <c r="V9" t="s">
        <v>232</v>
      </c>
      <c r="W9">
        <v>1313.8520000000001</v>
      </c>
      <c r="X9">
        <v>747.99599999999998</v>
      </c>
      <c r="Y9">
        <v>1.756</v>
      </c>
      <c r="Z9">
        <v>11.581</v>
      </c>
      <c r="AA9">
        <v>81.930536000000004</v>
      </c>
      <c r="AB9">
        <v>1.9058090000000001</v>
      </c>
      <c r="AC9">
        <v>28.507753999999998</v>
      </c>
      <c r="AD9" s="1">
        <v>226</v>
      </c>
      <c r="AE9">
        <v>0</v>
      </c>
      <c r="AF9">
        <v>83</v>
      </c>
      <c r="AG9">
        <v>70</v>
      </c>
      <c r="AH9">
        <v>16.036169000000001</v>
      </c>
      <c r="AI9">
        <v>274.39999999999998</v>
      </c>
      <c r="AJ9">
        <v>0</v>
      </c>
      <c r="AK9">
        <v>14</v>
      </c>
      <c r="AL9">
        <v>2956</v>
      </c>
      <c r="AM9" t="s">
        <v>233</v>
      </c>
      <c r="AN9" t="s">
        <v>412</v>
      </c>
      <c r="AO9">
        <v>220.30199999999999</v>
      </c>
      <c r="AR9" t="s">
        <v>116</v>
      </c>
      <c r="AS9" t="s">
        <v>117</v>
      </c>
      <c r="AT9" t="s">
        <v>198</v>
      </c>
      <c r="AU9" t="s">
        <v>232</v>
      </c>
      <c r="AV9" t="s">
        <v>48</v>
      </c>
      <c r="AW9">
        <v>11</v>
      </c>
      <c r="BB9">
        <v>0.87194248342796454</v>
      </c>
      <c r="BC9" t="s">
        <v>69</v>
      </c>
      <c r="BF9" t="s">
        <v>116</v>
      </c>
      <c r="BG9" t="s">
        <v>117</v>
      </c>
      <c r="BH9" t="s">
        <v>232</v>
      </c>
      <c r="BI9">
        <v>8951</v>
      </c>
      <c r="BJ9">
        <v>11</v>
      </c>
      <c r="BK9" t="s">
        <v>198</v>
      </c>
      <c r="BL9" t="s">
        <v>208</v>
      </c>
      <c r="BM9">
        <v>0.87194248342796454</v>
      </c>
      <c r="BN9" t="s">
        <v>69</v>
      </c>
      <c r="BO9" t="s">
        <v>173</v>
      </c>
      <c r="BP9">
        <v>1264.027</v>
      </c>
    </row>
    <row r="10" spans="1:68" ht="16.5">
      <c r="A10" s="233" t="str">
        <f t="shared" si="18"/>
        <v>미추홀교통</v>
      </c>
      <c r="B10" s="109" t="str">
        <f t="shared" si="1"/>
        <v>강학수</v>
      </c>
      <c r="C10" s="110" t="str">
        <f t="shared" si="19"/>
        <v>C</v>
      </c>
      <c r="D10" s="111">
        <f t="shared" si="20"/>
        <v>0.85486787246895446</v>
      </c>
      <c r="E10" s="112">
        <f t="shared" si="21"/>
        <v>4400</v>
      </c>
      <c r="F10" s="113" t="str">
        <f t="shared" si="22"/>
        <v>12</v>
      </c>
      <c r="G10" s="114" t="str">
        <f t="shared" si="23"/>
        <v>70바2670</v>
      </c>
      <c r="H10" s="115">
        <f t="shared" si="24"/>
        <v>2</v>
      </c>
      <c r="I10" s="116">
        <f t="shared" si="25"/>
        <v>1435.2270000000001</v>
      </c>
      <c r="J10" s="117">
        <f t="shared" si="26"/>
        <v>3.166334668001819E-2</v>
      </c>
      <c r="K10" s="117">
        <f t="shared" si="27"/>
        <v>0.36476138605501146</v>
      </c>
      <c r="L10" s="117">
        <f t="shared" si="28"/>
        <v>0.21041967577254328</v>
      </c>
      <c r="M10" s="118">
        <f t="shared" si="29"/>
        <v>14.294</v>
      </c>
      <c r="N10" s="119">
        <f t="shared" si="30"/>
        <v>0.20902616798597015</v>
      </c>
      <c r="O10" s="119">
        <f t="shared" si="31"/>
        <v>47.030887796843281</v>
      </c>
      <c r="P10" s="219">
        <f t="shared" si="32"/>
        <v>21</v>
      </c>
      <c r="Q10" s="220">
        <f t="shared" si="33"/>
        <v>3</v>
      </c>
      <c r="R10" s="220">
        <f t="shared" si="34"/>
        <v>675</v>
      </c>
      <c r="T10">
        <v>511</v>
      </c>
      <c r="U10">
        <v>4400</v>
      </c>
      <c r="V10" t="s">
        <v>234</v>
      </c>
      <c r="W10">
        <v>1435.2270000000001</v>
      </c>
      <c r="X10">
        <v>839.72199999999998</v>
      </c>
      <c r="Y10">
        <v>1.7090000000000001</v>
      </c>
      <c r="Z10">
        <v>14.294</v>
      </c>
      <c r="AA10">
        <v>86.157475000000005</v>
      </c>
      <c r="AB10">
        <v>2.7280340000000001</v>
      </c>
      <c r="AC10">
        <v>31.426919999999999</v>
      </c>
      <c r="AD10" s="1">
        <v>302</v>
      </c>
      <c r="AE10">
        <v>3</v>
      </c>
      <c r="AF10">
        <v>675</v>
      </c>
      <c r="AG10">
        <v>76</v>
      </c>
      <c r="AH10">
        <v>16.658183000000001</v>
      </c>
      <c r="AI10">
        <v>596</v>
      </c>
      <c r="AJ10">
        <v>0</v>
      </c>
      <c r="AK10">
        <v>21</v>
      </c>
      <c r="AL10">
        <v>5980</v>
      </c>
      <c r="AM10" t="s">
        <v>235</v>
      </c>
      <c r="AN10" t="s">
        <v>413</v>
      </c>
      <c r="AO10">
        <v>1366.4880000000001</v>
      </c>
      <c r="AR10" t="s">
        <v>116</v>
      </c>
      <c r="AS10" t="s">
        <v>117</v>
      </c>
      <c r="AT10" t="s">
        <v>204</v>
      </c>
      <c r="AU10" t="s">
        <v>234</v>
      </c>
      <c r="AV10" t="s">
        <v>48</v>
      </c>
      <c r="AW10">
        <v>2</v>
      </c>
      <c r="BB10">
        <v>0.85486787246895446</v>
      </c>
      <c r="BC10" t="s">
        <v>69</v>
      </c>
      <c r="BF10" t="s">
        <v>116</v>
      </c>
      <c r="BG10" t="s">
        <v>117</v>
      </c>
      <c r="BH10" t="s">
        <v>234</v>
      </c>
      <c r="BI10">
        <v>4400</v>
      </c>
      <c r="BJ10">
        <v>2</v>
      </c>
      <c r="BK10" t="s">
        <v>204</v>
      </c>
      <c r="BL10" t="s">
        <v>206</v>
      </c>
      <c r="BM10">
        <v>0.85486787246895446</v>
      </c>
      <c r="BN10" t="s">
        <v>69</v>
      </c>
      <c r="BO10" t="s">
        <v>173</v>
      </c>
      <c r="BP10">
        <v>1435.2270000000001</v>
      </c>
    </row>
    <row r="11" spans="1:68" ht="16.5">
      <c r="A11" s="232" t="str">
        <f t="shared" si="18"/>
        <v>미추홀교통</v>
      </c>
      <c r="B11" s="125" t="str">
        <f t="shared" si="1"/>
        <v>고광석</v>
      </c>
      <c r="C11" s="126" t="str">
        <f t="shared" si="19"/>
        <v>B</v>
      </c>
      <c r="D11" s="127">
        <f t="shared" si="20"/>
        <v>0.92800000000000005</v>
      </c>
      <c r="E11" s="128">
        <f t="shared" si="21"/>
        <v>6818</v>
      </c>
      <c r="F11" s="129" t="str">
        <f t="shared" si="22"/>
        <v>12</v>
      </c>
      <c r="G11" s="130" t="str">
        <f t="shared" si="23"/>
        <v>70바2691</v>
      </c>
      <c r="H11" s="131">
        <f t="shared" si="24"/>
        <v>1</v>
      </c>
      <c r="I11" s="132">
        <f t="shared" si="25"/>
        <v>1153.6610000000001</v>
      </c>
      <c r="J11" s="133">
        <f t="shared" si="26"/>
        <v>4.1500732259688615E-3</v>
      </c>
      <c r="K11" s="133">
        <f t="shared" si="27"/>
        <v>0.36324620201795221</v>
      </c>
      <c r="L11" s="133">
        <f t="shared" si="28"/>
        <v>6.241001472702986E-2</v>
      </c>
      <c r="M11" s="134">
        <f t="shared" si="29"/>
        <v>11.154999999999999</v>
      </c>
      <c r="N11" s="135">
        <f t="shared" si="30"/>
        <v>8.6680576009763699E-2</v>
      </c>
      <c r="O11" s="135">
        <f t="shared" si="31"/>
        <v>7.3678489608299138</v>
      </c>
      <c r="P11" s="217">
        <f t="shared" si="32"/>
        <v>16</v>
      </c>
      <c r="Q11" s="218">
        <f t="shared" si="33"/>
        <v>1</v>
      </c>
      <c r="R11" s="218">
        <f t="shared" si="34"/>
        <v>85</v>
      </c>
      <c r="T11">
        <v>511</v>
      </c>
      <c r="U11">
        <v>6818</v>
      </c>
      <c r="V11" t="s">
        <v>236</v>
      </c>
      <c r="W11">
        <v>1153.6610000000001</v>
      </c>
      <c r="X11">
        <v>621.49699999999996</v>
      </c>
      <c r="Y11">
        <v>1.8560000000000001</v>
      </c>
      <c r="Z11">
        <v>11.154999999999999</v>
      </c>
      <c r="AA11">
        <v>69.807202000000004</v>
      </c>
      <c r="AB11">
        <v>0.28970499999999999</v>
      </c>
      <c r="AC11">
        <v>25.357201</v>
      </c>
      <c r="AD11" s="1">
        <v>72</v>
      </c>
      <c r="AE11">
        <v>1</v>
      </c>
      <c r="AF11">
        <v>85</v>
      </c>
      <c r="AG11">
        <v>80</v>
      </c>
      <c r="AH11">
        <v>16.526389000000002</v>
      </c>
      <c r="AI11">
        <v>1881.2</v>
      </c>
      <c r="AJ11">
        <v>0</v>
      </c>
      <c r="AK11">
        <v>16</v>
      </c>
      <c r="AL11">
        <v>2303</v>
      </c>
      <c r="AM11" t="s">
        <v>237</v>
      </c>
      <c r="AN11" t="s">
        <v>414</v>
      </c>
      <c r="AO11">
        <v>1153.6610000000001</v>
      </c>
      <c r="AR11" t="s">
        <v>116</v>
      </c>
      <c r="AS11" t="s">
        <v>117</v>
      </c>
      <c r="AT11" t="s">
        <v>206</v>
      </c>
      <c r="AU11" t="s">
        <v>236</v>
      </c>
      <c r="AV11" t="s">
        <v>48</v>
      </c>
      <c r="AW11">
        <v>1</v>
      </c>
      <c r="BB11">
        <v>0.92800000000000005</v>
      </c>
      <c r="BC11" t="s">
        <v>68</v>
      </c>
      <c r="BF11" t="s">
        <v>116</v>
      </c>
      <c r="BG11" t="s">
        <v>117</v>
      </c>
      <c r="BH11" t="s">
        <v>236</v>
      </c>
      <c r="BI11">
        <v>6818</v>
      </c>
      <c r="BJ11">
        <v>1</v>
      </c>
      <c r="BK11" t="s">
        <v>206</v>
      </c>
      <c r="BL11" t="s">
        <v>172</v>
      </c>
      <c r="BM11">
        <v>0.92800000000000005</v>
      </c>
      <c r="BN11" t="s">
        <v>68</v>
      </c>
      <c r="BO11" t="s">
        <v>227</v>
      </c>
      <c r="BP11">
        <v>1153.6610000000001</v>
      </c>
    </row>
    <row r="12" spans="1:68" ht="16.5">
      <c r="A12" s="233" t="str">
        <f t="shared" si="18"/>
        <v>미추홀교통</v>
      </c>
      <c r="B12" s="109" t="str">
        <f t="shared" si="1"/>
        <v>길득종</v>
      </c>
      <c r="C12" s="110" t="str">
        <f t="shared" si="19"/>
        <v>C</v>
      </c>
      <c r="D12" s="111">
        <f t="shared" si="20"/>
        <v>0.88300000000000001</v>
      </c>
      <c r="E12" s="112">
        <f t="shared" si="21"/>
        <v>106</v>
      </c>
      <c r="F12" s="113" t="str">
        <f t="shared" si="22"/>
        <v>12</v>
      </c>
      <c r="G12" s="114" t="str">
        <f t="shared" si="23"/>
        <v>70바2777</v>
      </c>
      <c r="H12" s="115">
        <f t="shared" si="24"/>
        <v>1</v>
      </c>
      <c r="I12" s="116">
        <f t="shared" si="25"/>
        <v>892.82899999999995</v>
      </c>
      <c r="J12" s="117">
        <f t="shared" si="26"/>
        <v>1.7657183378699603E-2</v>
      </c>
      <c r="K12" s="117">
        <f t="shared" si="27"/>
        <v>0.37729613685564595</v>
      </c>
      <c r="L12" s="117">
        <f t="shared" si="28"/>
        <v>0.14896469536719797</v>
      </c>
      <c r="M12" s="118">
        <f t="shared" si="29"/>
        <v>13.2</v>
      </c>
      <c r="N12" s="119">
        <f t="shared" si="30"/>
        <v>0.21571529033120926</v>
      </c>
      <c r="O12" s="119">
        <f t="shared" si="31"/>
        <v>13.374348000534974</v>
      </c>
      <c r="P12" s="219">
        <f t="shared" si="32"/>
        <v>16</v>
      </c>
      <c r="Q12" s="220">
        <f t="shared" si="33"/>
        <v>2</v>
      </c>
      <c r="R12" s="220">
        <f t="shared" si="34"/>
        <v>124</v>
      </c>
      <c r="T12">
        <v>511</v>
      </c>
      <c r="U12">
        <v>106</v>
      </c>
      <c r="V12" t="s">
        <v>238</v>
      </c>
      <c r="W12">
        <v>927.14800000000002</v>
      </c>
      <c r="X12">
        <v>523.16399999999999</v>
      </c>
      <c r="Y12">
        <v>1.772</v>
      </c>
      <c r="Z12">
        <v>13.2</v>
      </c>
      <c r="AA12">
        <v>55.311653</v>
      </c>
      <c r="AB12">
        <v>0.97664799999999996</v>
      </c>
      <c r="AC12">
        <v>20.868873000000001</v>
      </c>
      <c r="AD12" s="1">
        <v>133</v>
      </c>
      <c r="AE12">
        <v>2</v>
      </c>
      <c r="AF12">
        <v>124</v>
      </c>
      <c r="AG12">
        <v>91</v>
      </c>
      <c r="AH12">
        <v>16.762253999999999</v>
      </c>
      <c r="AI12">
        <v>916.2</v>
      </c>
      <c r="AJ12">
        <v>3.6</v>
      </c>
      <c r="AK12">
        <v>16</v>
      </c>
      <c r="AL12">
        <v>2875</v>
      </c>
      <c r="AM12" t="s">
        <v>239</v>
      </c>
      <c r="AN12" t="s">
        <v>415</v>
      </c>
      <c r="AO12">
        <v>892.82899999999995</v>
      </c>
      <c r="AR12" t="s">
        <v>116</v>
      </c>
      <c r="AS12" t="s">
        <v>117</v>
      </c>
      <c r="AT12" t="s">
        <v>215</v>
      </c>
      <c r="AU12" t="s">
        <v>238</v>
      </c>
      <c r="AV12" t="s">
        <v>48</v>
      </c>
      <c r="AW12">
        <v>1</v>
      </c>
      <c r="BB12">
        <v>0.88300000000000001</v>
      </c>
      <c r="BC12" t="s">
        <v>69</v>
      </c>
      <c r="BF12" t="s">
        <v>116</v>
      </c>
      <c r="BG12" t="s">
        <v>117</v>
      </c>
      <c r="BH12" t="s">
        <v>238</v>
      </c>
      <c r="BI12">
        <v>106</v>
      </c>
      <c r="BJ12">
        <v>1</v>
      </c>
      <c r="BK12" t="s">
        <v>215</v>
      </c>
      <c r="BL12" t="s">
        <v>172</v>
      </c>
      <c r="BM12">
        <v>0.88300000000000001</v>
      </c>
      <c r="BN12" t="s">
        <v>69</v>
      </c>
      <c r="BO12" t="s">
        <v>173</v>
      </c>
      <c r="BP12">
        <v>892.82899999999995</v>
      </c>
    </row>
    <row r="13" spans="1:68" ht="16.5">
      <c r="A13" s="232" t="str">
        <f t="shared" si="18"/>
        <v>미추홀교통</v>
      </c>
      <c r="B13" s="125" t="str">
        <f t="shared" si="1"/>
        <v>김건호</v>
      </c>
      <c r="C13" s="126" t="str">
        <f t="shared" si="19"/>
        <v>C</v>
      </c>
      <c r="D13" s="127">
        <f t="shared" si="20"/>
        <v>0.88660808854263595</v>
      </c>
      <c r="E13" s="128">
        <f t="shared" si="21"/>
        <v>8009</v>
      </c>
      <c r="F13" s="129" t="str">
        <f t="shared" si="22"/>
        <v>12</v>
      </c>
      <c r="G13" s="130" t="str">
        <f t="shared" si="23"/>
        <v>70바2757</v>
      </c>
      <c r="H13" s="131">
        <f t="shared" si="24"/>
        <v>2</v>
      </c>
      <c r="I13" s="132">
        <f t="shared" si="25"/>
        <v>1026.3530000000001</v>
      </c>
      <c r="J13" s="133">
        <f t="shared" si="26"/>
        <v>1.5393156615998863E-2</v>
      </c>
      <c r="K13" s="133">
        <f t="shared" si="27"/>
        <v>0.34567336917388303</v>
      </c>
      <c r="L13" s="133">
        <f t="shared" si="28"/>
        <v>0.18512149328739722</v>
      </c>
      <c r="M13" s="134">
        <f t="shared" si="29"/>
        <v>11.78</v>
      </c>
      <c r="N13" s="135">
        <f t="shared" si="30"/>
        <v>9.7432364888103792E-2</v>
      </c>
      <c r="O13" s="135">
        <f t="shared" si="31"/>
        <v>4.1895916901884629</v>
      </c>
      <c r="P13" s="217">
        <f t="shared" si="32"/>
        <v>13</v>
      </c>
      <c r="Q13" s="218">
        <f t="shared" si="33"/>
        <v>1</v>
      </c>
      <c r="R13" s="218">
        <f t="shared" si="34"/>
        <v>43</v>
      </c>
      <c r="T13">
        <v>511</v>
      </c>
      <c r="U13">
        <v>8009</v>
      </c>
      <c r="V13" t="s">
        <v>240</v>
      </c>
      <c r="W13">
        <v>1026.3530000000001</v>
      </c>
      <c r="X13">
        <v>578.99099999999999</v>
      </c>
      <c r="Y13">
        <v>1.7729999999999999</v>
      </c>
      <c r="Z13">
        <v>11.78</v>
      </c>
      <c r="AA13">
        <v>58.195535999999997</v>
      </c>
      <c r="AB13">
        <v>0.89581299999999997</v>
      </c>
      <c r="AC13">
        <v>20.116647</v>
      </c>
      <c r="AD13" s="1">
        <v>190</v>
      </c>
      <c r="AE13">
        <v>1</v>
      </c>
      <c r="AF13">
        <v>43</v>
      </c>
      <c r="AG13">
        <v>76</v>
      </c>
      <c r="AH13">
        <v>17.636282999999999</v>
      </c>
      <c r="AI13">
        <v>1162.5</v>
      </c>
      <c r="AJ13">
        <v>0</v>
      </c>
      <c r="AK13">
        <v>13</v>
      </c>
      <c r="AL13">
        <v>3596</v>
      </c>
      <c r="AM13" t="s">
        <v>241</v>
      </c>
      <c r="AN13" t="s">
        <v>416</v>
      </c>
      <c r="AO13">
        <v>961.28200000000004</v>
      </c>
      <c r="AR13" t="s">
        <v>116</v>
      </c>
      <c r="AS13" t="s">
        <v>117</v>
      </c>
      <c r="AT13" t="s">
        <v>208</v>
      </c>
      <c r="AU13" t="s">
        <v>240</v>
      </c>
      <c r="AV13" t="s">
        <v>48</v>
      </c>
      <c r="AW13">
        <v>2</v>
      </c>
      <c r="BB13">
        <v>0.88660808854263595</v>
      </c>
      <c r="BC13" t="s">
        <v>69</v>
      </c>
      <c r="BF13" t="s">
        <v>116</v>
      </c>
      <c r="BG13" t="s">
        <v>117</v>
      </c>
      <c r="BH13" t="s">
        <v>240</v>
      </c>
      <c r="BI13">
        <v>8009</v>
      </c>
      <c r="BJ13">
        <v>2</v>
      </c>
      <c r="BK13" t="s">
        <v>208</v>
      </c>
      <c r="BL13" t="s">
        <v>193</v>
      </c>
      <c r="BM13">
        <v>0.88660808854263595</v>
      </c>
      <c r="BN13" t="s">
        <v>69</v>
      </c>
      <c r="BO13" t="s">
        <v>173</v>
      </c>
      <c r="BP13">
        <v>1026.3530000000001</v>
      </c>
    </row>
    <row r="14" spans="1:68" ht="16.5">
      <c r="A14" s="233" t="str">
        <f t="shared" si="18"/>
        <v>미추홀교통</v>
      </c>
      <c r="B14" s="109" t="str">
        <f t="shared" si="1"/>
        <v>김경호</v>
      </c>
      <c r="C14" s="110" t="str">
        <f t="shared" si="19"/>
        <v>C</v>
      </c>
      <c r="D14" s="111">
        <f t="shared" si="20"/>
        <v>0.88649999999999995</v>
      </c>
      <c r="E14" s="112">
        <f t="shared" si="21"/>
        <v>7198</v>
      </c>
      <c r="F14" s="113" t="str">
        <f t="shared" si="22"/>
        <v>12</v>
      </c>
      <c r="G14" s="114" t="str">
        <f t="shared" si="23"/>
        <v>70바2643</v>
      </c>
      <c r="H14" s="115">
        <f t="shared" si="24"/>
        <v>1</v>
      </c>
      <c r="I14" s="116">
        <f t="shared" si="25"/>
        <v>629.471</v>
      </c>
      <c r="J14" s="117">
        <f t="shared" si="26"/>
        <v>3.9990982749868134E-2</v>
      </c>
      <c r="K14" s="117">
        <f t="shared" si="27"/>
        <v>0.32386364098422626</v>
      </c>
      <c r="L14" s="117">
        <f t="shared" si="28"/>
        <v>0.20493398425026729</v>
      </c>
      <c r="M14" s="118">
        <f t="shared" si="29"/>
        <v>14.124000000000001</v>
      </c>
      <c r="N14" s="119">
        <f t="shared" si="30"/>
        <v>0.15886355368237773</v>
      </c>
      <c r="O14" s="119">
        <f t="shared" si="31"/>
        <v>16.204082475602529</v>
      </c>
      <c r="P14" s="219">
        <f t="shared" si="32"/>
        <v>6</v>
      </c>
      <c r="Q14" s="220">
        <f t="shared" si="33"/>
        <v>1</v>
      </c>
      <c r="R14" s="220">
        <f t="shared" si="34"/>
        <v>102</v>
      </c>
      <c r="T14">
        <v>511</v>
      </c>
      <c r="U14">
        <v>7198</v>
      </c>
      <c r="V14" t="s">
        <v>242</v>
      </c>
      <c r="W14">
        <v>629.471</v>
      </c>
      <c r="X14">
        <v>354.959</v>
      </c>
      <c r="Y14">
        <v>1.7729999999999999</v>
      </c>
      <c r="Z14">
        <v>14.124000000000001</v>
      </c>
      <c r="AA14">
        <v>35.660539</v>
      </c>
      <c r="AB14">
        <v>1.4260999999999999</v>
      </c>
      <c r="AC14">
        <v>11.549151999999999</v>
      </c>
      <c r="AD14" s="1">
        <v>129</v>
      </c>
      <c r="AE14">
        <v>1</v>
      </c>
      <c r="AF14">
        <v>102</v>
      </c>
      <c r="AG14">
        <v>79</v>
      </c>
      <c r="AH14">
        <v>17.651751999999998</v>
      </c>
      <c r="AI14">
        <v>170.9</v>
      </c>
      <c r="AJ14">
        <v>0</v>
      </c>
      <c r="AK14">
        <v>6</v>
      </c>
      <c r="AL14">
        <v>360</v>
      </c>
      <c r="AM14" t="s">
        <v>243</v>
      </c>
      <c r="AN14" t="s">
        <v>417</v>
      </c>
      <c r="AO14">
        <v>629.471</v>
      </c>
      <c r="AR14" t="s">
        <v>116</v>
      </c>
      <c r="AS14" t="s">
        <v>117</v>
      </c>
      <c r="AT14" t="s">
        <v>202</v>
      </c>
      <c r="AU14" t="s">
        <v>242</v>
      </c>
      <c r="AV14" t="s">
        <v>48</v>
      </c>
      <c r="AW14">
        <v>1</v>
      </c>
      <c r="BB14">
        <v>0.88649999999999995</v>
      </c>
      <c r="BC14" t="s">
        <v>69</v>
      </c>
      <c r="BF14" t="s">
        <v>116</v>
      </c>
      <c r="BG14" t="s">
        <v>117</v>
      </c>
      <c r="BH14" t="s">
        <v>242</v>
      </c>
      <c r="BI14">
        <v>7198</v>
      </c>
      <c r="BJ14">
        <v>1</v>
      </c>
      <c r="BK14" t="s">
        <v>202</v>
      </c>
      <c r="BL14" t="s">
        <v>172</v>
      </c>
      <c r="BM14">
        <v>0.88649999999999995</v>
      </c>
      <c r="BN14" t="s">
        <v>69</v>
      </c>
      <c r="BO14" t="s">
        <v>173</v>
      </c>
      <c r="BP14">
        <v>629.471</v>
      </c>
    </row>
    <row r="15" spans="1:68" ht="16.5">
      <c r="A15" s="232" t="str">
        <f t="shared" si="18"/>
        <v>미추홀교통</v>
      </c>
      <c r="B15" s="125" t="str">
        <f t="shared" si="1"/>
        <v>김대현</v>
      </c>
      <c r="C15" s="126" t="str">
        <f t="shared" si="19"/>
        <v>D</v>
      </c>
      <c r="D15" s="127">
        <f t="shared" si="20"/>
        <v>0.84766666666666668</v>
      </c>
      <c r="E15" s="128">
        <f t="shared" si="21"/>
        <v>7771</v>
      </c>
      <c r="F15" s="129" t="str">
        <f t="shared" si="22"/>
        <v>76</v>
      </c>
      <c r="G15" s="130" t="str">
        <f t="shared" si="23"/>
        <v>70바2692</v>
      </c>
      <c r="H15" s="131">
        <f t="shared" si="24"/>
        <v>1</v>
      </c>
      <c r="I15" s="132">
        <f t="shared" si="25"/>
        <v>453.05399999999997</v>
      </c>
      <c r="J15" s="133">
        <f t="shared" si="26"/>
        <v>2.6844535186993704E-2</v>
      </c>
      <c r="K15" s="133">
        <f t="shared" si="27"/>
        <v>0.27749641745197978</v>
      </c>
      <c r="L15" s="133">
        <f t="shared" si="28"/>
        <v>0.30901393652853748</v>
      </c>
      <c r="M15" s="134">
        <f t="shared" si="29"/>
        <v>8.9920000000000009</v>
      </c>
      <c r="N15" s="135">
        <f t="shared" si="30"/>
        <v>0</v>
      </c>
      <c r="O15" s="135">
        <f t="shared" si="31"/>
        <v>7.2838999324583833</v>
      </c>
      <c r="P15" s="217">
        <f t="shared" si="32"/>
        <v>0</v>
      </c>
      <c r="Q15" s="218">
        <f t="shared" si="33"/>
        <v>0</v>
      </c>
      <c r="R15" s="218">
        <f t="shared" si="34"/>
        <v>33</v>
      </c>
      <c r="T15">
        <v>511</v>
      </c>
      <c r="U15">
        <v>7771</v>
      </c>
      <c r="V15" t="s">
        <v>418</v>
      </c>
      <c r="W15">
        <v>453.05399999999997</v>
      </c>
      <c r="X15">
        <v>178.173</v>
      </c>
      <c r="Y15">
        <v>2.5430000000000001</v>
      </c>
      <c r="Z15">
        <v>8.9920000000000009</v>
      </c>
      <c r="AA15">
        <v>25.941033999999998</v>
      </c>
      <c r="AB15">
        <v>0.69637499999999997</v>
      </c>
      <c r="AC15">
        <v>7.1985440000000001</v>
      </c>
      <c r="AD15" s="1">
        <v>140</v>
      </c>
      <c r="AE15">
        <v>0</v>
      </c>
      <c r="AF15">
        <v>33</v>
      </c>
      <c r="AG15">
        <v>75</v>
      </c>
      <c r="AH15">
        <v>17.464762</v>
      </c>
      <c r="AI15">
        <v>0.2</v>
      </c>
      <c r="AJ15">
        <v>0</v>
      </c>
      <c r="AK15">
        <v>0</v>
      </c>
      <c r="AL15">
        <v>0</v>
      </c>
      <c r="AM15" t="s">
        <v>419</v>
      </c>
      <c r="AN15" t="s">
        <v>420</v>
      </c>
      <c r="AO15">
        <v>453.05399999999997</v>
      </c>
      <c r="AR15" t="s">
        <v>116</v>
      </c>
      <c r="AS15" t="s">
        <v>119</v>
      </c>
      <c r="AT15" t="s">
        <v>220</v>
      </c>
      <c r="AU15" t="s">
        <v>418</v>
      </c>
      <c r="AV15" t="s">
        <v>48</v>
      </c>
      <c r="AW15">
        <v>1</v>
      </c>
      <c r="BB15">
        <v>0.84766666666666668</v>
      </c>
      <c r="BC15" t="s">
        <v>67</v>
      </c>
      <c r="BF15" t="s">
        <v>116</v>
      </c>
      <c r="BG15" t="s">
        <v>119</v>
      </c>
      <c r="BH15" t="s">
        <v>418</v>
      </c>
      <c r="BI15">
        <v>7771</v>
      </c>
      <c r="BJ15">
        <v>1</v>
      </c>
      <c r="BK15" t="s">
        <v>220</v>
      </c>
      <c r="BL15" t="s">
        <v>172</v>
      </c>
      <c r="BM15">
        <v>0.84766666666666668</v>
      </c>
      <c r="BN15" t="s">
        <v>67</v>
      </c>
      <c r="BO15" t="s">
        <v>175</v>
      </c>
      <c r="BP15">
        <v>453.05399999999997</v>
      </c>
    </row>
    <row r="16" spans="1:68" ht="16.5">
      <c r="A16" s="233" t="str">
        <f t="shared" si="18"/>
        <v>미추홀교통</v>
      </c>
      <c r="B16" s="109" t="str">
        <f t="shared" si="1"/>
        <v>김상협</v>
      </c>
      <c r="C16" s="110" t="str">
        <f t="shared" si="19"/>
        <v>D</v>
      </c>
      <c r="D16" s="111">
        <f t="shared" si="20"/>
        <v>0.8097527894179769</v>
      </c>
      <c r="E16" s="112">
        <f t="shared" si="21"/>
        <v>2957</v>
      </c>
      <c r="F16" s="113" t="str">
        <f t="shared" si="22"/>
        <v>76</v>
      </c>
      <c r="G16" s="114" t="str">
        <f t="shared" si="23"/>
        <v>70바2677</v>
      </c>
      <c r="H16" s="115">
        <f t="shared" si="24"/>
        <v>6</v>
      </c>
      <c r="I16" s="116">
        <f t="shared" si="25"/>
        <v>1517.0129999999999</v>
      </c>
      <c r="J16" s="117">
        <f t="shared" si="26"/>
        <v>2.5244612167136339E-2</v>
      </c>
      <c r="K16" s="117">
        <f t="shared" si="27"/>
        <v>0.28218117740261128</v>
      </c>
      <c r="L16" s="117">
        <f t="shared" si="28"/>
        <v>0.22676140547246465</v>
      </c>
      <c r="M16" s="118">
        <f t="shared" si="29"/>
        <v>8.0939999999999994</v>
      </c>
      <c r="N16" s="119">
        <f t="shared" si="30"/>
        <v>0.13183802643747944</v>
      </c>
      <c r="O16" s="119">
        <f t="shared" si="31"/>
        <v>5.0098450046242187</v>
      </c>
      <c r="P16" s="219">
        <f t="shared" si="32"/>
        <v>3</v>
      </c>
      <c r="Q16" s="220">
        <f t="shared" si="33"/>
        <v>2</v>
      </c>
      <c r="R16" s="220">
        <f t="shared" si="34"/>
        <v>76</v>
      </c>
      <c r="T16">
        <v>511</v>
      </c>
      <c r="U16">
        <v>2957</v>
      </c>
      <c r="V16" t="s">
        <v>244</v>
      </c>
      <c r="W16">
        <v>1517.0129999999999</v>
      </c>
      <c r="X16">
        <v>625.64499999999998</v>
      </c>
      <c r="Y16">
        <v>2.4249999999999998</v>
      </c>
      <c r="Z16">
        <v>8.0939999999999994</v>
      </c>
      <c r="AA16">
        <v>95.079694000000003</v>
      </c>
      <c r="AB16">
        <v>2.4002500000000002</v>
      </c>
      <c r="AC16">
        <v>26.829699999999999</v>
      </c>
      <c r="AD16" s="1">
        <v>344</v>
      </c>
      <c r="AE16">
        <v>2</v>
      </c>
      <c r="AF16">
        <v>76</v>
      </c>
      <c r="AG16">
        <v>69</v>
      </c>
      <c r="AH16">
        <v>15.955173</v>
      </c>
      <c r="AI16">
        <v>128.9</v>
      </c>
      <c r="AJ16">
        <v>0</v>
      </c>
      <c r="AK16">
        <v>3</v>
      </c>
      <c r="AL16">
        <v>1715</v>
      </c>
      <c r="AM16" t="s">
        <v>245</v>
      </c>
      <c r="AN16" t="s">
        <v>421</v>
      </c>
      <c r="AO16">
        <v>386.65600000000001</v>
      </c>
      <c r="AR16" t="s">
        <v>116</v>
      </c>
      <c r="AS16" t="s">
        <v>119</v>
      </c>
      <c r="AT16" t="s">
        <v>217</v>
      </c>
      <c r="AU16" t="s">
        <v>244</v>
      </c>
      <c r="AV16" t="s">
        <v>48</v>
      </c>
      <c r="AW16">
        <v>6</v>
      </c>
      <c r="BB16">
        <v>0.8097527894179769</v>
      </c>
      <c r="BC16" t="s">
        <v>67</v>
      </c>
      <c r="BF16" t="s">
        <v>116</v>
      </c>
      <c r="BG16" t="s">
        <v>119</v>
      </c>
      <c r="BH16" t="s">
        <v>244</v>
      </c>
      <c r="BI16">
        <v>2957</v>
      </c>
      <c r="BJ16">
        <v>6</v>
      </c>
      <c r="BK16" t="s">
        <v>217</v>
      </c>
      <c r="BL16" t="s">
        <v>223</v>
      </c>
      <c r="BM16">
        <v>0.8097527894179769</v>
      </c>
      <c r="BN16" t="s">
        <v>67</v>
      </c>
      <c r="BO16" t="s">
        <v>175</v>
      </c>
      <c r="BP16">
        <v>1517.0129999999999</v>
      </c>
    </row>
    <row r="17" spans="1:68" ht="16.5">
      <c r="A17" s="232" t="str">
        <f t="shared" si="18"/>
        <v>미추홀교통</v>
      </c>
      <c r="B17" s="125" t="str">
        <f t="shared" si="1"/>
        <v>김상훈</v>
      </c>
      <c r="C17" s="126" t="str">
        <f t="shared" si="19"/>
        <v>F</v>
      </c>
      <c r="D17" s="127">
        <f t="shared" si="20"/>
        <v>0.745</v>
      </c>
      <c r="E17" s="128">
        <f t="shared" si="21"/>
        <v>7349</v>
      </c>
      <c r="F17" s="129" t="str">
        <f t="shared" si="22"/>
        <v>76</v>
      </c>
      <c r="G17" s="130" t="str">
        <f t="shared" si="23"/>
        <v>70바2694</v>
      </c>
      <c r="H17" s="131">
        <f t="shared" si="24"/>
        <v>1</v>
      </c>
      <c r="I17" s="132">
        <f t="shared" si="25"/>
        <v>1600.8409999999999</v>
      </c>
      <c r="J17" s="133">
        <f t="shared" si="26"/>
        <v>1.2275425965716142E-2</v>
      </c>
      <c r="K17" s="133">
        <f t="shared" si="27"/>
        <v>0.29316850307066072</v>
      </c>
      <c r="L17" s="133">
        <f t="shared" si="28"/>
        <v>0.35044079955473406</v>
      </c>
      <c r="M17" s="134">
        <f t="shared" si="29"/>
        <v>9.4139999999999997</v>
      </c>
      <c r="N17" s="135">
        <f t="shared" si="30"/>
        <v>0.18740149708809309</v>
      </c>
      <c r="O17" s="135">
        <f t="shared" si="31"/>
        <v>1.2493433139206205</v>
      </c>
      <c r="P17" s="217">
        <f t="shared" si="32"/>
        <v>0</v>
      </c>
      <c r="Q17" s="218">
        <f t="shared" si="33"/>
        <v>3</v>
      </c>
      <c r="R17" s="218">
        <f t="shared" si="34"/>
        <v>20</v>
      </c>
      <c r="T17">
        <v>511</v>
      </c>
      <c r="U17">
        <v>7349</v>
      </c>
      <c r="V17" t="s">
        <v>246</v>
      </c>
      <c r="W17">
        <v>1600.8409999999999</v>
      </c>
      <c r="X17">
        <v>716.18399999999997</v>
      </c>
      <c r="Y17">
        <v>2.2349999999999999</v>
      </c>
      <c r="Z17">
        <v>9.4139999999999997</v>
      </c>
      <c r="AA17">
        <v>99.903580000000005</v>
      </c>
      <c r="AB17">
        <v>1.226359</v>
      </c>
      <c r="AC17">
        <v>29.288582999999999</v>
      </c>
      <c r="AD17" s="1">
        <v>561</v>
      </c>
      <c r="AE17">
        <v>3</v>
      </c>
      <c r="AF17">
        <v>20</v>
      </c>
      <c r="AG17">
        <v>67</v>
      </c>
      <c r="AH17">
        <v>16.023859999999999</v>
      </c>
      <c r="AI17">
        <v>129.30000000000001</v>
      </c>
      <c r="AJ17">
        <v>0</v>
      </c>
      <c r="AK17">
        <v>0</v>
      </c>
      <c r="AL17">
        <v>0</v>
      </c>
      <c r="AM17" t="s">
        <v>247</v>
      </c>
      <c r="AN17" t="s">
        <v>422</v>
      </c>
      <c r="AO17">
        <v>1600.8409999999999</v>
      </c>
      <c r="AR17" t="s">
        <v>116</v>
      </c>
      <c r="AS17" t="s">
        <v>119</v>
      </c>
      <c r="AT17" t="s">
        <v>221</v>
      </c>
      <c r="AU17" t="s">
        <v>246</v>
      </c>
      <c r="AV17" t="s">
        <v>48</v>
      </c>
      <c r="AW17">
        <v>1</v>
      </c>
      <c r="BB17">
        <v>0.745</v>
      </c>
      <c r="BC17" t="s">
        <v>70</v>
      </c>
      <c r="BF17" t="s">
        <v>116</v>
      </c>
      <c r="BG17" t="s">
        <v>119</v>
      </c>
      <c r="BH17" t="s">
        <v>246</v>
      </c>
      <c r="BI17">
        <v>7349</v>
      </c>
      <c r="BJ17">
        <v>1</v>
      </c>
      <c r="BK17" t="s">
        <v>221</v>
      </c>
      <c r="BL17" t="s">
        <v>172</v>
      </c>
      <c r="BM17">
        <v>0.745</v>
      </c>
      <c r="BN17" t="s">
        <v>70</v>
      </c>
      <c r="BO17" t="s">
        <v>184</v>
      </c>
      <c r="BP17">
        <v>1600.8409999999999</v>
      </c>
    </row>
    <row r="18" spans="1:68" ht="16.5">
      <c r="A18" s="233" t="str">
        <f t="shared" si="18"/>
        <v>미추홀교통</v>
      </c>
      <c r="B18" s="109" t="str">
        <f t="shared" si="1"/>
        <v>김영기</v>
      </c>
      <c r="C18" s="110" t="str">
        <f t="shared" si="19"/>
        <v>C</v>
      </c>
      <c r="D18" s="111">
        <f t="shared" si="20"/>
        <v>0.88094172910244706</v>
      </c>
      <c r="E18" s="112">
        <f t="shared" si="21"/>
        <v>5736</v>
      </c>
      <c r="F18" s="113" t="str">
        <f t="shared" si="22"/>
        <v>12</v>
      </c>
      <c r="G18" s="114" t="str">
        <f t="shared" si="23"/>
        <v>70바2670</v>
      </c>
      <c r="H18" s="115">
        <f t="shared" si="24"/>
        <v>8</v>
      </c>
      <c r="I18" s="116">
        <f t="shared" si="25"/>
        <v>978.73900000000003</v>
      </c>
      <c r="J18" s="117">
        <f t="shared" si="26"/>
        <v>1.7999349981100376E-2</v>
      </c>
      <c r="K18" s="117">
        <f t="shared" si="27"/>
        <v>0.32869505228400997</v>
      </c>
      <c r="L18" s="117">
        <f t="shared" si="28"/>
        <v>0.20025767850264473</v>
      </c>
      <c r="M18" s="118">
        <f t="shared" si="29"/>
        <v>11.403</v>
      </c>
      <c r="N18" s="119">
        <f t="shared" si="30"/>
        <v>0</v>
      </c>
      <c r="O18" s="119">
        <f t="shared" si="31"/>
        <v>4.8130236569738791</v>
      </c>
      <c r="P18" s="219">
        <f t="shared" si="32"/>
        <v>2</v>
      </c>
      <c r="Q18" s="220">
        <f t="shared" si="33"/>
        <v>0</v>
      </c>
      <c r="R18" s="220">
        <f t="shared" si="34"/>
        <v>50</v>
      </c>
      <c r="T18">
        <v>511</v>
      </c>
      <c r="U18">
        <v>5736</v>
      </c>
      <c r="V18" t="s">
        <v>248</v>
      </c>
      <c r="W18">
        <v>1038.848</v>
      </c>
      <c r="X18">
        <v>591.93100000000004</v>
      </c>
      <c r="Y18">
        <v>1.7549999999999999</v>
      </c>
      <c r="Z18">
        <v>11.403</v>
      </c>
      <c r="AA18">
        <v>63.982754999999997</v>
      </c>
      <c r="AB18">
        <v>1.151648</v>
      </c>
      <c r="AC18">
        <v>21.030815</v>
      </c>
      <c r="AD18" s="1">
        <v>196</v>
      </c>
      <c r="AE18">
        <v>0</v>
      </c>
      <c r="AF18">
        <v>50</v>
      </c>
      <c r="AG18">
        <v>71</v>
      </c>
      <c r="AH18">
        <v>16.236374000000001</v>
      </c>
      <c r="AI18">
        <v>440.4</v>
      </c>
      <c r="AJ18">
        <v>0</v>
      </c>
      <c r="AK18">
        <v>2</v>
      </c>
      <c r="AL18">
        <v>293</v>
      </c>
      <c r="AM18" t="s">
        <v>249</v>
      </c>
      <c r="AN18" t="s">
        <v>423</v>
      </c>
      <c r="AO18">
        <v>251.203</v>
      </c>
      <c r="AR18" t="s">
        <v>116</v>
      </c>
      <c r="AS18" t="s">
        <v>117</v>
      </c>
      <c r="AT18" t="s">
        <v>204</v>
      </c>
      <c r="AU18" t="s">
        <v>248</v>
      </c>
      <c r="AV18" t="s">
        <v>48</v>
      </c>
      <c r="AW18">
        <v>8</v>
      </c>
      <c r="BB18">
        <v>0.88094172910244706</v>
      </c>
      <c r="BC18" t="s">
        <v>69</v>
      </c>
      <c r="BF18" t="s">
        <v>116</v>
      </c>
      <c r="BG18" t="s">
        <v>117</v>
      </c>
      <c r="BH18" t="s">
        <v>248</v>
      </c>
      <c r="BI18">
        <v>5736</v>
      </c>
      <c r="BJ18">
        <v>8</v>
      </c>
      <c r="BK18" t="s">
        <v>204</v>
      </c>
      <c r="BL18" t="s">
        <v>212</v>
      </c>
      <c r="BM18">
        <v>0.88094172910244706</v>
      </c>
      <c r="BN18" t="s">
        <v>69</v>
      </c>
      <c r="BO18" t="s">
        <v>173</v>
      </c>
      <c r="BP18">
        <v>978.73900000000003</v>
      </c>
    </row>
    <row r="19" spans="1:68" ht="16.5">
      <c r="A19" s="232" t="str">
        <f t="shared" si="18"/>
        <v>미추홀교통</v>
      </c>
      <c r="B19" s="125" t="str">
        <f t="shared" si="1"/>
        <v>김영호</v>
      </c>
      <c r="C19" s="126" t="str">
        <f t="shared" si="19"/>
        <v>B</v>
      </c>
      <c r="D19" s="127">
        <f t="shared" si="20"/>
        <v>0.90192623879179745</v>
      </c>
      <c r="E19" s="128">
        <f t="shared" si="21"/>
        <v>3002</v>
      </c>
      <c r="F19" s="129" t="str">
        <f t="shared" si="22"/>
        <v>12</v>
      </c>
      <c r="G19" s="130" t="str">
        <f t="shared" si="23"/>
        <v>70바2771</v>
      </c>
      <c r="H19" s="131">
        <f t="shared" si="24"/>
        <v>6</v>
      </c>
      <c r="I19" s="132">
        <f t="shared" si="25"/>
        <v>551.82799999999997</v>
      </c>
      <c r="J19" s="133">
        <f t="shared" si="26"/>
        <v>1.4561517675213192E-2</v>
      </c>
      <c r="K19" s="133">
        <f t="shared" si="27"/>
        <v>0.33325118320307467</v>
      </c>
      <c r="L19" s="133">
        <f t="shared" si="28"/>
        <v>0.1739672506650623</v>
      </c>
      <c r="M19" s="134">
        <f t="shared" si="29"/>
        <v>13.449</v>
      </c>
      <c r="N19" s="135">
        <f t="shared" si="30"/>
        <v>0.16767692011033142</v>
      </c>
      <c r="O19" s="135">
        <f t="shared" si="31"/>
        <v>14.755568969709165</v>
      </c>
      <c r="P19" s="217">
        <f t="shared" si="32"/>
        <v>2</v>
      </c>
      <c r="Q19" s="218">
        <f t="shared" si="33"/>
        <v>1</v>
      </c>
      <c r="R19" s="218">
        <f t="shared" si="34"/>
        <v>88</v>
      </c>
      <c r="T19">
        <v>511</v>
      </c>
      <c r="U19">
        <v>3002</v>
      </c>
      <c r="V19" t="s">
        <v>250</v>
      </c>
      <c r="W19">
        <v>596.38499999999999</v>
      </c>
      <c r="X19">
        <v>331.774</v>
      </c>
      <c r="Y19">
        <v>1.798</v>
      </c>
      <c r="Z19">
        <v>13.449</v>
      </c>
      <c r="AA19">
        <v>32.753042000000001</v>
      </c>
      <c r="AB19">
        <v>0.47693400000000002</v>
      </c>
      <c r="AC19">
        <v>10.91499</v>
      </c>
      <c r="AD19" s="1">
        <v>96</v>
      </c>
      <c r="AE19">
        <v>1</v>
      </c>
      <c r="AF19">
        <v>88</v>
      </c>
      <c r="AG19">
        <v>70</v>
      </c>
      <c r="AH19">
        <v>18.208537</v>
      </c>
      <c r="AI19">
        <v>174</v>
      </c>
      <c r="AJ19">
        <v>0</v>
      </c>
      <c r="AK19">
        <v>2</v>
      </c>
      <c r="AL19">
        <v>595</v>
      </c>
      <c r="AM19" t="s">
        <v>251</v>
      </c>
      <c r="AN19" t="s">
        <v>424</v>
      </c>
      <c r="AO19">
        <v>125.749</v>
      </c>
      <c r="AR19" t="s">
        <v>116</v>
      </c>
      <c r="AS19" t="s">
        <v>117</v>
      </c>
      <c r="AT19" t="s">
        <v>214</v>
      </c>
      <c r="AU19" t="s">
        <v>250</v>
      </c>
      <c r="AV19" t="s">
        <v>48</v>
      </c>
      <c r="AW19">
        <v>6</v>
      </c>
      <c r="BB19">
        <v>0.90192623879179745</v>
      </c>
      <c r="BC19" t="s">
        <v>68</v>
      </c>
      <c r="BF19" t="s">
        <v>116</v>
      </c>
      <c r="BG19" t="s">
        <v>117</v>
      </c>
      <c r="BH19" t="s">
        <v>250</v>
      </c>
      <c r="BI19">
        <v>3002</v>
      </c>
      <c r="BJ19">
        <v>6</v>
      </c>
      <c r="BK19" t="s">
        <v>214</v>
      </c>
      <c r="BL19" t="s">
        <v>206</v>
      </c>
      <c r="BM19">
        <v>0.90192623879179745</v>
      </c>
      <c r="BN19" t="s">
        <v>68</v>
      </c>
      <c r="BO19" t="s">
        <v>227</v>
      </c>
      <c r="BP19">
        <v>551.82799999999997</v>
      </c>
    </row>
    <row r="20" spans="1:68" ht="16.5">
      <c r="A20" s="233" t="str">
        <f t="shared" si="18"/>
        <v>미추홀교통</v>
      </c>
      <c r="B20" s="109" t="str">
        <f t="shared" si="1"/>
        <v>김용일</v>
      </c>
      <c r="C20" s="110" t="str">
        <f t="shared" si="19"/>
        <v>A</v>
      </c>
      <c r="D20" s="111">
        <f t="shared" si="20"/>
        <v>0.95816912305054303</v>
      </c>
      <c r="E20" s="112">
        <f t="shared" si="21"/>
        <v>74</v>
      </c>
      <c r="F20" s="113" t="str">
        <f t="shared" si="22"/>
        <v>12</v>
      </c>
      <c r="G20" s="114" t="str">
        <f t="shared" si="23"/>
        <v>70바2691</v>
      </c>
      <c r="H20" s="115">
        <f t="shared" si="24"/>
        <v>9</v>
      </c>
      <c r="I20" s="116">
        <f t="shared" si="25"/>
        <v>1273.6879999999999</v>
      </c>
      <c r="J20" s="117">
        <f t="shared" si="26"/>
        <v>1.9387179477140356E-2</v>
      </c>
      <c r="K20" s="117">
        <f t="shared" si="27"/>
        <v>0.3334053229504792</v>
      </c>
      <c r="L20" s="117">
        <f t="shared" si="28"/>
        <v>9.971044714247132E-2</v>
      </c>
      <c r="M20" s="118">
        <f t="shared" si="29"/>
        <v>10.106</v>
      </c>
      <c r="N20" s="119">
        <f t="shared" si="30"/>
        <v>7.8512163104308114E-2</v>
      </c>
      <c r="O20" s="119">
        <f t="shared" si="31"/>
        <v>16.016481273278856</v>
      </c>
      <c r="P20" s="219">
        <f t="shared" si="32"/>
        <v>6</v>
      </c>
      <c r="Q20" s="220">
        <f t="shared" si="33"/>
        <v>1</v>
      </c>
      <c r="R20" s="220">
        <f t="shared" si="34"/>
        <v>204</v>
      </c>
      <c r="T20">
        <v>511</v>
      </c>
      <c r="U20">
        <v>74</v>
      </c>
      <c r="V20" t="s">
        <v>252</v>
      </c>
      <c r="W20">
        <v>1273.6880000000001</v>
      </c>
      <c r="X20">
        <v>666.404</v>
      </c>
      <c r="Y20">
        <v>1.911</v>
      </c>
      <c r="Z20">
        <v>10.106</v>
      </c>
      <c r="AA20">
        <v>79.432750999999996</v>
      </c>
      <c r="AB20">
        <v>1.5399769999999999</v>
      </c>
      <c r="AC20">
        <v>26.483301999999998</v>
      </c>
      <c r="AD20" s="1">
        <v>127</v>
      </c>
      <c r="AE20">
        <v>1</v>
      </c>
      <c r="AF20">
        <v>204</v>
      </c>
      <c r="AG20">
        <v>74</v>
      </c>
      <c r="AH20">
        <v>16.034796</v>
      </c>
      <c r="AI20">
        <v>434.8</v>
      </c>
      <c r="AJ20">
        <v>0</v>
      </c>
      <c r="AK20">
        <v>6</v>
      </c>
      <c r="AL20">
        <v>1001</v>
      </c>
      <c r="AM20" t="s">
        <v>253</v>
      </c>
      <c r="AN20" t="s">
        <v>425</v>
      </c>
      <c r="AO20">
        <v>329.51299999999998</v>
      </c>
      <c r="AR20" t="s">
        <v>116</v>
      </c>
      <c r="AS20" t="s">
        <v>117</v>
      </c>
      <c r="AT20" t="s">
        <v>206</v>
      </c>
      <c r="AU20" t="s">
        <v>252</v>
      </c>
      <c r="AV20" t="s">
        <v>48</v>
      </c>
      <c r="AW20">
        <v>9</v>
      </c>
      <c r="BB20">
        <v>0.95816912305054303</v>
      </c>
      <c r="BC20" t="s">
        <v>66</v>
      </c>
      <c r="BF20" t="s">
        <v>116</v>
      </c>
      <c r="BG20" t="s">
        <v>117</v>
      </c>
      <c r="BH20" t="s">
        <v>252</v>
      </c>
      <c r="BI20">
        <v>74</v>
      </c>
      <c r="BJ20">
        <v>9</v>
      </c>
      <c r="BK20" t="s">
        <v>206</v>
      </c>
      <c r="BL20" t="s">
        <v>197</v>
      </c>
      <c r="BM20">
        <v>0.95816912305054303</v>
      </c>
      <c r="BN20" t="s">
        <v>66</v>
      </c>
      <c r="BO20" t="s">
        <v>174</v>
      </c>
      <c r="BP20">
        <v>1273.6879999999999</v>
      </c>
    </row>
    <row r="21" spans="1:68" ht="16.5">
      <c r="A21" s="232" t="str">
        <f t="shared" si="18"/>
        <v>미추홀교통</v>
      </c>
      <c r="B21" s="125" t="str">
        <f t="shared" si="1"/>
        <v>김인식</v>
      </c>
      <c r="C21" s="126" t="str">
        <f t="shared" si="19"/>
        <v>C</v>
      </c>
      <c r="D21" s="127">
        <f t="shared" si="20"/>
        <v>0.86899999999999999</v>
      </c>
      <c r="E21" s="128">
        <f t="shared" si="21"/>
        <v>3457</v>
      </c>
      <c r="F21" s="129" t="str">
        <f t="shared" si="22"/>
        <v>12</v>
      </c>
      <c r="G21" s="130" t="str">
        <f t="shared" si="23"/>
        <v>70바2758</v>
      </c>
      <c r="H21" s="131">
        <f t="shared" si="24"/>
        <v>1</v>
      </c>
      <c r="I21" s="132">
        <f t="shared" si="25"/>
        <v>1606.556</v>
      </c>
      <c r="J21" s="133">
        <f t="shared" si="26"/>
        <v>1.7722587668132998E-2</v>
      </c>
      <c r="K21" s="133">
        <f t="shared" si="27"/>
        <v>0.34193682368993616</v>
      </c>
      <c r="L21" s="133">
        <f t="shared" si="28"/>
        <v>0.10083682112543851</v>
      </c>
      <c r="M21" s="134">
        <f t="shared" si="29"/>
        <v>13.731</v>
      </c>
      <c r="N21" s="135">
        <f t="shared" si="30"/>
        <v>6.2244951311999079E-2</v>
      </c>
      <c r="O21" s="135">
        <f t="shared" si="31"/>
        <v>7.7806189139998851</v>
      </c>
      <c r="P21" s="217">
        <f t="shared" si="32"/>
        <v>25</v>
      </c>
      <c r="Q21" s="218">
        <f t="shared" si="33"/>
        <v>1</v>
      </c>
      <c r="R21" s="218">
        <f t="shared" si="34"/>
        <v>125</v>
      </c>
      <c r="T21">
        <v>511</v>
      </c>
      <c r="U21">
        <v>3457</v>
      </c>
      <c r="V21" t="s">
        <v>190</v>
      </c>
      <c r="W21">
        <v>1606.556</v>
      </c>
      <c r="X21">
        <v>924.447</v>
      </c>
      <c r="Y21">
        <v>1.738</v>
      </c>
      <c r="Z21">
        <v>13.731</v>
      </c>
      <c r="AA21">
        <v>96.093868000000001</v>
      </c>
      <c r="AB21">
        <v>1.7030320000000001</v>
      </c>
      <c r="AC21">
        <v>32.858032000000001</v>
      </c>
      <c r="AD21" s="1">
        <v>162</v>
      </c>
      <c r="AE21">
        <v>1</v>
      </c>
      <c r="AF21">
        <v>125</v>
      </c>
      <c r="AG21">
        <v>96</v>
      </c>
      <c r="AH21">
        <v>16.718610999999999</v>
      </c>
      <c r="AI21">
        <v>862.3</v>
      </c>
      <c r="AJ21">
        <v>41.4</v>
      </c>
      <c r="AK21">
        <v>25</v>
      </c>
      <c r="AL21">
        <v>5448</v>
      </c>
      <c r="AM21" t="s">
        <v>254</v>
      </c>
      <c r="AN21" t="s">
        <v>426</v>
      </c>
      <c r="AO21">
        <v>1606.556</v>
      </c>
      <c r="AR21" t="s">
        <v>116</v>
      </c>
      <c r="AS21" t="s">
        <v>117</v>
      </c>
      <c r="AT21" t="s">
        <v>209</v>
      </c>
      <c r="AU21" t="s">
        <v>190</v>
      </c>
      <c r="AV21" t="s">
        <v>48</v>
      </c>
      <c r="AW21">
        <v>1</v>
      </c>
      <c r="BB21">
        <v>0.86899999999999999</v>
      </c>
      <c r="BC21" t="s">
        <v>69</v>
      </c>
      <c r="BF21" t="s">
        <v>116</v>
      </c>
      <c r="BG21" t="s">
        <v>117</v>
      </c>
      <c r="BH21" t="s">
        <v>190</v>
      </c>
      <c r="BI21">
        <v>3457</v>
      </c>
      <c r="BJ21">
        <v>1</v>
      </c>
      <c r="BK21" t="s">
        <v>209</v>
      </c>
      <c r="BL21" t="s">
        <v>172</v>
      </c>
      <c r="BM21">
        <v>0.86899999999999999</v>
      </c>
      <c r="BN21" t="s">
        <v>69</v>
      </c>
      <c r="BO21" t="s">
        <v>173</v>
      </c>
      <c r="BP21">
        <v>1606.556</v>
      </c>
    </row>
    <row r="22" spans="1:68" ht="16.5">
      <c r="A22" s="233" t="str">
        <f t="shared" si="18"/>
        <v>미추홀교통</v>
      </c>
      <c r="B22" s="109" t="str">
        <f t="shared" si="1"/>
        <v>김종국</v>
      </c>
      <c r="C22" s="110" t="str">
        <f t="shared" si="19"/>
        <v>C</v>
      </c>
      <c r="D22" s="111">
        <f t="shared" si="20"/>
        <v>0.85133333333333328</v>
      </c>
      <c r="E22" s="112">
        <f t="shared" si="21"/>
        <v>6321</v>
      </c>
      <c r="F22" s="113" t="str">
        <f t="shared" si="22"/>
        <v>76</v>
      </c>
      <c r="G22" s="114" t="str">
        <f t="shared" si="23"/>
        <v>70바2743</v>
      </c>
      <c r="H22" s="115">
        <f t="shared" si="24"/>
        <v>1</v>
      </c>
      <c r="I22" s="116">
        <f t="shared" si="25"/>
        <v>2078.91</v>
      </c>
      <c r="J22" s="117">
        <f t="shared" si="26"/>
        <v>1.2665190002409146E-2</v>
      </c>
      <c r="K22" s="117">
        <f t="shared" si="27"/>
        <v>0.27715321636961632</v>
      </c>
      <c r="L22" s="117">
        <f t="shared" si="28"/>
        <v>0.24387780134782172</v>
      </c>
      <c r="M22" s="118">
        <f t="shared" si="29"/>
        <v>6.5759999999999996</v>
      </c>
      <c r="N22" s="119">
        <f t="shared" si="30"/>
        <v>9.6204260886714674E-2</v>
      </c>
      <c r="O22" s="119">
        <f t="shared" si="31"/>
        <v>1.4430639133007201</v>
      </c>
      <c r="P22" s="219">
        <f t="shared" si="32"/>
        <v>1</v>
      </c>
      <c r="Q22" s="220">
        <f t="shared" si="33"/>
        <v>2</v>
      </c>
      <c r="R22" s="220">
        <f t="shared" si="34"/>
        <v>30</v>
      </c>
      <c r="T22">
        <v>511</v>
      </c>
      <c r="U22">
        <v>6321</v>
      </c>
      <c r="V22" t="s">
        <v>255</v>
      </c>
      <c r="W22">
        <v>2078.91</v>
      </c>
      <c r="X22">
        <v>814.01099999999997</v>
      </c>
      <c r="Y22">
        <v>2.5539999999999998</v>
      </c>
      <c r="Z22">
        <v>6.5759999999999996</v>
      </c>
      <c r="AA22">
        <v>131.72301400000001</v>
      </c>
      <c r="AB22">
        <v>1.6682969999999999</v>
      </c>
      <c r="AC22">
        <v>36.507457000000002</v>
      </c>
      <c r="AD22" s="1">
        <v>507</v>
      </c>
      <c r="AE22">
        <v>2</v>
      </c>
      <c r="AF22">
        <v>30</v>
      </c>
      <c r="AG22">
        <v>65</v>
      </c>
      <c r="AH22">
        <v>15.782435</v>
      </c>
      <c r="AI22">
        <v>38.1</v>
      </c>
      <c r="AJ22">
        <v>0</v>
      </c>
      <c r="AK22">
        <v>1</v>
      </c>
      <c r="AL22">
        <v>64</v>
      </c>
      <c r="AM22" t="s">
        <v>256</v>
      </c>
      <c r="AN22" t="s">
        <v>427</v>
      </c>
      <c r="AO22">
        <v>2078.91</v>
      </c>
      <c r="AR22" t="s">
        <v>116</v>
      </c>
      <c r="AS22" t="s">
        <v>119</v>
      </c>
      <c r="AT22" t="s">
        <v>222</v>
      </c>
      <c r="AU22" t="s">
        <v>255</v>
      </c>
      <c r="AV22" t="s">
        <v>48</v>
      </c>
      <c r="AW22">
        <v>1</v>
      </c>
      <c r="BB22">
        <v>0.85133333333333328</v>
      </c>
      <c r="BC22" t="s">
        <v>69</v>
      </c>
      <c r="BF22" t="s">
        <v>116</v>
      </c>
      <c r="BG22" t="s">
        <v>119</v>
      </c>
      <c r="BH22" t="s">
        <v>255</v>
      </c>
      <c r="BI22">
        <v>6321</v>
      </c>
      <c r="BJ22">
        <v>1</v>
      </c>
      <c r="BK22" t="s">
        <v>222</v>
      </c>
      <c r="BL22" t="s">
        <v>172</v>
      </c>
      <c r="BM22">
        <v>0.85133333333333328</v>
      </c>
      <c r="BN22" t="s">
        <v>69</v>
      </c>
      <c r="BO22" t="s">
        <v>173</v>
      </c>
      <c r="BP22">
        <v>2078.91</v>
      </c>
    </row>
    <row r="23" spans="1:68" ht="16.5">
      <c r="A23" s="232" t="str">
        <f t="shared" si="18"/>
        <v>미추홀교통</v>
      </c>
      <c r="B23" s="125" t="str">
        <f t="shared" si="1"/>
        <v>김창년</v>
      </c>
      <c r="C23" s="126" t="str">
        <f t="shared" si="19"/>
        <v>C</v>
      </c>
      <c r="D23" s="127">
        <f t="shared" si="20"/>
        <v>0.88600000000000001</v>
      </c>
      <c r="E23" s="128">
        <f t="shared" si="21"/>
        <v>8011</v>
      </c>
      <c r="F23" s="129" t="str">
        <f t="shared" si="22"/>
        <v>12</v>
      </c>
      <c r="G23" s="130" t="str">
        <f t="shared" si="23"/>
        <v>70바2867</v>
      </c>
      <c r="H23" s="131">
        <f t="shared" si="24"/>
        <v>1</v>
      </c>
      <c r="I23" s="132">
        <f t="shared" si="25"/>
        <v>3919.0830000000001</v>
      </c>
      <c r="J23" s="133">
        <f t="shared" si="26"/>
        <v>2.2696401277054145E-2</v>
      </c>
      <c r="K23" s="133">
        <f t="shared" si="27"/>
        <v>0.34879637750187592</v>
      </c>
      <c r="L23" s="133">
        <f t="shared" si="28"/>
        <v>0.18830935706133298</v>
      </c>
      <c r="M23" s="134">
        <f t="shared" si="29"/>
        <v>11.138999999999999</v>
      </c>
      <c r="N23" s="135">
        <f t="shared" si="30"/>
        <v>0.12644853114857246</v>
      </c>
      <c r="O23" s="135">
        <f t="shared" si="31"/>
        <v>32.37082397403455</v>
      </c>
      <c r="P23" s="217">
        <f t="shared" si="32"/>
        <v>39</v>
      </c>
      <c r="Q23" s="218">
        <f t="shared" si="33"/>
        <v>5</v>
      </c>
      <c r="R23" s="218">
        <f t="shared" si="34"/>
        <v>1280</v>
      </c>
      <c r="T23">
        <v>511</v>
      </c>
      <c r="U23">
        <v>8011</v>
      </c>
      <c r="V23" t="s">
        <v>368</v>
      </c>
      <c r="W23">
        <v>3954.1779999999999</v>
      </c>
      <c r="X23">
        <v>2231.5590000000002</v>
      </c>
      <c r="Y23">
        <v>1.772</v>
      </c>
      <c r="Z23">
        <v>11.138999999999999</v>
      </c>
      <c r="AA23">
        <v>240.894093</v>
      </c>
      <c r="AB23">
        <v>5.4674290000000001</v>
      </c>
      <c r="AC23">
        <v>84.022987000000001</v>
      </c>
      <c r="AD23" s="1">
        <v>738</v>
      </c>
      <c r="AE23">
        <v>5</v>
      </c>
      <c r="AF23">
        <v>1280</v>
      </c>
      <c r="AG23">
        <v>74</v>
      </c>
      <c r="AH23">
        <v>16.41459</v>
      </c>
      <c r="AI23">
        <v>1893.1</v>
      </c>
      <c r="AJ23">
        <v>0</v>
      </c>
      <c r="AK23">
        <v>39</v>
      </c>
      <c r="AL23">
        <v>8648</v>
      </c>
      <c r="AM23" t="s">
        <v>369</v>
      </c>
      <c r="AN23" t="s">
        <v>428</v>
      </c>
      <c r="AO23">
        <v>3919.0830000000001</v>
      </c>
      <c r="AR23" t="s">
        <v>116</v>
      </c>
      <c r="AS23" t="s">
        <v>117</v>
      </c>
      <c r="AT23" t="s">
        <v>364</v>
      </c>
      <c r="AU23" t="s">
        <v>368</v>
      </c>
      <c r="AV23" t="s">
        <v>48</v>
      </c>
      <c r="AW23">
        <v>1</v>
      </c>
      <c r="BB23">
        <v>0.88600000000000001</v>
      </c>
      <c r="BC23" t="s">
        <v>69</v>
      </c>
      <c r="BF23" t="s">
        <v>116</v>
      </c>
      <c r="BG23" t="s">
        <v>117</v>
      </c>
      <c r="BH23" t="s">
        <v>368</v>
      </c>
      <c r="BI23">
        <v>8011</v>
      </c>
      <c r="BJ23">
        <v>1</v>
      </c>
      <c r="BK23" t="s">
        <v>364</v>
      </c>
      <c r="BL23" t="s">
        <v>172</v>
      </c>
      <c r="BM23">
        <v>0.88600000000000001</v>
      </c>
      <c r="BN23" t="s">
        <v>69</v>
      </c>
      <c r="BO23" t="s">
        <v>173</v>
      </c>
      <c r="BP23">
        <v>3919.0830000000001</v>
      </c>
    </row>
    <row r="24" spans="1:68" ht="16.5">
      <c r="A24" s="233" t="str">
        <f t="shared" si="18"/>
        <v>미추홀교통</v>
      </c>
      <c r="B24" s="109" t="str">
        <f t="shared" si="1"/>
        <v>김홍덕</v>
      </c>
      <c r="C24" s="110" t="str">
        <f t="shared" si="19"/>
        <v>C</v>
      </c>
      <c r="D24" s="111">
        <f t="shared" si="20"/>
        <v>0.88561881595260217</v>
      </c>
      <c r="E24" s="112">
        <f t="shared" si="21"/>
        <v>4613</v>
      </c>
      <c r="F24" s="113" t="str">
        <f t="shared" si="22"/>
        <v>12</v>
      </c>
      <c r="G24" s="114" t="str">
        <f t="shared" si="23"/>
        <v>70바2670</v>
      </c>
      <c r="H24" s="115">
        <f t="shared" si="24"/>
        <v>12</v>
      </c>
      <c r="I24" s="116">
        <f t="shared" si="25"/>
        <v>1710.7929999999999</v>
      </c>
      <c r="J24" s="117">
        <f t="shared" si="26"/>
        <v>1.8189626740469044E-2</v>
      </c>
      <c r="K24" s="117">
        <f t="shared" si="27"/>
        <v>0.33780547611115308</v>
      </c>
      <c r="L24" s="117">
        <f t="shared" si="28"/>
        <v>0.12099652032712316</v>
      </c>
      <c r="M24" s="118">
        <f t="shared" si="29"/>
        <v>10.698</v>
      </c>
      <c r="N24" s="119">
        <f t="shared" si="30"/>
        <v>0</v>
      </c>
      <c r="O24" s="119">
        <f t="shared" si="31"/>
        <v>10.696793826021032</v>
      </c>
      <c r="P24" s="219">
        <f t="shared" si="32"/>
        <v>7</v>
      </c>
      <c r="Q24" s="220">
        <f t="shared" si="33"/>
        <v>0</v>
      </c>
      <c r="R24" s="220">
        <f t="shared" si="34"/>
        <v>183</v>
      </c>
      <c r="T24">
        <v>511</v>
      </c>
      <c r="U24">
        <v>4613</v>
      </c>
      <c r="V24" t="s">
        <v>257</v>
      </c>
      <c r="W24">
        <v>1710.7929999999999</v>
      </c>
      <c r="X24">
        <v>970.66300000000001</v>
      </c>
      <c r="Y24">
        <v>1.762</v>
      </c>
      <c r="Z24">
        <v>10.698</v>
      </c>
      <c r="AA24">
        <v>111.157751</v>
      </c>
      <c r="AB24">
        <v>2.0219179999999999</v>
      </c>
      <c r="AC24">
        <v>37.549697000000002</v>
      </c>
      <c r="AD24" s="1">
        <v>207</v>
      </c>
      <c r="AE24">
        <v>0</v>
      </c>
      <c r="AF24">
        <v>183</v>
      </c>
      <c r="AG24">
        <v>82</v>
      </c>
      <c r="AH24">
        <v>15.390675999999999</v>
      </c>
      <c r="AI24">
        <v>344.7</v>
      </c>
      <c r="AJ24">
        <v>0</v>
      </c>
      <c r="AK24">
        <v>7</v>
      </c>
      <c r="AL24">
        <v>639</v>
      </c>
      <c r="AM24" t="s">
        <v>258</v>
      </c>
      <c r="AN24" t="s">
        <v>429</v>
      </c>
      <c r="AO24">
        <v>370.476</v>
      </c>
      <c r="AR24" t="s">
        <v>116</v>
      </c>
      <c r="AS24" t="s">
        <v>117</v>
      </c>
      <c r="AT24" t="s">
        <v>204</v>
      </c>
      <c r="AU24" t="s">
        <v>257</v>
      </c>
      <c r="AV24" t="s">
        <v>48</v>
      </c>
      <c r="AW24">
        <v>12</v>
      </c>
      <c r="BB24">
        <v>0.88561881595260217</v>
      </c>
      <c r="BC24" t="s">
        <v>69</v>
      </c>
      <c r="BF24" t="s">
        <v>116</v>
      </c>
      <c r="BG24" t="s">
        <v>117</v>
      </c>
      <c r="BH24" t="s">
        <v>257</v>
      </c>
      <c r="BI24">
        <v>4613</v>
      </c>
      <c r="BJ24">
        <v>12</v>
      </c>
      <c r="BK24" t="s">
        <v>204</v>
      </c>
      <c r="BL24" t="s">
        <v>199</v>
      </c>
      <c r="BM24">
        <v>0.88561881595260217</v>
      </c>
      <c r="BN24" t="s">
        <v>69</v>
      </c>
      <c r="BO24" t="s">
        <v>173</v>
      </c>
      <c r="BP24">
        <v>1710.7929999999999</v>
      </c>
    </row>
    <row r="25" spans="1:68" ht="16.5">
      <c r="A25" s="232" t="str">
        <f t="shared" ref="A25:A78" si="35">BF25</f>
        <v>미추홀교통</v>
      </c>
      <c r="B25" s="125" t="str">
        <f t="shared" si="1"/>
        <v>박상원</v>
      </c>
      <c r="C25" s="126" t="str">
        <f t="shared" ref="C25:C78" si="36">BN25</f>
        <v>C</v>
      </c>
      <c r="D25" s="127">
        <f t="shared" ref="D25:D78" si="37">BM25</f>
        <v>0.89</v>
      </c>
      <c r="E25" s="128">
        <f t="shared" ref="E25:E78" si="38">U25</f>
        <v>3612</v>
      </c>
      <c r="F25" s="129" t="str">
        <f t="shared" ref="F25:F78" si="39">BG25</f>
        <v>12</v>
      </c>
      <c r="G25" s="130" t="str">
        <f t="shared" ref="G25:G78" si="40">BK25</f>
        <v>70바2758</v>
      </c>
      <c r="H25" s="131">
        <f t="shared" ref="H25:H78" si="41">BJ25</f>
        <v>1</v>
      </c>
      <c r="I25" s="132">
        <f t="shared" ref="I25:I78" si="42">BP25</f>
        <v>1596.595</v>
      </c>
      <c r="J25" s="133">
        <f t="shared" ref="J25:J78" si="43">AB25/AA25</f>
        <v>2.5719298192265993E-2</v>
      </c>
      <c r="K25" s="133">
        <f t="shared" ref="K25:K78" si="44">AC25/AA25</f>
        <v>0.32526079663411039</v>
      </c>
      <c r="L25" s="133">
        <f t="shared" ref="L25:L78" si="45">AD25/I25</f>
        <v>0.14217757164465628</v>
      </c>
      <c r="M25" s="134">
        <f t="shared" ref="M25:M78" si="46">Z25</f>
        <v>12.726000000000001</v>
      </c>
      <c r="N25" s="135">
        <f t="shared" ref="N25:N78" si="47">AE25*100/W25</f>
        <v>0.12526658294683374</v>
      </c>
      <c r="O25" s="135">
        <f t="shared" ref="O25:O78" si="48">AF25*100/W25</f>
        <v>15.971489325721301</v>
      </c>
      <c r="P25" s="217">
        <f t="shared" ref="P25:P78" si="49">AK25</f>
        <v>2</v>
      </c>
      <c r="Q25" s="218">
        <f t="shared" ref="Q25:Q78" si="50">AE25</f>
        <v>2</v>
      </c>
      <c r="R25" s="218">
        <f t="shared" ref="R25:R78" si="51">AF25</f>
        <v>255</v>
      </c>
      <c r="T25">
        <v>511</v>
      </c>
      <c r="U25">
        <v>3612</v>
      </c>
      <c r="V25" t="s">
        <v>259</v>
      </c>
      <c r="W25">
        <v>1596.595</v>
      </c>
      <c r="X25">
        <v>896.83</v>
      </c>
      <c r="Y25">
        <v>1.78</v>
      </c>
      <c r="Z25">
        <v>12.726000000000001</v>
      </c>
      <c r="AA25">
        <v>96.683858999999998</v>
      </c>
      <c r="AB25">
        <v>2.4866410000000001</v>
      </c>
      <c r="AC25">
        <v>31.447469000000002</v>
      </c>
      <c r="AD25" s="1">
        <v>227</v>
      </c>
      <c r="AE25">
        <v>2</v>
      </c>
      <c r="AF25">
        <v>255</v>
      </c>
      <c r="AG25">
        <v>92</v>
      </c>
      <c r="AH25">
        <v>16.513563000000001</v>
      </c>
      <c r="AI25">
        <v>671.1</v>
      </c>
      <c r="AJ25">
        <v>23.8</v>
      </c>
      <c r="AK25">
        <v>2</v>
      </c>
      <c r="AL25">
        <v>341</v>
      </c>
      <c r="AM25" t="s">
        <v>260</v>
      </c>
      <c r="AN25" t="s">
        <v>430</v>
      </c>
      <c r="AO25">
        <v>1596.595</v>
      </c>
      <c r="AR25" t="s">
        <v>116</v>
      </c>
      <c r="AS25" t="s">
        <v>117</v>
      </c>
      <c r="AT25" t="s">
        <v>209</v>
      </c>
      <c r="AU25" t="s">
        <v>259</v>
      </c>
      <c r="AV25" t="s">
        <v>48</v>
      </c>
      <c r="AW25">
        <v>1</v>
      </c>
      <c r="BB25">
        <v>0.89</v>
      </c>
      <c r="BC25" t="s">
        <v>69</v>
      </c>
      <c r="BF25" t="s">
        <v>116</v>
      </c>
      <c r="BG25" t="s">
        <v>117</v>
      </c>
      <c r="BH25" t="s">
        <v>259</v>
      </c>
      <c r="BI25">
        <v>3612</v>
      </c>
      <c r="BJ25">
        <v>1</v>
      </c>
      <c r="BK25" t="s">
        <v>209</v>
      </c>
      <c r="BL25" t="s">
        <v>172</v>
      </c>
      <c r="BM25">
        <v>0.89</v>
      </c>
      <c r="BN25" t="s">
        <v>69</v>
      </c>
      <c r="BO25" t="s">
        <v>173</v>
      </c>
      <c r="BP25">
        <v>1596.595</v>
      </c>
    </row>
    <row r="26" spans="1:68" ht="16.5">
      <c r="A26" s="233" t="str">
        <f t="shared" si="35"/>
        <v>미추홀교통</v>
      </c>
      <c r="B26" s="109" t="str">
        <f t="shared" si="1"/>
        <v>박은</v>
      </c>
      <c r="C26" s="110" t="str">
        <f t="shared" si="36"/>
        <v>F</v>
      </c>
      <c r="D26" s="111">
        <f t="shared" si="37"/>
        <v>0.73753570634435328</v>
      </c>
      <c r="E26" s="112">
        <f t="shared" si="38"/>
        <v>664</v>
      </c>
      <c r="F26" s="113" t="str">
        <f t="shared" si="39"/>
        <v>76</v>
      </c>
      <c r="G26" s="114" t="str">
        <f t="shared" si="40"/>
        <v>70바2743</v>
      </c>
      <c r="H26" s="115">
        <f t="shared" si="41"/>
        <v>4</v>
      </c>
      <c r="I26" s="116">
        <f t="shared" si="42"/>
        <v>503.69200000000001</v>
      </c>
      <c r="J26" s="117">
        <f t="shared" si="43"/>
        <v>8.9237374433117252E-3</v>
      </c>
      <c r="K26" s="117">
        <f t="shared" si="44"/>
        <v>0.26742105763398161</v>
      </c>
      <c r="L26" s="117">
        <f t="shared" si="45"/>
        <v>0.35140522382725953</v>
      </c>
      <c r="M26" s="118">
        <f t="shared" si="46"/>
        <v>10.994</v>
      </c>
      <c r="N26" s="119">
        <f t="shared" si="47"/>
        <v>0.16734861226163283</v>
      </c>
      <c r="O26" s="119">
        <f t="shared" si="48"/>
        <v>16.400164001640018</v>
      </c>
      <c r="P26" s="219">
        <f t="shared" si="49"/>
        <v>1</v>
      </c>
      <c r="Q26" s="220">
        <f t="shared" si="50"/>
        <v>1</v>
      </c>
      <c r="R26" s="220">
        <f t="shared" si="51"/>
        <v>98</v>
      </c>
      <c r="T26">
        <v>511</v>
      </c>
      <c r="U26">
        <v>664</v>
      </c>
      <c r="V26" t="s">
        <v>261</v>
      </c>
      <c r="W26">
        <v>597.55499999999995</v>
      </c>
      <c r="X26">
        <v>264.887</v>
      </c>
      <c r="Y26">
        <v>2.2559999999999998</v>
      </c>
      <c r="Z26">
        <v>10.994</v>
      </c>
      <c r="AA26">
        <v>32.216098000000002</v>
      </c>
      <c r="AB26">
        <v>0.28748800000000002</v>
      </c>
      <c r="AC26">
        <v>8.6152630000000006</v>
      </c>
      <c r="AD26" s="1">
        <v>177</v>
      </c>
      <c r="AE26">
        <v>1</v>
      </c>
      <c r="AF26">
        <v>98</v>
      </c>
      <c r="AG26">
        <v>76</v>
      </c>
      <c r="AH26">
        <v>18.548335000000002</v>
      </c>
      <c r="AI26">
        <v>167.6</v>
      </c>
      <c r="AJ26">
        <v>0</v>
      </c>
      <c r="AK26">
        <v>1</v>
      </c>
      <c r="AL26">
        <v>51</v>
      </c>
      <c r="AM26" t="s">
        <v>262</v>
      </c>
      <c r="AN26" t="s">
        <v>431</v>
      </c>
      <c r="AO26">
        <v>247.42099999999999</v>
      </c>
      <c r="AR26" t="s">
        <v>116</v>
      </c>
      <c r="AS26" t="s">
        <v>119</v>
      </c>
      <c r="AT26" t="s">
        <v>222</v>
      </c>
      <c r="AU26" t="s">
        <v>261</v>
      </c>
      <c r="AV26" t="s">
        <v>48</v>
      </c>
      <c r="AW26">
        <v>4</v>
      </c>
      <c r="BB26">
        <v>0.73753570634435328</v>
      </c>
      <c r="BC26" t="s">
        <v>70</v>
      </c>
      <c r="BF26" t="s">
        <v>116</v>
      </c>
      <c r="BG26" t="s">
        <v>119</v>
      </c>
      <c r="BH26" t="s">
        <v>261</v>
      </c>
      <c r="BI26">
        <v>664</v>
      </c>
      <c r="BJ26">
        <v>4</v>
      </c>
      <c r="BK26" t="s">
        <v>222</v>
      </c>
      <c r="BL26" t="s">
        <v>224</v>
      </c>
      <c r="BM26">
        <v>0.73753570634435328</v>
      </c>
      <c r="BN26" t="s">
        <v>70</v>
      </c>
      <c r="BO26" t="s">
        <v>184</v>
      </c>
      <c r="BP26">
        <v>503.69200000000001</v>
      </c>
    </row>
    <row r="27" spans="1:68" ht="16.5">
      <c r="A27" s="232" t="str">
        <f t="shared" si="35"/>
        <v>미추홀교통</v>
      </c>
      <c r="B27" s="125" t="str">
        <f t="shared" si="1"/>
        <v>박주용</v>
      </c>
      <c r="C27" s="126" t="str">
        <f t="shared" si="36"/>
        <v>F</v>
      </c>
      <c r="D27" s="127">
        <f t="shared" si="37"/>
        <v>0.75731995914639549</v>
      </c>
      <c r="E27" s="128">
        <f t="shared" si="38"/>
        <v>1577</v>
      </c>
      <c r="F27" s="129" t="str">
        <f t="shared" si="39"/>
        <v>76</v>
      </c>
      <c r="G27" s="130" t="str">
        <f t="shared" si="40"/>
        <v>70바2694</v>
      </c>
      <c r="H27" s="131">
        <f t="shared" si="41"/>
        <v>7</v>
      </c>
      <c r="I27" s="132">
        <f t="shared" si="42"/>
        <v>1508.8020000000001</v>
      </c>
      <c r="J27" s="133">
        <f t="shared" si="43"/>
        <v>6.8007745776838296E-2</v>
      </c>
      <c r="K27" s="133">
        <f t="shared" si="44"/>
        <v>0.28014991729148275</v>
      </c>
      <c r="L27" s="133">
        <f t="shared" si="45"/>
        <v>3.7778316836801641E-2</v>
      </c>
      <c r="M27" s="134">
        <f t="shared" si="46"/>
        <v>9.1140000000000008</v>
      </c>
      <c r="N27" s="135">
        <f t="shared" si="47"/>
        <v>0.13255549767298824</v>
      </c>
      <c r="O27" s="135">
        <f t="shared" si="48"/>
        <v>3.313887441824706</v>
      </c>
      <c r="P27" s="217">
        <f t="shared" si="49"/>
        <v>2</v>
      </c>
      <c r="Q27" s="218">
        <f t="shared" si="50"/>
        <v>2</v>
      </c>
      <c r="R27" s="218">
        <f t="shared" si="51"/>
        <v>50</v>
      </c>
      <c r="T27">
        <v>511</v>
      </c>
      <c r="U27">
        <v>1577</v>
      </c>
      <c r="V27" t="s">
        <v>263</v>
      </c>
      <c r="W27">
        <v>1508.8019999999999</v>
      </c>
      <c r="X27">
        <v>666.50400000000002</v>
      </c>
      <c r="Y27">
        <v>2.2639999999999998</v>
      </c>
      <c r="Z27">
        <v>9.1140000000000008</v>
      </c>
      <c r="AA27">
        <v>101.107483</v>
      </c>
      <c r="AB27">
        <v>6.8760919999999999</v>
      </c>
      <c r="AC27">
        <v>28.325253</v>
      </c>
      <c r="AD27" s="1">
        <v>57</v>
      </c>
      <c r="AE27">
        <v>2</v>
      </c>
      <c r="AF27">
        <v>50</v>
      </c>
      <c r="AG27">
        <v>74</v>
      </c>
      <c r="AH27">
        <v>14.922753</v>
      </c>
      <c r="AI27">
        <v>101.9</v>
      </c>
      <c r="AJ27">
        <v>0</v>
      </c>
      <c r="AK27">
        <v>2</v>
      </c>
      <c r="AL27">
        <v>273</v>
      </c>
      <c r="AM27" t="s">
        <v>264</v>
      </c>
      <c r="AN27" t="s">
        <v>432</v>
      </c>
      <c r="AO27">
        <v>502.44600000000003</v>
      </c>
      <c r="AR27" t="s">
        <v>116</v>
      </c>
      <c r="AS27" t="s">
        <v>119</v>
      </c>
      <c r="AT27" t="s">
        <v>221</v>
      </c>
      <c r="AU27" t="s">
        <v>263</v>
      </c>
      <c r="AV27" t="s">
        <v>48</v>
      </c>
      <c r="AW27">
        <v>7</v>
      </c>
      <c r="BB27">
        <v>0.75731995914639549</v>
      </c>
      <c r="BC27" t="s">
        <v>70</v>
      </c>
      <c r="BF27" t="s">
        <v>116</v>
      </c>
      <c r="BG27" t="s">
        <v>119</v>
      </c>
      <c r="BH27" t="s">
        <v>263</v>
      </c>
      <c r="BI27">
        <v>1577</v>
      </c>
      <c r="BJ27">
        <v>7</v>
      </c>
      <c r="BK27" t="s">
        <v>221</v>
      </c>
      <c r="BL27" t="s">
        <v>222</v>
      </c>
      <c r="BM27">
        <v>0.75731995914639549</v>
      </c>
      <c r="BN27" t="s">
        <v>70</v>
      </c>
      <c r="BO27" t="s">
        <v>184</v>
      </c>
      <c r="BP27">
        <v>1508.8020000000001</v>
      </c>
    </row>
    <row r="28" spans="1:68" ht="16.5">
      <c r="A28" s="233" t="str">
        <f t="shared" si="35"/>
        <v>미추홀교통</v>
      </c>
      <c r="B28" s="109" t="str">
        <f t="shared" si="1"/>
        <v>박준규</v>
      </c>
      <c r="C28" s="110" t="str">
        <f t="shared" si="36"/>
        <v>C</v>
      </c>
      <c r="D28" s="111">
        <f t="shared" si="37"/>
        <v>0.86198231146941495</v>
      </c>
      <c r="E28" s="112">
        <f t="shared" si="38"/>
        <v>2102</v>
      </c>
      <c r="F28" s="113" t="str">
        <f t="shared" si="39"/>
        <v>12</v>
      </c>
      <c r="G28" s="114" t="str">
        <f t="shared" si="40"/>
        <v>70바2640</v>
      </c>
      <c r="H28" s="115">
        <f t="shared" si="41"/>
        <v>9</v>
      </c>
      <c r="I28" s="116">
        <f t="shared" si="42"/>
        <v>959.83100000000002</v>
      </c>
      <c r="J28" s="117">
        <f t="shared" si="43"/>
        <v>1.8091815339464967E-2</v>
      </c>
      <c r="K28" s="117">
        <f t="shared" si="44"/>
        <v>0.34999258699700153</v>
      </c>
      <c r="L28" s="117">
        <f t="shared" si="45"/>
        <v>0.17711451286736934</v>
      </c>
      <c r="M28" s="118">
        <f t="shared" si="46"/>
        <v>11.476000000000001</v>
      </c>
      <c r="N28" s="119">
        <f t="shared" si="47"/>
        <v>0</v>
      </c>
      <c r="O28" s="119">
        <f t="shared" si="48"/>
        <v>18.961671377565427</v>
      </c>
      <c r="P28" s="219">
        <f t="shared" si="49"/>
        <v>2</v>
      </c>
      <c r="Q28" s="220">
        <f t="shared" si="50"/>
        <v>0</v>
      </c>
      <c r="R28" s="220">
        <f t="shared" si="51"/>
        <v>182</v>
      </c>
      <c r="T28">
        <v>511</v>
      </c>
      <c r="U28">
        <v>2102</v>
      </c>
      <c r="V28" t="s">
        <v>433</v>
      </c>
      <c r="W28">
        <v>959.83100000000002</v>
      </c>
      <c r="X28">
        <v>558.15</v>
      </c>
      <c r="Y28">
        <v>1.72</v>
      </c>
      <c r="Z28">
        <v>11.476000000000001</v>
      </c>
      <c r="AA28">
        <v>61.398868999999998</v>
      </c>
      <c r="AB28">
        <v>1.1108169999999999</v>
      </c>
      <c r="AC28">
        <v>21.489149000000001</v>
      </c>
      <c r="AD28" s="1">
        <v>170</v>
      </c>
      <c r="AE28">
        <v>0</v>
      </c>
      <c r="AF28">
        <v>182</v>
      </c>
      <c r="AG28">
        <v>73</v>
      </c>
      <c r="AH28">
        <v>15.632714</v>
      </c>
      <c r="AI28">
        <v>99.9</v>
      </c>
      <c r="AJ28">
        <v>0</v>
      </c>
      <c r="AK28">
        <v>2</v>
      </c>
      <c r="AL28">
        <v>174</v>
      </c>
      <c r="AM28" t="s">
        <v>434</v>
      </c>
      <c r="AN28" t="s">
        <v>435</v>
      </c>
      <c r="AO28">
        <v>180.43299999999999</v>
      </c>
      <c r="AR28" t="s">
        <v>116</v>
      </c>
      <c r="AS28" t="s">
        <v>117</v>
      </c>
      <c r="AT28" t="s">
        <v>200</v>
      </c>
      <c r="AU28" t="s">
        <v>433</v>
      </c>
      <c r="AV28" t="s">
        <v>48</v>
      </c>
      <c r="AW28">
        <v>9</v>
      </c>
      <c r="BB28">
        <v>0.86198231146941495</v>
      </c>
      <c r="BC28" t="s">
        <v>69</v>
      </c>
      <c r="BF28" t="s">
        <v>116</v>
      </c>
      <c r="BG28" t="s">
        <v>117</v>
      </c>
      <c r="BH28" t="s">
        <v>433</v>
      </c>
      <c r="BI28">
        <v>2102</v>
      </c>
      <c r="BJ28">
        <v>9</v>
      </c>
      <c r="BK28" t="s">
        <v>200</v>
      </c>
      <c r="BL28" t="s">
        <v>208</v>
      </c>
      <c r="BM28">
        <v>0.86198231146941495</v>
      </c>
      <c r="BN28" t="s">
        <v>69</v>
      </c>
      <c r="BO28" t="s">
        <v>173</v>
      </c>
      <c r="BP28">
        <v>959.83100000000002</v>
      </c>
    </row>
    <row r="29" spans="1:68" ht="16.5">
      <c r="A29" s="232" t="str">
        <f t="shared" si="35"/>
        <v>미추홀교통</v>
      </c>
      <c r="B29" s="125" t="str">
        <f t="shared" si="1"/>
        <v>배강현</v>
      </c>
      <c r="C29" s="126" t="str">
        <f t="shared" si="36"/>
        <v>B</v>
      </c>
      <c r="D29" s="127">
        <f t="shared" si="37"/>
        <v>0.90049999999999997</v>
      </c>
      <c r="E29" s="128">
        <f t="shared" si="38"/>
        <v>6005</v>
      </c>
      <c r="F29" s="129" t="str">
        <f t="shared" si="39"/>
        <v>12</v>
      </c>
      <c r="G29" s="130" t="str">
        <f t="shared" si="40"/>
        <v>70바2759</v>
      </c>
      <c r="H29" s="131">
        <f t="shared" si="41"/>
        <v>1</v>
      </c>
      <c r="I29" s="132">
        <f t="shared" si="42"/>
        <v>1238.17</v>
      </c>
      <c r="J29" s="133">
        <f t="shared" si="43"/>
        <v>3.6476283806114659E-2</v>
      </c>
      <c r="K29" s="133">
        <f t="shared" si="44"/>
        <v>0.364086470558734</v>
      </c>
      <c r="L29" s="133">
        <f t="shared" si="45"/>
        <v>0.24229306153436117</v>
      </c>
      <c r="M29" s="134">
        <f t="shared" si="46"/>
        <v>12.554</v>
      </c>
      <c r="N29" s="135">
        <f t="shared" si="47"/>
        <v>0</v>
      </c>
      <c r="O29" s="135">
        <f t="shared" si="48"/>
        <v>20.35261716888634</v>
      </c>
      <c r="P29" s="217">
        <f t="shared" si="49"/>
        <v>21</v>
      </c>
      <c r="Q29" s="218">
        <f t="shared" si="50"/>
        <v>0</v>
      </c>
      <c r="R29" s="218">
        <f t="shared" si="51"/>
        <v>252</v>
      </c>
      <c r="T29">
        <v>511</v>
      </c>
      <c r="U29">
        <v>6005</v>
      </c>
      <c r="V29" t="s">
        <v>265</v>
      </c>
      <c r="W29">
        <v>1238.17</v>
      </c>
      <c r="X29">
        <v>687.524</v>
      </c>
      <c r="Y29">
        <v>1.8009999999999999</v>
      </c>
      <c r="Z29">
        <v>12.554</v>
      </c>
      <c r="AA29">
        <v>75.649702000000005</v>
      </c>
      <c r="AB29">
        <v>2.75942</v>
      </c>
      <c r="AC29">
        <v>27.543033000000001</v>
      </c>
      <c r="AD29" s="1">
        <v>300</v>
      </c>
      <c r="AE29">
        <v>0</v>
      </c>
      <c r="AF29">
        <v>252</v>
      </c>
      <c r="AG29">
        <v>73</v>
      </c>
      <c r="AH29">
        <v>16.367149000000001</v>
      </c>
      <c r="AI29">
        <v>1007.7</v>
      </c>
      <c r="AJ29">
        <v>0</v>
      </c>
      <c r="AK29">
        <v>21</v>
      </c>
      <c r="AL29">
        <v>7218</v>
      </c>
      <c r="AM29" t="s">
        <v>266</v>
      </c>
      <c r="AN29" t="s">
        <v>436</v>
      </c>
      <c r="AO29">
        <v>1238.17</v>
      </c>
      <c r="AR29" t="s">
        <v>116</v>
      </c>
      <c r="AS29" t="s">
        <v>117</v>
      </c>
      <c r="AT29" t="s">
        <v>210</v>
      </c>
      <c r="AU29" t="s">
        <v>265</v>
      </c>
      <c r="AV29" t="s">
        <v>48</v>
      </c>
      <c r="AW29">
        <v>1</v>
      </c>
      <c r="BB29">
        <v>0.90049999999999997</v>
      </c>
      <c r="BC29" t="s">
        <v>68</v>
      </c>
      <c r="BF29" t="s">
        <v>116</v>
      </c>
      <c r="BG29" t="s">
        <v>117</v>
      </c>
      <c r="BH29" t="s">
        <v>265</v>
      </c>
      <c r="BI29">
        <v>6005</v>
      </c>
      <c r="BJ29">
        <v>1</v>
      </c>
      <c r="BK29" t="s">
        <v>210</v>
      </c>
      <c r="BL29" t="s">
        <v>172</v>
      </c>
      <c r="BM29">
        <v>0.90049999999999997</v>
      </c>
      <c r="BN29" t="s">
        <v>68</v>
      </c>
      <c r="BO29" t="s">
        <v>227</v>
      </c>
      <c r="BP29">
        <v>1238.17</v>
      </c>
    </row>
    <row r="30" spans="1:68" ht="16.5">
      <c r="A30" s="233" t="str">
        <f t="shared" si="35"/>
        <v>미추홀교통</v>
      </c>
      <c r="B30" s="109" t="str">
        <f t="shared" si="1"/>
        <v>백용</v>
      </c>
      <c r="C30" s="110" t="str">
        <f t="shared" si="36"/>
        <v>C</v>
      </c>
      <c r="D30" s="111">
        <f t="shared" si="37"/>
        <v>0.88949999999999996</v>
      </c>
      <c r="E30" s="112">
        <f t="shared" si="38"/>
        <v>5593</v>
      </c>
      <c r="F30" s="113" t="str">
        <f t="shared" si="39"/>
        <v>12</v>
      </c>
      <c r="G30" s="114" t="str">
        <f t="shared" si="40"/>
        <v>70바2642</v>
      </c>
      <c r="H30" s="115">
        <f t="shared" si="41"/>
        <v>1</v>
      </c>
      <c r="I30" s="116">
        <f t="shared" si="42"/>
        <v>755.572</v>
      </c>
      <c r="J30" s="117">
        <f t="shared" si="43"/>
        <v>4.7642957082377575E-3</v>
      </c>
      <c r="K30" s="117">
        <f t="shared" si="44"/>
        <v>0.32283389892195474</v>
      </c>
      <c r="L30" s="117">
        <f t="shared" si="45"/>
        <v>0.1839665842566956</v>
      </c>
      <c r="M30" s="118">
        <f t="shared" si="46"/>
        <v>13.253</v>
      </c>
      <c r="N30" s="119">
        <f t="shared" si="47"/>
        <v>0.13235006061632776</v>
      </c>
      <c r="O30" s="119">
        <f t="shared" si="48"/>
        <v>31.102264244837023</v>
      </c>
      <c r="P30" s="219">
        <f t="shared" si="49"/>
        <v>0</v>
      </c>
      <c r="Q30" s="220">
        <f t="shared" si="50"/>
        <v>1</v>
      </c>
      <c r="R30" s="220">
        <f t="shared" si="51"/>
        <v>235</v>
      </c>
      <c r="T30">
        <v>511</v>
      </c>
      <c r="U30">
        <v>5593</v>
      </c>
      <c r="V30" t="s">
        <v>267</v>
      </c>
      <c r="W30">
        <v>755.572</v>
      </c>
      <c r="X30">
        <v>424.64499999999998</v>
      </c>
      <c r="Y30">
        <v>1.7789999999999999</v>
      </c>
      <c r="Z30">
        <v>13.253</v>
      </c>
      <c r="AA30">
        <v>42.093314999999997</v>
      </c>
      <c r="AB30">
        <v>0.200545</v>
      </c>
      <c r="AC30">
        <v>13.589149000000001</v>
      </c>
      <c r="AD30" s="1">
        <v>139</v>
      </c>
      <c r="AE30">
        <v>1</v>
      </c>
      <c r="AF30">
        <v>235</v>
      </c>
      <c r="AG30">
        <v>74</v>
      </c>
      <c r="AH30">
        <v>17.949928</v>
      </c>
      <c r="AI30">
        <v>192.7</v>
      </c>
      <c r="AJ30">
        <v>0</v>
      </c>
      <c r="AK30">
        <v>0</v>
      </c>
      <c r="AL30">
        <v>0</v>
      </c>
      <c r="AM30" t="s">
        <v>268</v>
      </c>
      <c r="AN30" t="s">
        <v>437</v>
      </c>
      <c r="AO30">
        <v>755.572</v>
      </c>
      <c r="AR30" t="s">
        <v>116</v>
      </c>
      <c r="AS30" t="s">
        <v>117</v>
      </c>
      <c r="AT30" t="s">
        <v>201</v>
      </c>
      <c r="AU30" t="s">
        <v>267</v>
      </c>
      <c r="AV30" t="s">
        <v>48</v>
      </c>
      <c r="AW30">
        <v>1</v>
      </c>
      <c r="BB30">
        <v>0.88949999999999996</v>
      </c>
      <c r="BC30" t="s">
        <v>69</v>
      </c>
      <c r="BF30" t="s">
        <v>116</v>
      </c>
      <c r="BG30" t="s">
        <v>117</v>
      </c>
      <c r="BH30" t="s">
        <v>267</v>
      </c>
      <c r="BI30">
        <v>5593</v>
      </c>
      <c r="BJ30">
        <v>1</v>
      </c>
      <c r="BK30" t="s">
        <v>201</v>
      </c>
      <c r="BL30" t="s">
        <v>172</v>
      </c>
      <c r="BM30">
        <v>0.88949999999999996</v>
      </c>
      <c r="BN30" t="s">
        <v>69</v>
      </c>
      <c r="BO30" t="s">
        <v>173</v>
      </c>
      <c r="BP30">
        <v>755.572</v>
      </c>
    </row>
    <row r="31" spans="1:68" ht="16.5">
      <c r="A31" s="232" t="str">
        <f t="shared" si="35"/>
        <v>미추홀교통</v>
      </c>
      <c r="B31" s="125" t="str">
        <f t="shared" si="1"/>
        <v>서영진</v>
      </c>
      <c r="C31" s="126" t="str">
        <f t="shared" si="36"/>
        <v>C</v>
      </c>
      <c r="D31" s="127">
        <f t="shared" si="37"/>
        <v>0.89949999999999997</v>
      </c>
      <c r="E31" s="128">
        <f t="shared" si="38"/>
        <v>4670</v>
      </c>
      <c r="F31" s="129" t="str">
        <f t="shared" si="39"/>
        <v>12</v>
      </c>
      <c r="G31" s="130" t="str">
        <f t="shared" si="40"/>
        <v>70바2640</v>
      </c>
      <c r="H31" s="131">
        <f t="shared" si="41"/>
        <v>1</v>
      </c>
      <c r="I31" s="132">
        <f t="shared" si="42"/>
        <v>1266.329</v>
      </c>
      <c r="J31" s="133">
        <f t="shared" si="43"/>
        <v>9.3847941946737182E-3</v>
      </c>
      <c r="K31" s="133">
        <f t="shared" si="44"/>
        <v>0.339163209245259</v>
      </c>
      <c r="L31" s="133">
        <f t="shared" si="45"/>
        <v>0.16504399725505772</v>
      </c>
      <c r="M31" s="134">
        <f t="shared" si="46"/>
        <v>11.664999999999999</v>
      </c>
      <c r="N31" s="135">
        <f t="shared" si="47"/>
        <v>0</v>
      </c>
      <c r="O31" s="135">
        <f t="shared" si="48"/>
        <v>9.7131156279292359</v>
      </c>
      <c r="P31" s="217">
        <f t="shared" si="49"/>
        <v>5</v>
      </c>
      <c r="Q31" s="218">
        <f t="shared" si="50"/>
        <v>0</v>
      </c>
      <c r="R31" s="218">
        <f t="shared" si="51"/>
        <v>123</v>
      </c>
      <c r="T31">
        <v>511</v>
      </c>
      <c r="U31">
        <v>4670</v>
      </c>
      <c r="V31" t="s">
        <v>269</v>
      </c>
      <c r="W31">
        <v>1266.329</v>
      </c>
      <c r="X31">
        <v>703.85699999999997</v>
      </c>
      <c r="Y31">
        <v>1.7989999999999999</v>
      </c>
      <c r="Z31">
        <v>11.664999999999999</v>
      </c>
      <c r="AA31">
        <v>76.392191999999994</v>
      </c>
      <c r="AB31">
        <v>0.71692500000000003</v>
      </c>
      <c r="AC31">
        <v>25.909420999999998</v>
      </c>
      <c r="AD31" s="1">
        <v>209</v>
      </c>
      <c r="AE31">
        <v>0</v>
      </c>
      <c r="AF31">
        <v>123</v>
      </c>
      <c r="AG31">
        <v>94</v>
      </c>
      <c r="AH31">
        <v>16.576681000000001</v>
      </c>
      <c r="AI31">
        <v>90.7</v>
      </c>
      <c r="AJ31">
        <v>4.9000000000000004</v>
      </c>
      <c r="AK31">
        <v>5</v>
      </c>
      <c r="AL31">
        <v>693</v>
      </c>
      <c r="AM31" t="s">
        <v>270</v>
      </c>
      <c r="AN31" t="s">
        <v>438</v>
      </c>
      <c r="AO31">
        <v>1266.329</v>
      </c>
      <c r="AR31" t="s">
        <v>116</v>
      </c>
      <c r="AS31" t="s">
        <v>117</v>
      </c>
      <c r="AT31" t="s">
        <v>200</v>
      </c>
      <c r="AU31" t="s">
        <v>269</v>
      </c>
      <c r="AV31" t="s">
        <v>48</v>
      </c>
      <c r="AW31">
        <v>1</v>
      </c>
      <c r="BB31">
        <v>0.89949999999999997</v>
      </c>
      <c r="BC31" t="s">
        <v>69</v>
      </c>
      <c r="BF31" t="s">
        <v>116</v>
      </c>
      <c r="BG31" t="s">
        <v>117</v>
      </c>
      <c r="BH31" t="s">
        <v>269</v>
      </c>
      <c r="BI31">
        <v>4670</v>
      </c>
      <c r="BJ31">
        <v>1</v>
      </c>
      <c r="BK31" t="s">
        <v>200</v>
      </c>
      <c r="BL31" t="s">
        <v>172</v>
      </c>
      <c r="BM31">
        <v>0.89949999999999997</v>
      </c>
      <c r="BN31" t="s">
        <v>69</v>
      </c>
      <c r="BO31" t="s">
        <v>173</v>
      </c>
      <c r="BP31">
        <v>1266.329</v>
      </c>
    </row>
    <row r="32" spans="1:68" ht="16.5">
      <c r="A32" s="233" t="str">
        <f t="shared" si="35"/>
        <v>미추홀교통</v>
      </c>
      <c r="B32" s="109" t="str">
        <f t="shared" si="1"/>
        <v>선명구</v>
      </c>
      <c r="C32" s="110" t="str">
        <f t="shared" si="36"/>
        <v>F</v>
      </c>
      <c r="D32" s="111">
        <f t="shared" si="37"/>
        <v>0.71</v>
      </c>
      <c r="E32" s="112">
        <f t="shared" si="38"/>
        <v>714</v>
      </c>
      <c r="F32" s="113" t="str">
        <f t="shared" si="39"/>
        <v>76</v>
      </c>
      <c r="G32" s="114" t="str">
        <f t="shared" si="40"/>
        <v>70바2694</v>
      </c>
      <c r="H32" s="115">
        <f t="shared" si="41"/>
        <v>1</v>
      </c>
      <c r="I32" s="116">
        <f t="shared" si="42"/>
        <v>1518.711</v>
      </c>
      <c r="J32" s="117">
        <f t="shared" si="43"/>
        <v>2.9889716146289297E-2</v>
      </c>
      <c r="K32" s="117">
        <f t="shared" si="44"/>
        <v>0.29829445775367852</v>
      </c>
      <c r="L32" s="117">
        <f t="shared" si="45"/>
        <v>0.27259959268089845</v>
      </c>
      <c r="M32" s="118">
        <f t="shared" si="46"/>
        <v>11.772</v>
      </c>
      <c r="N32" s="119">
        <f t="shared" si="47"/>
        <v>0</v>
      </c>
      <c r="O32" s="119">
        <f t="shared" si="48"/>
        <v>25.679671774287538</v>
      </c>
      <c r="P32" s="219">
        <f t="shared" si="49"/>
        <v>2</v>
      </c>
      <c r="Q32" s="220">
        <f t="shared" si="50"/>
        <v>0</v>
      </c>
      <c r="R32" s="220">
        <f t="shared" si="51"/>
        <v>390</v>
      </c>
      <c r="T32">
        <v>511</v>
      </c>
      <c r="U32">
        <v>714</v>
      </c>
      <c r="V32" t="s">
        <v>271</v>
      </c>
      <c r="W32">
        <v>1518.711</v>
      </c>
      <c r="X32">
        <v>712.86400000000003</v>
      </c>
      <c r="Y32">
        <v>2.13</v>
      </c>
      <c r="Z32">
        <v>11.772</v>
      </c>
      <c r="AA32">
        <v>89.884962000000002</v>
      </c>
      <c r="AB32">
        <v>2.686636</v>
      </c>
      <c r="AC32">
        <v>26.812186000000001</v>
      </c>
      <c r="AD32" s="1">
        <v>414</v>
      </c>
      <c r="AE32">
        <v>0</v>
      </c>
      <c r="AF32">
        <v>390</v>
      </c>
      <c r="AG32">
        <v>75</v>
      </c>
      <c r="AH32">
        <v>16.896163000000001</v>
      </c>
      <c r="AI32">
        <v>602.9</v>
      </c>
      <c r="AJ32">
        <v>0</v>
      </c>
      <c r="AK32">
        <v>2</v>
      </c>
      <c r="AL32">
        <v>279</v>
      </c>
      <c r="AM32" t="s">
        <v>272</v>
      </c>
      <c r="AN32" t="s">
        <v>439</v>
      </c>
      <c r="AO32">
        <v>1518.711</v>
      </c>
      <c r="AR32" t="s">
        <v>116</v>
      </c>
      <c r="AS32" t="s">
        <v>119</v>
      </c>
      <c r="AT32" t="s">
        <v>221</v>
      </c>
      <c r="AU32" t="s">
        <v>271</v>
      </c>
      <c r="AV32" t="s">
        <v>48</v>
      </c>
      <c r="AW32">
        <v>1</v>
      </c>
      <c r="BB32">
        <v>0.71</v>
      </c>
      <c r="BC32" t="s">
        <v>70</v>
      </c>
      <c r="BF32" t="s">
        <v>116</v>
      </c>
      <c r="BG32" t="s">
        <v>119</v>
      </c>
      <c r="BH32" t="s">
        <v>271</v>
      </c>
      <c r="BI32">
        <v>714</v>
      </c>
      <c r="BJ32">
        <v>1</v>
      </c>
      <c r="BK32" t="s">
        <v>221</v>
      </c>
      <c r="BL32" t="s">
        <v>172</v>
      </c>
      <c r="BM32">
        <v>0.71</v>
      </c>
      <c r="BN32" t="s">
        <v>70</v>
      </c>
      <c r="BO32" t="s">
        <v>184</v>
      </c>
      <c r="BP32">
        <v>1518.711</v>
      </c>
    </row>
    <row r="33" spans="1:68" ht="16.5">
      <c r="A33" s="232" t="str">
        <f t="shared" si="35"/>
        <v>미추홀교통</v>
      </c>
      <c r="B33" s="125" t="str">
        <f t="shared" si="1"/>
        <v>성현종</v>
      </c>
      <c r="C33" s="126" t="str">
        <f t="shared" si="36"/>
        <v>C</v>
      </c>
      <c r="D33" s="127">
        <f t="shared" si="37"/>
        <v>0.86950000000000005</v>
      </c>
      <c r="E33" s="128">
        <f t="shared" si="38"/>
        <v>6000</v>
      </c>
      <c r="F33" s="129" t="str">
        <f t="shared" si="39"/>
        <v>12</v>
      </c>
      <c r="G33" s="130" t="str">
        <f t="shared" si="40"/>
        <v>70바2771</v>
      </c>
      <c r="H33" s="131">
        <f t="shared" si="41"/>
        <v>1</v>
      </c>
      <c r="I33" s="132">
        <f t="shared" si="42"/>
        <v>852.58199999999999</v>
      </c>
      <c r="J33" s="133">
        <f t="shared" si="43"/>
        <v>1.7221739582105162E-2</v>
      </c>
      <c r="K33" s="133">
        <f t="shared" si="44"/>
        <v>0.36660171065225733</v>
      </c>
      <c r="L33" s="133">
        <f t="shared" si="45"/>
        <v>0.17828197170477444</v>
      </c>
      <c r="M33" s="134">
        <f t="shared" si="46"/>
        <v>12.988</v>
      </c>
      <c r="N33" s="135">
        <f t="shared" si="47"/>
        <v>0.23458154171680848</v>
      </c>
      <c r="O33" s="135">
        <f t="shared" si="48"/>
        <v>36.594720507822124</v>
      </c>
      <c r="P33" s="217">
        <f t="shared" si="49"/>
        <v>11</v>
      </c>
      <c r="Q33" s="218">
        <f t="shared" si="50"/>
        <v>2</v>
      </c>
      <c r="R33" s="218">
        <f t="shared" si="51"/>
        <v>312</v>
      </c>
      <c r="T33">
        <v>511</v>
      </c>
      <c r="U33">
        <v>6000</v>
      </c>
      <c r="V33" t="s">
        <v>273</v>
      </c>
      <c r="W33">
        <v>852.58199999999999</v>
      </c>
      <c r="X33">
        <v>490.29700000000003</v>
      </c>
      <c r="Y33">
        <v>1.7390000000000001</v>
      </c>
      <c r="Z33">
        <v>12.988</v>
      </c>
      <c r="AA33">
        <v>51.355265000000003</v>
      </c>
      <c r="AB33">
        <v>0.88442699999999996</v>
      </c>
      <c r="AC33">
        <v>18.826927999999999</v>
      </c>
      <c r="AD33" s="1">
        <v>152</v>
      </c>
      <c r="AE33">
        <v>2</v>
      </c>
      <c r="AF33">
        <v>312</v>
      </c>
      <c r="AG33">
        <v>76</v>
      </c>
      <c r="AH33">
        <v>16.601647</v>
      </c>
      <c r="AI33">
        <v>1003.8</v>
      </c>
      <c r="AJ33">
        <v>0</v>
      </c>
      <c r="AK33">
        <v>11</v>
      </c>
      <c r="AL33">
        <v>1722</v>
      </c>
      <c r="AM33" t="s">
        <v>274</v>
      </c>
      <c r="AN33" t="s">
        <v>440</v>
      </c>
      <c r="AO33">
        <v>852.58199999999999</v>
      </c>
      <c r="AR33" t="s">
        <v>116</v>
      </c>
      <c r="AS33" t="s">
        <v>117</v>
      </c>
      <c r="AT33" t="s">
        <v>214</v>
      </c>
      <c r="AU33" t="s">
        <v>273</v>
      </c>
      <c r="AV33" t="s">
        <v>48</v>
      </c>
      <c r="AW33">
        <v>1</v>
      </c>
      <c r="BB33">
        <v>0.86950000000000005</v>
      </c>
      <c r="BC33" t="s">
        <v>69</v>
      </c>
      <c r="BF33" t="s">
        <v>116</v>
      </c>
      <c r="BG33" t="s">
        <v>117</v>
      </c>
      <c r="BH33" t="s">
        <v>273</v>
      </c>
      <c r="BI33">
        <v>6000</v>
      </c>
      <c r="BJ33">
        <v>1</v>
      </c>
      <c r="BK33" t="s">
        <v>214</v>
      </c>
      <c r="BL33" t="s">
        <v>172</v>
      </c>
      <c r="BM33">
        <v>0.86950000000000005</v>
      </c>
      <c r="BN33" t="s">
        <v>69</v>
      </c>
      <c r="BO33" t="s">
        <v>173</v>
      </c>
      <c r="BP33">
        <v>852.58199999999999</v>
      </c>
    </row>
    <row r="34" spans="1:68" ht="16.5">
      <c r="A34" s="233" t="str">
        <f t="shared" si="35"/>
        <v>미추홀교통</v>
      </c>
      <c r="B34" s="109" t="str">
        <f t="shared" si="1"/>
        <v>송성진</v>
      </c>
      <c r="C34" s="110" t="str">
        <f t="shared" si="36"/>
        <v>C</v>
      </c>
      <c r="D34" s="111">
        <f t="shared" si="37"/>
        <v>0.87849999999999995</v>
      </c>
      <c r="E34" s="112">
        <f t="shared" si="38"/>
        <v>8822</v>
      </c>
      <c r="F34" s="113" t="str">
        <f t="shared" si="39"/>
        <v>12</v>
      </c>
      <c r="G34" s="114" t="str">
        <f t="shared" si="40"/>
        <v>70바2733</v>
      </c>
      <c r="H34" s="115">
        <f t="shared" si="41"/>
        <v>1</v>
      </c>
      <c r="I34" s="116">
        <f t="shared" si="42"/>
        <v>789.93899999999996</v>
      </c>
      <c r="J34" s="117">
        <f t="shared" si="43"/>
        <v>1.1542655649885495E-2</v>
      </c>
      <c r="K34" s="117">
        <f t="shared" si="44"/>
        <v>0.33340931050397643</v>
      </c>
      <c r="L34" s="117">
        <f t="shared" si="45"/>
        <v>0.14558086130701231</v>
      </c>
      <c r="M34" s="118">
        <f t="shared" si="46"/>
        <v>11.827999999999999</v>
      </c>
      <c r="N34" s="119">
        <f t="shared" si="47"/>
        <v>0.12659205331044548</v>
      </c>
      <c r="O34" s="119">
        <f t="shared" si="48"/>
        <v>4.5573139191760381</v>
      </c>
      <c r="P34" s="219">
        <f t="shared" si="49"/>
        <v>11</v>
      </c>
      <c r="Q34" s="220">
        <f t="shared" si="50"/>
        <v>1</v>
      </c>
      <c r="R34" s="220">
        <f t="shared" si="51"/>
        <v>36</v>
      </c>
      <c r="T34">
        <v>511</v>
      </c>
      <c r="U34">
        <v>8822</v>
      </c>
      <c r="V34" t="s">
        <v>275</v>
      </c>
      <c r="W34">
        <v>789.93899999999996</v>
      </c>
      <c r="X34">
        <v>449.67099999999999</v>
      </c>
      <c r="Y34">
        <v>1.7569999999999999</v>
      </c>
      <c r="Z34">
        <v>11.827999999999999</v>
      </c>
      <c r="AA34">
        <v>43.749983999999998</v>
      </c>
      <c r="AB34">
        <v>0.50499099999999997</v>
      </c>
      <c r="AC34">
        <v>14.586652000000001</v>
      </c>
      <c r="AD34" s="1">
        <v>115</v>
      </c>
      <c r="AE34">
        <v>1</v>
      </c>
      <c r="AF34">
        <v>36</v>
      </c>
      <c r="AG34">
        <v>72</v>
      </c>
      <c r="AH34">
        <v>18.055755000000001</v>
      </c>
      <c r="AI34">
        <v>1905.8</v>
      </c>
      <c r="AJ34">
        <v>0</v>
      </c>
      <c r="AK34">
        <v>11</v>
      </c>
      <c r="AL34">
        <v>1781</v>
      </c>
      <c r="AM34" t="s">
        <v>276</v>
      </c>
      <c r="AN34" t="s">
        <v>441</v>
      </c>
      <c r="AO34">
        <v>789.93899999999996</v>
      </c>
      <c r="AR34" t="s">
        <v>116</v>
      </c>
      <c r="AS34" t="s">
        <v>117</v>
      </c>
      <c r="AT34" t="s">
        <v>207</v>
      </c>
      <c r="AU34" t="s">
        <v>275</v>
      </c>
      <c r="AV34" t="s">
        <v>48</v>
      </c>
      <c r="AW34">
        <v>1</v>
      </c>
      <c r="BB34">
        <v>0.87849999999999995</v>
      </c>
      <c r="BC34" t="s">
        <v>69</v>
      </c>
      <c r="BF34" t="s">
        <v>116</v>
      </c>
      <c r="BG34" t="s">
        <v>117</v>
      </c>
      <c r="BH34" t="s">
        <v>275</v>
      </c>
      <c r="BI34">
        <v>8822</v>
      </c>
      <c r="BJ34">
        <v>1</v>
      </c>
      <c r="BK34" t="s">
        <v>207</v>
      </c>
      <c r="BL34" t="s">
        <v>172</v>
      </c>
      <c r="BM34">
        <v>0.87849999999999995</v>
      </c>
      <c r="BN34" t="s">
        <v>69</v>
      </c>
      <c r="BO34" t="s">
        <v>173</v>
      </c>
      <c r="BP34">
        <v>789.93899999999996</v>
      </c>
    </row>
    <row r="35" spans="1:68" ht="16.5">
      <c r="A35" s="232" t="str">
        <f t="shared" si="35"/>
        <v>미추홀교통</v>
      </c>
      <c r="B35" s="125" t="str">
        <f t="shared" si="1"/>
        <v>안우찬</v>
      </c>
      <c r="C35" s="126" t="str">
        <f t="shared" si="36"/>
        <v>C</v>
      </c>
      <c r="D35" s="127">
        <f t="shared" si="37"/>
        <v>0.87045920629161022</v>
      </c>
      <c r="E35" s="128">
        <f t="shared" si="38"/>
        <v>3838</v>
      </c>
      <c r="F35" s="129" t="str">
        <f t="shared" si="39"/>
        <v>12</v>
      </c>
      <c r="G35" s="130" t="str">
        <f t="shared" si="40"/>
        <v>70바2624</v>
      </c>
      <c r="H35" s="131">
        <f t="shared" si="41"/>
        <v>2</v>
      </c>
      <c r="I35" s="132">
        <f t="shared" si="42"/>
        <v>760.63199999999995</v>
      </c>
      <c r="J35" s="133">
        <f t="shared" si="43"/>
        <v>1.9716371765469604E-2</v>
      </c>
      <c r="K35" s="133">
        <f t="shared" si="44"/>
        <v>0.33281623114116698</v>
      </c>
      <c r="L35" s="133">
        <f t="shared" si="45"/>
        <v>0.16828111360026926</v>
      </c>
      <c r="M35" s="134">
        <f t="shared" si="46"/>
        <v>14.026</v>
      </c>
      <c r="N35" s="135">
        <f t="shared" si="47"/>
        <v>0.13146962000021037</v>
      </c>
      <c r="O35" s="135">
        <f t="shared" si="48"/>
        <v>32.341526520051751</v>
      </c>
      <c r="P35" s="217">
        <f t="shared" si="49"/>
        <v>7</v>
      </c>
      <c r="Q35" s="218">
        <f t="shared" si="50"/>
        <v>1</v>
      </c>
      <c r="R35" s="218">
        <f t="shared" si="51"/>
        <v>246</v>
      </c>
      <c r="T35">
        <v>511</v>
      </c>
      <c r="U35">
        <v>3838</v>
      </c>
      <c r="V35" t="s">
        <v>277</v>
      </c>
      <c r="W35">
        <v>760.63199999999995</v>
      </c>
      <c r="X35">
        <v>437.20800000000003</v>
      </c>
      <c r="Y35">
        <v>1.74</v>
      </c>
      <c r="Z35">
        <v>14.026</v>
      </c>
      <c r="AA35">
        <v>41.561095000000002</v>
      </c>
      <c r="AB35">
        <v>0.819434</v>
      </c>
      <c r="AC35">
        <v>13.832207</v>
      </c>
      <c r="AD35" s="1">
        <v>128</v>
      </c>
      <c r="AE35">
        <v>1</v>
      </c>
      <c r="AF35">
        <v>246</v>
      </c>
      <c r="AG35">
        <v>73</v>
      </c>
      <c r="AH35">
        <v>18.301538000000001</v>
      </c>
      <c r="AI35">
        <v>568</v>
      </c>
      <c r="AJ35">
        <v>0</v>
      </c>
      <c r="AK35">
        <v>7</v>
      </c>
      <c r="AL35">
        <v>830</v>
      </c>
      <c r="AM35" t="s">
        <v>278</v>
      </c>
      <c r="AN35" t="s">
        <v>442</v>
      </c>
      <c r="AO35">
        <v>656.35699999999997</v>
      </c>
      <c r="AR35" t="s">
        <v>116</v>
      </c>
      <c r="AS35" t="s">
        <v>117</v>
      </c>
      <c r="AT35" t="s">
        <v>199</v>
      </c>
      <c r="AU35" t="s">
        <v>277</v>
      </c>
      <c r="AV35" t="s">
        <v>48</v>
      </c>
      <c r="AW35">
        <v>2</v>
      </c>
      <c r="BB35">
        <v>0.87045920629161022</v>
      </c>
      <c r="BC35" t="s">
        <v>69</v>
      </c>
      <c r="BF35" t="s">
        <v>116</v>
      </c>
      <c r="BG35" t="s">
        <v>117</v>
      </c>
      <c r="BH35" t="s">
        <v>277</v>
      </c>
      <c r="BI35">
        <v>3838</v>
      </c>
      <c r="BJ35">
        <v>2</v>
      </c>
      <c r="BK35" t="s">
        <v>199</v>
      </c>
      <c r="BL35" t="s">
        <v>204</v>
      </c>
      <c r="BM35">
        <v>0.87045920629161022</v>
      </c>
      <c r="BN35" t="s">
        <v>69</v>
      </c>
      <c r="BO35" t="s">
        <v>173</v>
      </c>
      <c r="BP35">
        <v>760.63199999999995</v>
      </c>
    </row>
    <row r="36" spans="1:68" ht="16.5">
      <c r="A36" s="233" t="str">
        <f t="shared" si="35"/>
        <v>미추홀교통</v>
      </c>
      <c r="B36" s="109" t="str">
        <f t="shared" si="1"/>
        <v>안희석</v>
      </c>
      <c r="C36" s="110" t="str">
        <f t="shared" si="36"/>
        <v>F</v>
      </c>
      <c r="D36" s="111">
        <f t="shared" si="37"/>
        <v>0.68712679996373371</v>
      </c>
      <c r="E36" s="112">
        <f t="shared" si="38"/>
        <v>2824</v>
      </c>
      <c r="F36" s="113" t="str">
        <f t="shared" si="39"/>
        <v>76</v>
      </c>
      <c r="G36" s="114" t="str">
        <f t="shared" si="40"/>
        <v>70바2745</v>
      </c>
      <c r="H36" s="115">
        <f t="shared" si="41"/>
        <v>7</v>
      </c>
      <c r="I36" s="116">
        <f t="shared" si="42"/>
        <v>1028.222</v>
      </c>
      <c r="J36" s="117">
        <f t="shared" si="43"/>
        <v>2.9279854086772937E-2</v>
      </c>
      <c r="K36" s="117">
        <f t="shared" si="44"/>
        <v>0.35079499446691015</v>
      </c>
      <c r="L36" s="117">
        <f t="shared" si="45"/>
        <v>0.2343851814102402</v>
      </c>
      <c r="M36" s="118">
        <f t="shared" si="46"/>
        <v>12.57</v>
      </c>
      <c r="N36" s="119">
        <f t="shared" si="47"/>
        <v>9.725526199595029E-2</v>
      </c>
      <c r="O36" s="119">
        <f t="shared" si="48"/>
        <v>23.827539189007823</v>
      </c>
      <c r="P36" s="219">
        <f t="shared" si="49"/>
        <v>21</v>
      </c>
      <c r="Q36" s="220">
        <f t="shared" si="50"/>
        <v>1</v>
      </c>
      <c r="R36" s="220">
        <f t="shared" si="51"/>
        <v>245</v>
      </c>
      <c r="T36">
        <v>511</v>
      </c>
      <c r="U36">
        <v>2824</v>
      </c>
      <c r="V36" t="s">
        <v>279</v>
      </c>
      <c r="W36">
        <v>1028.222</v>
      </c>
      <c r="X36">
        <v>503.47199999999998</v>
      </c>
      <c r="Y36">
        <v>2.0419999999999998</v>
      </c>
      <c r="Z36">
        <v>12.57</v>
      </c>
      <c r="AA36">
        <v>65.858320000000006</v>
      </c>
      <c r="AB36">
        <v>1.9283220000000001</v>
      </c>
      <c r="AC36">
        <v>23.102768999999999</v>
      </c>
      <c r="AD36" s="1">
        <v>241</v>
      </c>
      <c r="AE36">
        <v>1</v>
      </c>
      <c r="AF36">
        <v>245</v>
      </c>
      <c r="AG36">
        <v>74</v>
      </c>
      <c r="AH36">
        <v>15.612636</v>
      </c>
      <c r="AI36">
        <v>639.5</v>
      </c>
      <c r="AJ36">
        <v>0</v>
      </c>
      <c r="AK36">
        <v>21</v>
      </c>
      <c r="AL36">
        <v>4551</v>
      </c>
      <c r="AM36" t="s">
        <v>280</v>
      </c>
      <c r="AN36" t="s">
        <v>443</v>
      </c>
      <c r="AO36">
        <v>356.79</v>
      </c>
      <c r="AR36" t="s">
        <v>116</v>
      </c>
      <c r="AS36" t="s">
        <v>119</v>
      </c>
      <c r="AT36" t="s">
        <v>223</v>
      </c>
      <c r="AU36" t="s">
        <v>279</v>
      </c>
      <c r="AV36" t="s">
        <v>48</v>
      </c>
      <c r="AW36">
        <v>7</v>
      </c>
      <c r="BB36">
        <v>0.68712679996373371</v>
      </c>
      <c r="BC36" t="s">
        <v>70</v>
      </c>
      <c r="BF36" t="s">
        <v>116</v>
      </c>
      <c r="BG36" t="s">
        <v>119</v>
      </c>
      <c r="BH36" t="s">
        <v>279</v>
      </c>
      <c r="BI36">
        <v>2824</v>
      </c>
      <c r="BJ36">
        <v>7</v>
      </c>
      <c r="BK36" t="s">
        <v>223</v>
      </c>
      <c r="BL36" t="s">
        <v>220</v>
      </c>
      <c r="BM36">
        <v>0.68712679996373371</v>
      </c>
      <c r="BN36" t="s">
        <v>70</v>
      </c>
      <c r="BO36" t="s">
        <v>184</v>
      </c>
      <c r="BP36">
        <v>1028.222</v>
      </c>
    </row>
    <row r="37" spans="1:68" ht="16.5">
      <c r="A37" s="232" t="str">
        <f t="shared" si="35"/>
        <v>미추홀교통</v>
      </c>
      <c r="B37" s="125" t="str">
        <f t="shared" si="1"/>
        <v>오승환</v>
      </c>
      <c r="C37" s="126" t="str">
        <f t="shared" si="36"/>
        <v>F</v>
      </c>
      <c r="D37" s="127">
        <f t="shared" si="37"/>
        <v>0.72731603045151538</v>
      </c>
      <c r="E37" s="128">
        <f t="shared" si="38"/>
        <v>8777</v>
      </c>
      <c r="F37" s="129" t="str">
        <f t="shared" si="39"/>
        <v>76</v>
      </c>
      <c r="G37" s="130" t="str">
        <f t="shared" si="40"/>
        <v>70바2677</v>
      </c>
      <c r="H37" s="131">
        <f t="shared" si="41"/>
        <v>3</v>
      </c>
      <c r="I37" s="132">
        <f t="shared" si="42"/>
        <v>1781.6299999999999</v>
      </c>
      <c r="J37" s="133">
        <f t="shared" si="43"/>
        <v>5.4963406002469656E-2</v>
      </c>
      <c r="K37" s="133">
        <f t="shared" si="44"/>
        <v>0.28326277480117845</v>
      </c>
      <c r="L37" s="133">
        <f t="shared" si="45"/>
        <v>0.26492593860678143</v>
      </c>
      <c r="M37" s="134">
        <f t="shared" si="46"/>
        <v>9.8109999999999999</v>
      </c>
      <c r="N37" s="135">
        <f t="shared" si="47"/>
        <v>0</v>
      </c>
      <c r="O37" s="135">
        <f t="shared" si="48"/>
        <v>10.271492958695127</v>
      </c>
      <c r="P37" s="217">
        <f t="shared" si="49"/>
        <v>20</v>
      </c>
      <c r="Q37" s="218">
        <f t="shared" si="50"/>
        <v>0</v>
      </c>
      <c r="R37" s="218">
        <f t="shared" si="51"/>
        <v>183</v>
      </c>
      <c r="T37">
        <v>511</v>
      </c>
      <c r="U37">
        <v>8777</v>
      </c>
      <c r="V37" t="s">
        <v>281</v>
      </c>
      <c r="W37">
        <v>1781.63</v>
      </c>
      <c r="X37">
        <v>816.65800000000002</v>
      </c>
      <c r="Y37">
        <v>2.1819999999999999</v>
      </c>
      <c r="Z37">
        <v>9.8109999999999999</v>
      </c>
      <c r="AA37">
        <v>118.285246</v>
      </c>
      <c r="AB37">
        <v>6.50136</v>
      </c>
      <c r="AC37">
        <v>33.505806999999997</v>
      </c>
      <c r="AD37" s="1">
        <v>472</v>
      </c>
      <c r="AE37">
        <v>0</v>
      </c>
      <c r="AF37">
        <v>183</v>
      </c>
      <c r="AG37">
        <v>80</v>
      </c>
      <c r="AH37">
        <v>15.062149</v>
      </c>
      <c r="AI37">
        <v>783.3</v>
      </c>
      <c r="AJ37">
        <v>0</v>
      </c>
      <c r="AK37">
        <v>20</v>
      </c>
      <c r="AL37">
        <v>9673</v>
      </c>
      <c r="AM37" t="s">
        <v>282</v>
      </c>
      <c r="AN37" t="s">
        <v>444</v>
      </c>
      <c r="AO37">
        <v>1391.126</v>
      </c>
      <c r="AR37" t="s">
        <v>116</v>
      </c>
      <c r="AS37" t="s">
        <v>119</v>
      </c>
      <c r="AT37" t="s">
        <v>217</v>
      </c>
      <c r="AU37" t="s">
        <v>281</v>
      </c>
      <c r="AV37" t="s">
        <v>48</v>
      </c>
      <c r="AW37">
        <v>3</v>
      </c>
      <c r="BB37">
        <v>0.72731603045151538</v>
      </c>
      <c r="BC37" t="s">
        <v>70</v>
      </c>
      <c r="BF37" t="s">
        <v>116</v>
      </c>
      <c r="BG37" t="s">
        <v>119</v>
      </c>
      <c r="BH37" t="s">
        <v>281</v>
      </c>
      <c r="BI37">
        <v>8777</v>
      </c>
      <c r="BJ37">
        <v>3</v>
      </c>
      <c r="BK37" t="s">
        <v>217</v>
      </c>
      <c r="BL37" t="s">
        <v>223</v>
      </c>
      <c r="BM37">
        <v>0.72731603045151538</v>
      </c>
      <c r="BN37" t="s">
        <v>70</v>
      </c>
      <c r="BO37" t="s">
        <v>184</v>
      </c>
      <c r="BP37">
        <v>1781.6299999999999</v>
      </c>
    </row>
    <row r="38" spans="1:68" ht="16.5">
      <c r="A38" s="233" t="str">
        <f t="shared" si="35"/>
        <v>미추홀교통</v>
      </c>
      <c r="B38" s="109" t="str">
        <f t="shared" si="1"/>
        <v>유광모</v>
      </c>
      <c r="C38" s="110" t="str">
        <f t="shared" si="36"/>
        <v>C</v>
      </c>
      <c r="D38" s="111">
        <f t="shared" si="37"/>
        <v>0.87998507968195738</v>
      </c>
      <c r="E38" s="112">
        <f t="shared" si="38"/>
        <v>6924</v>
      </c>
      <c r="F38" s="113" t="str">
        <f t="shared" si="39"/>
        <v>12</v>
      </c>
      <c r="G38" s="114" t="str">
        <f t="shared" si="40"/>
        <v>70바2733</v>
      </c>
      <c r="H38" s="115">
        <f t="shared" si="41"/>
        <v>2</v>
      </c>
      <c r="I38" s="116">
        <f t="shared" si="42"/>
        <v>642.178</v>
      </c>
      <c r="J38" s="117">
        <f t="shared" si="43"/>
        <v>4.4646592089147268E-3</v>
      </c>
      <c r="K38" s="117">
        <f t="shared" si="44"/>
        <v>0.31692495331216375</v>
      </c>
      <c r="L38" s="117">
        <f t="shared" si="45"/>
        <v>0.20866488730538885</v>
      </c>
      <c r="M38" s="118">
        <f t="shared" si="46"/>
        <v>13.089</v>
      </c>
      <c r="N38" s="119">
        <f t="shared" si="47"/>
        <v>0.15572006515327527</v>
      </c>
      <c r="O38" s="119">
        <f t="shared" si="48"/>
        <v>11.990445016802195</v>
      </c>
      <c r="P38" s="219">
        <f t="shared" si="49"/>
        <v>0</v>
      </c>
      <c r="Q38" s="220">
        <f t="shared" si="50"/>
        <v>1</v>
      </c>
      <c r="R38" s="220">
        <f t="shared" si="51"/>
        <v>77</v>
      </c>
      <c r="T38">
        <v>511</v>
      </c>
      <c r="U38">
        <v>6924</v>
      </c>
      <c r="V38" t="s">
        <v>283</v>
      </c>
      <c r="W38">
        <v>642.178</v>
      </c>
      <c r="X38">
        <v>364.92700000000002</v>
      </c>
      <c r="Y38">
        <v>1.76</v>
      </c>
      <c r="Z38">
        <v>13.089</v>
      </c>
      <c r="AA38">
        <v>32.786377000000002</v>
      </c>
      <c r="AB38">
        <v>0.14638000000000001</v>
      </c>
      <c r="AC38">
        <v>10.390821000000001</v>
      </c>
      <c r="AD38" s="1">
        <v>134</v>
      </c>
      <c r="AE38">
        <v>1</v>
      </c>
      <c r="AF38">
        <v>77</v>
      </c>
      <c r="AG38">
        <v>75</v>
      </c>
      <c r="AH38">
        <v>19.586732000000001</v>
      </c>
      <c r="AI38">
        <v>235.7</v>
      </c>
      <c r="AJ38">
        <v>0</v>
      </c>
      <c r="AK38">
        <v>0</v>
      </c>
      <c r="AL38">
        <v>0</v>
      </c>
      <c r="AM38" t="s">
        <v>284</v>
      </c>
      <c r="AN38" t="s">
        <v>445</v>
      </c>
      <c r="AO38">
        <v>538.66300000000001</v>
      </c>
      <c r="AR38" t="s">
        <v>116</v>
      </c>
      <c r="AS38" t="s">
        <v>117</v>
      </c>
      <c r="AT38" t="s">
        <v>207</v>
      </c>
      <c r="AU38" t="s">
        <v>283</v>
      </c>
      <c r="AV38" t="s">
        <v>48</v>
      </c>
      <c r="AW38">
        <v>2</v>
      </c>
      <c r="BB38">
        <v>0.87998507968195738</v>
      </c>
      <c r="BC38" t="s">
        <v>69</v>
      </c>
      <c r="BF38" t="s">
        <v>116</v>
      </c>
      <c r="BG38" t="s">
        <v>117</v>
      </c>
      <c r="BH38" t="s">
        <v>283</v>
      </c>
      <c r="BI38">
        <v>6924</v>
      </c>
      <c r="BJ38">
        <v>2</v>
      </c>
      <c r="BK38" t="s">
        <v>207</v>
      </c>
      <c r="BL38" t="s">
        <v>202</v>
      </c>
      <c r="BM38">
        <v>0.87998507968195738</v>
      </c>
      <c r="BN38" t="s">
        <v>69</v>
      </c>
      <c r="BO38" t="s">
        <v>173</v>
      </c>
      <c r="BP38">
        <v>642.178</v>
      </c>
    </row>
    <row r="39" spans="1:68" ht="16.5">
      <c r="A39" s="232" t="str">
        <f t="shared" si="35"/>
        <v>미추홀교통</v>
      </c>
      <c r="B39" s="125" t="str">
        <f t="shared" si="1"/>
        <v>유귀열</v>
      </c>
      <c r="C39" s="126" t="str">
        <f t="shared" si="36"/>
        <v>F</v>
      </c>
      <c r="D39" s="127">
        <f t="shared" si="37"/>
        <v>0.74267738135757377</v>
      </c>
      <c r="E39" s="128">
        <f t="shared" si="38"/>
        <v>5169</v>
      </c>
      <c r="F39" s="129" t="str">
        <f t="shared" si="39"/>
        <v>76</v>
      </c>
      <c r="G39" s="130" t="str">
        <f t="shared" si="40"/>
        <v>70바2690</v>
      </c>
      <c r="H39" s="131">
        <f t="shared" si="41"/>
        <v>2</v>
      </c>
      <c r="I39" s="132">
        <f t="shared" si="42"/>
        <v>2359.2530000000002</v>
      </c>
      <c r="J39" s="133">
        <f t="shared" si="43"/>
        <v>3.7089834848588438E-2</v>
      </c>
      <c r="K39" s="133">
        <f t="shared" si="44"/>
        <v>0.28311368511391832</v>
      </c>
      <c r="L39" s="133">
        <f t="shared" si="45"/>
        <v>0.19794401024392042</v>
      </c>
      <c r="M39" s="134">
        <f t="shared" si="46"/>
        <v>9.8550000000000004</v>
      </c>
      <c r="N39" s="135">
        <f t="shared" si="47"/>
        <v>4.2386297696770964E-2</v>
      </c>
      <c r="O39" s="135">
        <f t="shared" si="48"/>
        <v>6.3579446545156451</v>
      </c>
      <c r="P39" s="217">
        <f t="shared" si="49"/>
        <v>2</v>
      </c>
      <c r="Q39" s="218">
        <f t="shared" si="50"/>
        <v>1</v>
      </c>
      <c r="R39" s="218">
        <f t="shared" si="51"/>
        <v>150</v>
      </c>
      <c r="T39">
        <v>511</v>
      </c>
      <c r="U39">
        <v>5169</v>
      </c>
      <c r="V39" t="s">
        <v>285</v>
      </c>
      <c r="W39">
        <v>2359.2530000000002</v>
      </c>
      <c r="X39">
        <v>1059.2170000000001</v>
      </c>
      <c r="Y39">
        <v>2.2269999999999999</v>
      </c>
      <c r="Z39">
        <v>9.8550000000000004</v>
      </c>
      <c r="AA39">
        <v>147.14134000000001</v>
      </c>
      <c r="AB39">
        <v>5.4574480000000003</v>
      </c>
      <c r="AC39">
        <v>41.657727000000001</v>
      </c>
      <c r="AD39" s="1">
        <v>467</v>
      </c>
      <c r="AE39">
        <v>1</v>
      </c>
      <c r="AF39">
        <v>150</v>
      </c>
      <c r="AG39">
        <v>81</v>
      </c>
      <c r="AH39">
        <v>16.033923000000001</v>
      </c>
      <c r="AI39">
        <v>336.2</v>
      </c>
      <c r="AJ39">
        <v>0</v>
      </c>
      <c r="AK39">
        <v>2</v>
      </c>
      <c r="AL39">
        <v>279</v>
      </c>
      <c r="AM39" t="s">
        <v>286</v>
      </c>
      <c r="AN39" t="s">
        <v>446</v>
      </c>
      <c r="AO39">
        <v>2215.4540000000002</v>
      </c>
      <c r="AR39" t="s">
        <v>116</v>
      </c>
      <c r="AS39" t="s">
        <v>119</v>
      </c>
      <c r="AT39" t="s">
        <v>219</v>
      </c>
      <c r="AU39" t="s">
        <v>285</v>
      </c>
      <c r="AV39" t="s">
        <v>48</v>
      </c>
      <c r="AW39">
        <v>2</v>
      </c>
      <c r="BB39">
        <v>0.74267738135757377</v>
      </c>
      <c r="BC39" t="s">
        <v>70</v>
      </c>
      <c r="BF39" t="s">
        <v>116</v>
      </c>
      <c r="BG39" t="s">
        <v>119</v>
      </c>
      <c r="BH39" t="s">
        <v>285</v>
      </c>
      <c r="BI39">
        <v>5169</v>
      </c>
      <c r="BJ39">
        <v>2</v>
      </c>
      <c r="BK39" t="s">
        <v>219</v>
      </c>
      <c r="BL39" t="s">
        <v>220</v>
      </c>
      <c r="BM39">
        <v>0.74267738135757377</v>
      </c>
      <c r="BN39" t="s">
        <v>70</v>
      </c>
      <c r="BO39" t="s">
        <v>184</v>
      </c>
      <c r="BP39">
        <v>2359.2530000000002</v>
      </c>
    </row>
    <row r="40" spans="1:68" ht="16.5">
      <c r="A40" s="233" t="str">
        <f t="shared" si="35"/>
        <v>미추홀교통</v>
      </c>
      <c r="B40" s="109" t="str">
        <f t="shared" si="1"/>
        <v>유용덕</v>
      </c>
      <c r="C40" s="110" t="str">
        <f t="shared" si="36"/>
        <v>C</v>
      </c>
      <c r="D40" s="111">
        <f t="shared" si="37"/>
        <v>0.89100000000000001</v>
      </c>
      <c r="E40" s="112">
        <f t="shared" si="38"/>
        <v>6516</v>
      </c>
      <c r="F40" s="113" t="str">
        <f t="shared" si="39"/>
        <v>12</v>
      </c>
      <c r="G40" s="114" t="str">
        <f t="shared" si="40"/>
        <v>70바2777</v>
      </c>
      <c r="H40" s="115">
        <f t="shared" si="41"/>
        <v>1</v>
      </c>
      <c r="I40" s="116">
        <f t="shared" si="42"/>
        <v>1403.24</v>
      </c>
      <c r="J40" s="117">
        <f t="shared" si="43"/>
        <v>2.0155513436520191E-2</v>
      </c>
      <c r="K40" s="117">
        <f t="shared" si="44"/>
        <v>0.36179968978906857</v>
      </c>
      <c r="L40" s="117">
        <f t="shared" si="45"/>
        <v>0.20167612097716714</v>
      </c>
      <c r="M40" s="118">
        <f t="shared" si="46"/>
        <v>12.358000000000001</v>
      </c>
      <c r="N40" s="119">
        <f t="shared" si="47"/>
        <v>0.14252729397679656</v>
      </c>
      <c r="O40" s="119">
        <f t="shared" si="48"/>
        <v>39.765115019526242</v>
      </c>
      <c r="P40" s="219">
        <f t="shared" si="49"/>
        <v>29</v>
      </c>
      <c r="Q40" s="220">
        <f t="shared" si="50"/>
        <v>2</v>
      </c>
      <c r="R40" s="220">
        <f t="shared" si="51"/>
        <v>558</v>
      </c>
      <c r="T40">
        <v>511</v>
      </c>
      <c r="U40">
        <v>6516</v>
      </c>
      <c r="V40" t="s">
        <v>287</v>
      </c>
      <c r="W40">
        <v>1403.24</v>
      </c>
      <c r="X40">
        <v>787.28099999999995</v>
      </c>
      <c r="Y40">
        <v>1.782</v>
      </c>
      <c r="Z40">
        <v>12.358000000000001</v>
      </c>
      <c r="AA40">
        <v>84.908033000000003</v>
      </c>
      <c r="AB40">
        <v>1.711365</v>
      </c>
      <c r="AC40">
        <v>30.7197</v>
      </c>
      <c r="AD40" s="1">
        <v>283</v>
      </c>
      <c r="AE40">
        <v>2</v>
      </c>
      <c r="AF40">
        <v>558</v>
      </c>
      <c r="AG40">
        <v>93</v>
      </c>
      <c r="AH40">
        <v>16.526586999999999</v>
      </c>
      <c r="AI40">
        <v>1591.9</v>
      </c>
      <c r="AJ40">
        <v>86.9</v>
      </c>
      <c r="AK40">
        <v>29</v>
      </c>
      <c r="AL40">
        <v>6229</v>
      </c>
      <c r="AM40" t="s">
        <v>288</v>
      </c>
      <c r="AN40" t="s">
        <v>447</v>
      </c>
      <c r="AO40">
        <v>1403.24</v>
      </c>
      <c r="AR40" t="s">
        <v>116</v>
      </c>
      <c r="AS40" t="s">
        <v>117</v>
      </c>
      <c r="AT40" t="s">
        <v>215</v>
      </c>
      <c r="AU40" t="s">
        <v>287</v>
      </c>
      <c r="AV40" t="s">
        <v>48</v>
      </c>
      <c r="AW40">
        <v>1</v>
      </c>
      <c r="BB40">
        <v>0.89100000000000001</v>
      </c>
      <c r="BC40" t="s">
        <v>69</v>
      </c>
      <c r="BF40" t="s">
        <v>116</v>
      </c>
      <c r="BG40" t="s">
        <v>117</v>
      </c>
      <c r="BH40" t="s">
        <v>287</v>
      </c>
      <c r="BI40">
        <v>6516</v>
      </c>
      <c r="BJ40">
        <v>1</v>
      </c>
      <c r="BK40" t="s">
        <v>215</v>
      </c>
      <c r="BL40" t="s">
        <v>172</v>
      </c>
      <c r="BM40">
        <v>0.89100000000000001</v>
      </c>
      <c r="BN40" t="s">
        <v>69</v>
      </c>
      <c r="BO40" t="s">
        <v>173</v>
      </c>
      <c r="BP40">
        <v>1403.24</v>
      </c>
    </row>
    <row r="41" spans="1:68" ht="16.5">
      <c r="A41" s="232" t="str">
        <f t="shared" si="35"/>
        <v>미추홀교통</v>
      </c>
      <c r="B41" s="125" t="str">
        <f t="shared" si="1"/>
        <v>이명호</v>
      </c>
      <c r="C41" s="126" t="str">
        <f t="shared" si="36"/>
        <v>F</v>
      </c>
      <c r="D41" s="127">
        <f t="shared" si="37"/>
        <v>0.72867668903228011</v>
      </c>
      <c r="E41" s="128">
        <f t="shared" si="38"/>
        <v>11</v>
      </c>
      <c r="F41" s="129" t="str">
        <f t="shared" si="39"/>
        <v>76</v>
      </c>
      <c r="G41" s="130" t="str">
        <f t="shared" si="40"/>
        <v>70바2764</v>
      </c>
      <c r="H41" s="131">
        <f t="shared" si="41"/>
        <v>2</v>
      </c>
      <c r="I41" s="132">
        <f t="shared" si="42"/>
        <v>1944.95</v>
      </c>
      <c r="J41" s="133">
        <f t="shared" si="43"/>
        <v>5.2145263366429814E-2</v>
      </c>
      <c r="K41" s="133">
        <f t="shared" si="44"/>
        <v>0.31029491319592206</v>
      </c>
      <c r="L41" s="133">
        <f t="shared" si="45"/>
        <v>0.23445332784904496</v>
      </c>
      <c r="M41" s="134">
        <f t="shared" si="46"/>
        <v>11.244999999999999</v>
      </c>
      <c r="N41" s="135">
        <f t="shared" si="47"/>
        <v>0</v>
      </c>
      <c r="O41" s="135">
        <f t="shared" si="48"/>
        <v>3.4962338363454073</v>
      </c>
      <c r="P41" s="217">
        <f t="shared" si="49"/>
        <v>14</v>
      </c>
      <c r="Q41" s="218">
        <f t="shared" si="50"/>
        <v>0</v>
      </c>
      <c r="R41" s="218">
        <f t="shared" si="51"/>
        <v>68</v>
      </c>
      <c r="T41">
        <v>511</v>
      </c>
      <c r="U41">
        <v>11</v>
      </c>
      <c r="V41" t="s">
        <v>289</v>
      </c>
      <c r="W41">
        <v>1944.95</v>
      </c>
      <c r="X41">
        <v>889.952</v>
      </c>
      <c r="Y41">
        <v>2.1850000000000001</v>
      </c>
      <c r="Z41">
        <v>11.244999999999999</v>
      </c>
      <c r="AA41">
        <v>123.932196</v>
      </c>
      <c r="AB41">
        <v>6.4624769999999998</v>
      </c>
      <c r="AC41">
        <v>38.455530000000003</v>
      </c>
      <c r="AD41" s="1">
        <v>456</v>
      </c>
      <c r="AE41">
        <v>0</v>
      </c>
      <c r="AF41">
        <v>68</v>
      </c>
      <c r="AG41">
        <v>71</v>
      </c>
      <c r="AH41">
        <v>15.693662</v>
      </c>
      <c r="AI41">
        <v>221.9</v>
      </c>
      <c r="AJ41">
        <v>0</v>
      </c>
      <c r="AK41">
        <v>14</v>
      </c>
      <c r="AL41">
        <v>2787</v>
      </c>
      <c r="AM41" t="s">
        <v>290</v>
      </c>
      <c r="AN41" t="s">
        <v>448</v>
      </c>
      <c r="AO41">
        <v>1821.973</v>
      </c>
      <c r="AR41" t="s">
        <v>116</v>
      </c>
      <c r="AS41" t="s">
        <v>119</v>
      </c>
      <c r="AT41" t="s">
        <v>224</v>
      </c>
      <c r="AU41" t="s">
        <v>289</v>
      </c>
      <c r="AV41" t="s">
        <v>48</v>
      </c>
      <c r="AW41">
        <v>2</v>
      </c>
      <c r="BB41">
        <v>0.72867668903228011</v>
      </c>
      <c r="BC41" t="s">
        <v>70</v>
      </c>
      <c r="BF41" t="s">
        <v>116</v>
      </c>
      <c r="BG41" t="s">
        <v>119</v>
      </c>
      <c r="BH41" t="s">
        <v>289</v>
      </c>
      <c r="BI41">
        <v>11</v>
      </c>
      <c r="BJ41">
        <v>2</v>
      </c>
      <c r="BK41" t="s">
        <v>224</v>
      </c>
      <c r="BL41" t="s">
        <v>217</v>
      </c>
      <c r="BM41">
        <v>0.72867668903228011</v>
      </c>
      <c r="BN41" t="s">
        <v>70</v>
      </c>
      <c r="BO41" t="s">
        <v>184</v>
      </c>
      <c r="BP41">
        <v>1944.95</v>
      </c>
    </row>
    <row r="42" spans="1:68" ht="16.5">
      <c r="A42" s="233" t="str">
        <f t="shared" si="35"/>
        <v>미추홀교통</v>
      </c>
      <c r="B42" s="109" t="str">
        <f t="shared" si="1"/>
        <v>이상준</v>
      </c>
      <c r="C42" s="110" t="str">
        <f t="shared" si="36"/>
        <v>C</v>
      </c>
      <c r="D42" s="111">
        <f t="shared" si="37"/>
        <v>0.86404098357761361</v>
      </c>
      <c r="E42" s="112">
        <f t="shared" si="38"/>
        <v>2738</v>
      </c>
      <c r="F42" s="113" t="str">
        <f t="shared" si="39"/>
        <v>12</v>
      </c>
      <c r="G42" s="114" t="str">
        <f t="shared" si="40"/>
        <v>70바2527</v>
      </c>
      <c r="H42" s="115">
        <f t="shared" si="41"/>
        <v>8</v>
      </c>
      <c r="I42" s="116">
        <f t="shared" si="42"/>
        <v>1132.7830000000001</v>
      </c>
      <c r="J42" s="117">
        <f t="shared" si="43"/>
        <v>2.6198232518092553E-2</v>
      </c>
      <c r="K42" s="117">
        <f t="shared" si="44"/>
        <v>0.34969115179385091</v>
      </c>
      <c r="L42" s="117">
        <f t="shared" si="45"/>
        <v>0.19244639087980661</v>
      </c>
      <c r="M42" s="118">
        <f t="shared" si="46"/>
        <v>12.670999999999999</v>
      </c>
      <c r="N42" s="119">
        <f t="shared" si="47"/>
        <v>0.17655632190807949</v>
      </c>
      <c r="O42" s="119">
        <f t="shared" si="48"/>
        <v>13.771393108830202</v>
      </c>
      <c r="P42" s="219">
        <f t="shared" si="49"/>
        <v>7</v>
      </c>
      <c r="Q42" s="220">
        <f t="shared" si="50"/>
        <v>2</v>
      </c>
      <c r="R42" s="220">
        <f t="shared" si="51"/>
        <v>156</v>
      </c>
      <c r="T42">
        <v>511</v>
      </c>
      <c r="U42">
        <v>2738</v>
      </c>
      <c r="V42" t="s">
        <v>291</v>
      </c>
      <c r="W42">
        <v>1132.7829999999999</v>
      </c>
      <c r="X42">
        <v>656.51300000000003</v>
      </c>
      <c r="Y42">
        <v>1.7250000000000001</v>
      </c>
      <c r="Z42">
        <v>12.670999999999999</v>
      </c>
      <c r="AA42">
        <v>69.883035000000007</v>
      </c>
      <c r="AB42">
        <v>1.8308120000000001</v>
      </c>
      <c r="AC42">
        <v>24.437479</v>
      </c>
      <c r="AD42" s="1">
        <v>218</v>
      </c>
      <c r="AE42">
        <v>2</v>
      </c>
      <c r="AF42">
        <v>156</v>
      </c>
      <c r="AG42">
        <v>72</v>
      </c>
      <c r="AH42">
        <v>16.209699000000001</v>
      </c>
      <c r="AI42">
        <v>474.6</v>
      </c>
      <c r="AJ42">
        <v>0</v>
      </c>
      <c r="AK42">
        <v>7</v>
      </c>
      <c r="AL42">
        <v>1489</v>
      </c>
      <c r="AM42" t="s">
        <v>292</v>
      </c>
      <c r="AN42" t="s">
        <v>449</v>
      </c>
      <c r="AO42">
        <v>332.26499999999999</v>
      </c>
      <c r="AR42" t="s">
        <v>116</v>
      </c>
      <c r="AS42" t="s">
        <v>117</v>
      </c>
      <c r="AT42" t="s">
        <v>193</v>
      </c>
      <c r="AU42" t="s">
        <v>291</v>
      </c>
      <c r="AV42" t="s">
        <v>48</v>
      </c>
      <c r="AW42">
        <v>8</v>
      </c>
      <c r="BB42">
        <v>0.86404098357761361</v>
      </c>
      <c r="BC42" t="s">
        <v>69</v>
      </c>
      <c r="BF42" t="s">
        <v>116</v>
      </c>
      <c r="BG42" t="s">
        <v>117</v>
      </c>
      <c r="BH42" t="s">
        <v>291</v>
      </c>
      <c r="BI42">
        <v>2738</v>
      </c>
      <c r="BJ42">
        <v>8</v>
      </c>
      <c r="BK42" t="s">
        <v>193</v>
      </c>
      <c r="BL42" t="s">
        <v>195</v>
      </c>
      <c r="BM42">
        <v>0.86404098357761361</v>
      </c>
      <c r="BN42" t="s">
        <v>69</v>
      </c>
      <c r="BO42" t="s">
        <v>173</v>
      </c>
      <c r="BP42">
        <v>1132.7830000000001</v>
      </c>
    </row>
    <row r="43" spans="1:68" ht="16.5">
      <c r="A43" s="232" t="str">
        <f t="shared" si="35"/>
        <v>미추홀교통</v>
      </c>
      <c r="B43" s="125" t="str">
        <f t="shared" si="1"/>
        <v>이성민</v>
      </c>
      <c r="C43" s="126" t="str">
        <f t="shared" si="36"/>
        <v>C</v>
      </c>
      <c r="D43" s="127">
        <f t="shared" si="37"/>
        <v>0.85250000000000004</v>
      </c>
      <c r="E43" s="128">
        <f t="shared" si="38"/>
        <v>6019</v>
      </c>
      <c r="F43" s="129" t="str">
        <f t="shared" si="39"/>
        <v>12</v>
      </c>
      <c r="G43" s="130" t="str">
        <f t="shared" si="40"/>
        <v>70바2642</v>
      </c>
      <c r="H43" s="131">
        <f t="shared" si="41"/>
        <v>1</v>
      </c>
      <c r="I43" s="132">
        <f t="shared" si="42"/>
        <v>1412.886</v>
      </c>
      <c r="J43" s="133">
        <f t="shared" si="43"/>
        <v>2.3047714938069858E-2</v>
      </c>
      <c r="K43" s="133">
        <f t="shared" si="44"/>
        <v>0.35023271176353749</v>
      </c>
      <c r="L43" s="133">
        <f t="shared" si="45"/>
        <v>0.17977388126147476</v>
      </c>
      <c r="M43" s="134">
        <f t="shared" si="46"/>
        <v>12.679</v>
      </c>
      <c r="N43" s="135">
        <f t="shared" si="47"/>
        <v>0.14155423721375965</v>
      </c>
      <c r="O43" s="135">
        <f t="shared" si="48"/>
        <v>24.913545749621697</v>
      </c>
      <c r="P43" s="217">
        <f t="shared" si="49"/>
        <v>8</v>
      </c>
      <c r="Q43" s="218">
        <f t="shared" si="50"/>
        <v>2</v>
      </c>
      <c r="R43" s="218">
        <f t="shared" si="51"/>
        <v>352</v>
      </c>
      <c r="T43">
        <v>511</v>
      </c>
      <c r="U43">
        <v>6019</v>
      </c>
      <c r="V43" t="s">
        <v>293</v>
      </c>
      <c r="W43">
        <v>1412.886</v>
      </c>
      <c r="X43">
        <v>828.62199999999996</v>
      </c>
      <c r="Y43">
        <v>1.7050000000000001</v>
      </c>
      <c r="Z43">
        <v>12.679</v>
      </c>
      <c r="AA43">
        <v>90.704696999999996</v>
      </c>
      <c r="AB43">
        <v>2.0905360000000002</v>
      </c>
      <c r="AC43">
        <v>31.767752000000002</v>
      </c>
      <c r="AD43" s="1">
        <v>254</v>
      </c>
      <c r="AE43">
        <v>2</v>
      </c>
      <c r="AF43">
        <v>352</v>
      </c>
      <c r="AG43">
        <v>73</v>
      </c>
      <c r="AH43">
        <v>15.576767</v>
      </c>
      <c r="AI43">
        <v>285.10000000000002</v>
      </c>
      <c r="AJ43">
        <v>0</v>
      </c>
      <c r="AK43">
        <v>8</v>
      </c>
      <c r="AL43">
        <v>1154</v>
      </c>
      <c r="AM43" t="s">
        <v>294</v>
      </c>
      <c r="AN43" t="s">
        <v>450</v>
      </c>
      <c r="AO43">
        <v>1412.886</v>
      </c>
      <c r="AR43" t="s">
        <v>116</v>
      </c>
      <c r="AS43" t="s">
        <v>117</v>
      </c>
      <c r="AT43" t="s">
        <v>201</v>
      </c>
      <c r="AU43" t="s">
        <v>293</v>
      </c>
      <c r="AV43" t="s">
        <v>48</v>
      </c>
      <c r="AW43">
        <v>1</v>
      </c>
      <c r="BB43">
        <v>0.85250000000000004</v>
      </c>
      <c r="BC43" t="s">
        <v>69</v>
      </c>
      <c r="BF43" t="s">
        <v>116</v>
      </c>
      <c r="BG43" t="s">
        <v>117</v>
      </c>
      <c r="BH43" t="s">
        <v>293</v>
      </c>
      <c r="BI43">
        <v>6019</v>
      </c>
      <c r="BJ43">
        <v>1</v>
      </c>
      <c r="BK43" t="s">
        <v>201</v>
      </c>
      <c r="BL43" t="s">
        <v>172</v>
      </c>
      <c r="BM43">
        <v>0.85250000000000004</v>
      </c>
      <c r="BN43" t="s">
        <v>69</v>
      </c>
      <c r="BO43" t="s">
        <v>173</v>
      </c>
      <c r="BP43">
        <v>1412.886</v>
      </c>
    </row>
    <row r="44" spans="1:68" ht="16.5">
      <c r="A44" s="233" t="str">
        <f t="shared" si="35"/>
        <v>미추홀교통</v>
      </c>
      <c r="B44" s="109" t="str">
        <f t="shared" si="1"/>
        <v>이승훈</v>
      </c>
      <c r="C44" s="110" t="str">
        <f t="shared" si="36"/>
        <v>B</v>
      </c>
      <c r="D44" s="111">
        <f t="shared" si="37"/>
        <v>0.92738597429721759</v>
      </c>
      <c r="E44" s="112">
        <f t="shared" si="38"/>
        <v>2925</v>
      </c>
      <c r="F44" s="113" t="str">
        <f t="shared" si="39"/>
        <v>12</v>
      </c>
      <c r="G44" s="114" t="str">
        <f t="shared" si="40"/>
        <v>70바2651</v>
      </c>
      <c r="H44" s="115">
        <f t="shared" si="41"/>
        <v>2</v>
      </c>
      <c r="I44" s="116">
        <f t="shared" si="42"/>
        <v>1953.4849999999999</v>
      </c>
      <c r="J44" s="117">
        <f t="shared" si="43"/>
        <v>1.9924111209891841E-2</v>
      </c>
      <c r="K44" s="117">
        <f t="shared" si="44"/>
        <v>0.29969135560010146</v>
      </c>
      <c r="L44" s="117">
        <f t="shared" si="45"/>
        <v>1.7916697594299421E-2</v>
      </c>
      <c r="M44" s="118">
        <f t="shared" si="46"/>
        <v>10.036</v>
      </c>
      <c r="N44" s="119">
        <f t="shared" si="47"/>
        <v>0</v>
      </c>
      <c r="O44" s="119">
        <f t="shared" si="48"/>
        <v>8.344062022488016</v>
      </c>
      <c r="P44" s="219">
        <f t="shared" si="49"/>
        <v>1</v>
      </c>
      <c r="Q44" s="220">
        <f t="shared" si="50"/>
        <v>0</v>
      </c>
      <c r="R44" s="220">
        <f t="shared" si="51"/>
        <v>163</v>
      </c>
      <c r="T44">
        <v>511</v>
      </c>
      <c r="U44">
        <v>2925</v>
      </c>
      <c r="V44" t="s">
        <v>295</v>
      </c>
      <c r="W44">
        <v>1953.4849999999999</v>
      </c>
      <c r="X44">
        <v>1053.0740000000001</v>
      </c>
      <c r="Y44">
        <v>1.855</v>
      </c>
      <c r="Z44">
        <v>10.036</v>
      </c>
      <c r="AA44">
        <v>119.78607100000001</v>
      </c>
      <c r="AB44">
        <v>2.3866309999999999</v>
      </c>
      <c r="AC44">
        <v>35.898850000000003</v>
      </c>
      <c r="AD44" s="1">
        <v>35</v>
      </c>
      <c r="AE44">
        <v>0</v>
      </c>
      <c r="AF44">
        <v>163</v>
      </c>
      <c r="AG44">
        <v>89</v>
      </c>
      <c r="AH44">
        <v>16.308114</v>
      </c>
      <c r="AI44">
        <v>418.7</v>
      </c>
      <c r="AJ44">
        <v>3.5</v>
      </c>
      <c r="AK44">
        <v>1</v>
      </c>
      <c r="AL44">
        <v>103</v>
      </c>
      <c r="AM44" t="s">
        <v>296</v>
      </c>
      <c r="AN44" t="s">
        <v>451</v>
      </c>
      <c r="AO44">
        <v>1849.9079999999999</v>
      </c>
      <c r="AR44" t="s">
        <v>116</v>
      </c>
      <c r="AS44" t="s">
        <v>117</v>
      </c>
      <c r="AT44" t="s">
        <v>203</v>
      </c>
      <c r="AU44" t="s">
        <v>295</v>
      </c>
      <c r="AV44" t="s">
        <v>48</v>
      </c>
      <c r="AW44">
        <v>2</v>
      </c>
      <c r="BB44">
        <v>0.92738597429721759</v>
      </c>
      <c r="BC44" t="s">
        <v>68</v>
      </c>
      <c r="BF44" t="s">
        <v>116</v>
      </c>
      <c r="BG44" t="s">
        <v>117</v>
      </c>
      <c r="BH44" t="s">
        <v>295</v>
      </c>
      <c r="BI44">
        <v>2925</v>
      </c>
      <c r="BJ44">
        <v>2</v>
      </c>
      <c r="BK44" t="s">
        <v>203</v>
      </c>
      <c r="BL44" t="s">
        <v>206</v>
      </c>
      <c r="BM44">
        <v>0.92738597429721759</v>
      </c>
      <c r="BN44" t="s">
        <v>68</v>
      </c>
      <c r="BO44" t="s">
        <v>227</v>
      </c>
      <c r="BP44">
        <v>1953.4849999999999</v>
      </c>
    </row>
    <row r="45" spans="1:68" ht="16.5">
      <c r="A45" s="232" t="str">
        <f t="shared" si="35"/>
        <v>미추홀교통</v>
      </c>
      <c r="B45" s="125" t="str">
        <f t="shared" si="1"/>
        <v>이영우</v>
      </c>
      <c r="C45" s="126" t="str">
        <f t="shared" si="36"/>
        <v>B</v>
      </c>
      <c r="D45" s="127">
        <f t="shared" si="37"/>
        <v>0.91600000000000004</v>
      </c>
      <c r="E45" s="128">
        <f t="shared" si="38"/>
        <v>4297</v>
      </c>
      <c r="F45" s="129" t="str">
        <f t="shared" si="39"/>
        <v>12</v>
      </c>
      <c r="G45" s="130" t="str">
        <f t="shared" si="40"/>
        <v>70바2766</v>
      </c>
      <c r="H45" s="131">
        <f t="shared" si="41"/>
        <v>1</v>
      </c>
      <c r="I45" s="132">
        <f t="shared" si="42"/>
        <v>3640.7620000000002</v>
      </c>
      <c r="J45" s="133">
        <f t="shared" si="43"/>
        <v>3.5440351584035142E-2</v>
      </c>
      <c r="K45" s="133">
        <f t="shared" si="44"/>
        <v>0.3321230621132642</v>
      </c>
      <c r="L45" s="133">
        <f t="shared" si="45"/>
        <v>0.15189127990239404</v>
      </c>
      <c r="M45" s="134">
        <f t="shared" si="46"/>
        <v>10.574</v>
      </c>
      <c r="N45" s="135">
        <f t="shared" si="47"/>
        <v>0.21973422047362612</v>
      </c>
      <c r="O45" s="135">
        <f t="shared" si="48"/>
        <v>16.095531649693115</v>
      </c>
      <c r="P45" s="217">
        <f t="shared" si="49"/>
        <v>39</v>
      </c>
      <c r="Q45" s="218">
        <f t="shared" si="50"/>
        <v>8</v>
      </c>
      <c r="R45" s="218">
        <f t="shared" si="51"/>
        <v>586</v>
      </c>
      <c r="T45">
        <v>511</v>
      </c>
      <c r="U45">
        <v>4297</v>
      </c>
      <c r="V45" t="s">
        <v>297</v>
      </c>
      <c r="W45">
        <v>3640.7620000000002</v>
      </c>
      <c r="X45">
        <v>1987.0889999999999</v>
      </c>
      <c r="Y45">
        <v>1.8320000000000001</v>
      </c>
      <c r="Z45">
        <v>10.574</v>
      </c>
      <c r="AA45">
        <v>230.62048300000001</v>
      </c>
      <c r="AB45">
        <v>8.1732709999999997</v>
      </c>
      <c r="AC45">
        <v>76.594380999999998</v>
      </c>
      <c r="AD45" s="1">
        <v>553</v>
      </c>
      <c r="AE45">
        <v>8</v>
      </c>
      <c r="AF45">
        <v>586</v>
      </c>
      <c r="AG45">
        <v>86</v>
      </c>
      <c r="AH45">
        <v>15.786811</v>
      </c>
      <c r="AI45">
        <v>1637.7</v>
      </c>
      <c r="AJ45">
        <v>52.8</v>
      </c>
      <c r="AK45">
        <v>39</v>
      </c>
      <c r="AL45">
        <v>9207</v>
      </c>
      <c r="AM45" t="s">
        <v>298</v>
      </c>
      <c r="AN45" t="s">
        <v>452</v>
      </c>
      <c r="AO45">
        <v>3640.7620000000002</v>
      </c>
      <c r="AR45" t="s">
        <v>116</v>
      </c>
      <c r="AS45" t="s">
        <v>117</v>
      </c>
      <c r="AT45" t="s">
        <v>213</v>
      </c>
      <c r="AU45" t="s">
        <v>297</v>
      </c>
      <c r="AV45" t="s">
        <v>48</v>
      </c>
      <c r="AW45">
        <v>1</v>
      </c>
      <c r="BB45">
        <v>0.91600000000000004</v>
      </c>
      <c r="BC45" t="s">
        <v>68</v>
      </c>
      <c r="BF45" t="s">
        <v>116</v>
      </c>
      <c r="BG45" t="s">
        <v>117</v>
      </c>
      <c r="BH45" t="s">
        <v>297</v>
      </c>
      <c r="BI45">
        <v>4297</v>
      </c>
      <c r="BJ45">
        <v>1</v>
      </c>
      <c r="BK45" t="s">
        <v>213</v>
      </c>
      <c r="BL45" t="s">
        <v>172</v>
      </c>
      <c r="BM45">
        <v>0.91600000000000004</v>
      </c>
      <c r="BN45" t="s">
        <v>68</v>
      </c>
      <c r="BO45" t="s">
        <v>227</v>
      </c>
      <c r="BP45">
        <v>3640.7620000000002</v>
      </c>
    </row>
    <row r="46" spans="1:68" ht="16.5">
      <c r="A46" s="233" t="str">
        <f t="shared" si="35"/>
        <v>미추홀교통</v>
      </c>
      <c r="B46" s="109" t="str">
        <f t="shared" si="1"/>
        <v>이영진</v>
      </c>
      <c r="C46" s="110" t="str">
        <f t="shared" si="36"/>
        <v>B</v>
      </c>
      <c r="D46" s="111">
        <f t="shared" si="37"/>
        <v>0.91815687105875832</v>
      </c>
      <c r="E46" s="112">
        <f t="shared" si="38"/>
        <v>1417</v>
      </c>
      <c r="F46" s="113" t="str">
        <f t="shared" si="39"/>
        <v>12</v>
      </c>
      <c r="G46" s="114" t="str">
        <f t="shared" si="40"/>
        <v>70바2619</v>
      </c>
      <c r="H46" s="115">
        <f t="shared" si="41"/>
        <v>2</v>
      </c>
      <c r="I46" s="116">
        <f t="shared" si="42"/>
        <v>2724.078</v>
      </c>
      <c r="J46" s="117">
        <f t="shared" si="43"/>
        <v>9.6668358294365424E-3</v>
      </c>
      <c r="K46" s="117">
        <f t="shared" si="44"/>
        <v>0.33697385775526367</v>
      </c>
      <c r="L46" s="117">
        <f t="shared" si="45"/>
        <v>0.10388836149331994</v>
      </c>
      <c r="M46" s="118">
        <f t="shared" si="46"/>
        <v>10.019</v>
      </c>
      <c r="N46" s="119">
        <f t="shared" si="47"/>
        <v>0.14683867348879143</v>
      </c>
      <c r="O46" s="119">
        <f t="shared" si="48"/>
        <v>11.600255205614523</v>
      </c>
      <c r="P46" s="219">
        <f t="shared" si="49"/>
        <v>16</v>
      </c>
      <c r="Q46" s="220">
        <f t="shared" si="50"/>
        <v>4</v>
      </c>
      <c r="R46" s="220">
        <f t="shared" si="51"/>
        <v>316</v>
      </c>
      <c r="T46">
        <v>511</v>
      </c>
      <c r="U46">
        <v>1417</v>
      </c>
      <c r="V46" t="s">
        <v>299</v>
      </c>
      <c r="W46">
        <v>2724.078</v>
      </c>
      <c r="X46">
        <v>1484.3409999999999</v>
      </c>
      <c r="Y46">
        <v>1.835</v>
      </c>
      <c r="Z46">
        <v>10.019</v>
      </c>
      <c r="AA46">
        <v>172.20495199999999</v>
      </c>
      <c r="AB46">
        <v>1.664677</v>
      </c>
      <c r="AC46">
        <v>58.028567000000002</v>
      </c>
      <c r="AD46" s="1">
        <v>283</v>
      </c>
      <c r="AE46">
        <v>4</v>
      </c>
      <c r="AF46">
        <v>316</v>
      </c>
      <c r="AG46">
        <v>70</v>
      </c>
      <c r="AH46">
        <v>15.818813</v>
      </c>
      <c r="AI46">
        <v>362</v>
      </c>
      <c r="AJ46">
        <v>0</v>
      </c>
      <c r="AK46">
        <v>16</v>
      </c>
      <c r="AL46">
        <v>1681</v>
      </c>
      <c r="AM46" t="s">
        <v>300</v>
      </c>
      <c r="AN46" t="s">
        <v>453</v>
      </c>
      <c r="AO46">
        <v>2643.5340000000001</v>
      </c>
      <c r="AR46" t="s">
        <v>116</v>
      </c>
      <c r="AS46" t="s">
        <v>117</v>
      </c>
      <c r="AT46" t="s">
        <v>198</v>
      </c>
      <c r="AU46" t="s">
        <v>299</v>
      </c>
      <c r="AV46" t="s">
        <v>48</v>
      </c>
      <c r="AW46">
        <v>2</v>
      </c>
      <c r="BB46">
        <v>0.91815687105875832</v>
      </c>
      <c r="BC46" t="s">
        <v>68</v>
      </c>
      <c r="BF46" t="s">
        <v>116</v>
      </c>
      <c r="BG46" t="s">
        <v>117</v>
      </c>
      <c r="BH46" t="s">
        <v>299</v>
      </c>
      <c r="BI46">
        <v>1417</v>
      </c>
      <c r="BJ46">
        <v>2</v>
      </c>
      <c r="BK46" t="s">
        <v>198</v>
      </c>
      <c r="BL46" t="s">
        <v>199</v>
      </c>
      <c r="BM46">
        <v>0.91815687105875832</v>
      </c>
      <c r="BN46" t="s">
        <v>68</v>
      </c>
      <c r="BO46" t="s">
        <v>227</v>
      </c>
      <c r="BP46">
        <v>2724.078</v>
      </c>
    </row>
    <row r="47" spans="1:68" ht="16.5">
      <c r="A47" s="232" t="str">
        <f t="shared" si="35"/>
        <v>미추홀교통</v>
      </c>
      <c r="B47" s="125" t="str">
        <f t="shared" si="1"/>
        <v>이우정</v>
      </c>
      <c r="C47" s="126" t="str">
        <f t="shared" si="36"/>
        <v>F</v>
      </c>
      <c r="D47" s="127">
        <f t="shared" si="37"/>
        <v>0.76704939087346735</v>
      </c>
      <c r="E47" s="128">
        <f t="shared" si="38"/>
        <v>3423</v>
      </c>
      <c r="F47" s="129" t="str">
        <f t="shared" si="39"/>
        <v>76</v>
      </c>
      <c r="G47" s="130" t="str">
        <f t="shared" si="40"/>
        <v>70바2764</v>
      </c>
      <c r="H47" s="131">
        <f t="shared" si="41"/>
        <v>7</v>
      </c>
      <c r="I47" s="132">
        <f t="shared" si="42"/>
        <v>1313.6570000000002</v>
      </c>
      <c r="J47" s="133">
        <f t="shared" si="43"/>
        <v>3.0980049694377204E-2</v>
      </c>
      <c r="K47" s="133">
        <f t="shared" si="44"/>
        <v>0.29845711908730382</v>
      </c>
      <c r="L47" s="133">
        <f t="shared" si="45"/>
        <v>0.25958069724441002</v>
      </c>
      <c r="M47" s="134">
        <f t="shared" si="46"/>
        <v>9.9450000000000003</v>
      </c>
      <c r="N47" s="135">
        <f t="shared" si="47"/>
        <v>0</v>
      </c>
      <c r="O47" s="135">
        <f t="shared" si="48"/>
        <v>2.6643180069074348</v>
      </c>
      <c r="P47" s="217">
        <f t="shared" si="49"/>
        <v>0</v>
      </c>
      <c r="Q47" s="218">
        <f t="shared" si="50"/>
        <v>0</v>
      </c>
      <c r="R47" s="218">
        <f t="shared" si="51"/>
        <v>35</v>
      </c>
      <c r="T47">
        <v>511</v>
      </c>
      <c r="U47">
        <v>3423</v>
      </c>
      <c r="V47" t="s">
        <v>301</v>
      </c>
      <c r="W47">
        <v>1313.6569999999999</v>
      </c>
      <c r="X47">
        <v>571.14099999999996</v>
      </c>
      <c r="Y47">
        <v>2.2999999999999998</v>
      </c>
      <c r="Z47">
        <v>9.9450000000000003</v>
      </c>
      <c r="AA47">
        <v>80.077470000000005</v>
      </c>
      <c r="AB47">
        <v>2.480804</v>
      </c>
      <c r="AC47">
        <v>23.899691000000001</v>
      </c>
      <c r="AD47" s="1">
        <v>341</v>
      </c>
      <c r="AE47">
        <v>0</v>
      </c>
      <c r="AF47">
        <v>35</v>
      </c>
      <c r="AG47">
        <v>62</v>
      </c>
      <c r="AH47">
        <v>16.404826</v>
      </c>
      <c r="AI47">
        <v>5.5</v>
      </c>
      <c r="AJ47">
        <v>0</v>
      </c>
      <c r="AK47">
        <v>0</v>
      </c>
      <c r="AL47">
        <v>0</v>
      </c>
      <c r="AM47" t="s">
        <v>302</v>
      </c>
      <c r="AN47" t="s">
        <v>454</v>
      </c>
      <c r="AO47">
        <v>379.404</v>
      </c>
      <c r="AR47" t="s">
        <v>116</v>
      </c>
      <c r="AS47" t="s">
        <v>119</v>
      </c>
      <c r="AT47" t="s">
        <v>224</v>
      </c>
      <c r="AU47" t="s">
        <v>301</v>
      </c>
      <c r="AV47" t="s">
        <v>48</v>
      </c>
      <c r="AW47">
        <v>7</v>
      </c>
      <c r="BB47">
        <v>0.76704939087346735</v>
      </c>
      <c r="BC47" t="s">
        <v>70</v>
      </c>
      <c r="BF47" t="s">
        <v>116</v>
      </c>
      <c r="BG47" t="s">
        <v>119</v>
      </c>
      <c r="BH47" t="s">
        <v>301</v>
      </c>
      <c r="BI47">
        <v>3423</v>
      </c>
      <c r="BJ47">
        <v>7</v>
      </c>
      <c r="BK47" t="s">
        <v>224</v>
      </c>
      <c r="BL47" t="s">
        <v>222</v>
      </c>
      <c r="BM47">
        <v>0.76704939087346735</v>
      </c>
      <c r="BN47" t="s">
        <v>70</v>
      </c>
      <c r="BO47" t="s">
        <v>184</v>
      </c>
      <c r="BP47">
        <v>1313.6570000000002</v>
      </c>
    </row>
    <row r="48" spans="1:68" ht="16.5">
      <c r="A48" s="233" t="str">
        <f t="shared" si="35"/>
        <v>미추홀교통</v>
      </c>
      <c r="B48" s="109" t="str">
        <f t="shared" si="1"/>
        <v>이윤기</v>
      </c>
      <c r="C48" s="110" t="str">
        <f t="shared" si="36"/>
        <v>F</v>
      </c>
      <c r="D48" s="111">
        <f t="shared" si="37"/>
        <v>0.68933333333333335</v>
      </c>
      <c r="E48" s="112">
        <f t="shared" si="38"/>
        <v>6998</v>
      </c>
      <c r="F48" s="113" t="str">
        <f t="shared" si="39"/>
        <v>76</v>
      </c>
      <c r="G48" s="114" t="str">
        <f t="shared" si="40"/>
        <v>70바2677</v>
      </c>
      <c r="H48" s="115">
        <f t="shared" si="41"/>
        <v>1</v>
      </c>
      <c r="I48" s="116">
        <f t="shared" si="42"/>
        <v>2406.0140000000001</v>
      </c>
      <c r="J48" s="117">
        <f t="shared" si="43"/>
        <v>3.4966018892836667E-2</v>
      </c>
      <c r="K48" s="117">
        <f t="shared" si="44"/>
        <v>0.30985971845130283</v>
      </c>
      <c r="L48" s="117">
        <f t="shared" si="45"/>
        <v>0.29010637510837423</v>
      </c>
      <c r="M48" s="118">
        <f t="shared" si="46"/>
        <v>10.676</v>
      </c>
      <c r="N48" s="119">
        <f t="shared" si="47"/>
        <v>8.312503584767171E-2</v>
      </c>
      <c r="O48" s="119">
        <f t="shared" si="48"/>
        <v>5.6109399197178398</v>
      </c>
      <c r="P48" s="219">
        <f t="shared" si="49"/>
        <v>30</v>
      </c>
      <c r="Q48" s="220">
        <f t="shared" si="50"/>
        <v>2</v>
      </c>
      <c r="R48" s="220">
        <f t="shared" si="51"/>
        <v>135</v>
      </c>
      <c r="T48">
        <v>511</v>
      </c>
      <c r="U48">
        <v>6998</v>
      </c>
      <c r="V48" t="s">
        <v>303</v>
      </c>
      <c r="W48">
        <v>2406.0140000000001</v>
      </c>
      <c r="X48">
        <v>1163.7159999999999</v>
      </c>
      <c r="Y48">
        <v>2.0680000000000001</v>
      </c>
      <c r="Z48">
        <v>10.676</v>
      </c>
      <c r="AA48">
        <v>162.784131</v>
      </c>
      <c r="AB48">
        <v>5.6919129999999996</v>
      </c>
      <c r="AC48">
        <v>50.440244999999997</v>
      </c>
      <c r="AD48" s="1">
        <v>698</v>
      </c>
      <c r="AE48">
        <v>2</v>
      </c>
      <c r="AF48">
        <v>135</v>
      </c>
      <c r="AG48">
        <v>70</v>
      </c>
      <c r="AH48">
        <v>14.780396</v>
      </c>
      <c r="AI48">
        <v>452.8</v>
      </c>
      <c r="AJ48">
        <v>0</v>
      </c>
      <c r="AK48">
        <v>30</v>
      </c>
      <c r="AL48">
        <v>19206</v>
      </c>
      <c r="AM48" t="s">
        <v>304</v>
      </c>
      <c r="AN48" t="s">
        <v>455</v>
      </c>
      <c r="AO48">
        <v>2406.0140000000001</v>
      </c>
      <c r="AR48" t="s">
        <v>116</v>
      </c>
      <c r="AS48" t="s">
        <v>119</v>
      </c>
      <c r="AT48" t="s">
        <v>217</v>
      </c>
      <c r="AU48" t="s">
        <v>303</v>
      </c>
      <c r="AV48" t="s">
        <v>48</v>
      </c>
      <c r="AW48">
        <v>1</v>
      </c>
      <c r="BB48">
        <v>0.68933333333333335</v>
      </c>
      <c r="BC48" t="s">
        <v>70</v>
      </c>
      <c r="BF48" t="s">
        <v>116</v>
      </c>
      <c r="BG48" t="s">
        <v>119</v>
      </c>
      <c r="BH48" t="s">
        <v>303</v>
      </c>
      <c r="BI48">
        <v>6998</v>
      </c>
      <c r="BJ48">
        <v>1</v>
      </c>
      <c r="BK48" t="s">
        <v>217</v>
      </c>
      <c r="BL48" t="s">
        <v>172</v>
      </c>
      <c r="BM48">
        <v>0.68933333333333335</v>
      </c>
      <c r="BN48" t="s">
        <v>70</v>
      </c>
      <c r="BO48" t="s">
        <v>184</v>
      </c>
      <c r="BP48">
        <v>2406.0140000000001</v>
      </c>
    </row>
    <row r="49" spans="1:68" ht="16.5">
      <c r="A49" s="232" t="str">
        <f t="shared" si="35"/>
        <v>미추홀교통</v>
      </c>
      <c r="B49" s="125" t="str">
        <f t="shared" si="1"/>
        <v>이재선</v>
      </c>
      <c r="C49" s="126" t="str">
        <f t="shared" si="36"/>
        <v>B</v>
      </c>
      <c r="D49" s="127">
        <f t="shared" si="37"/>
        <v>0.90234143828828073</v>
      </c>
      <c r="E49" s="128">
        <f t="shared" si="38"/>
        <v>6653</v>
      </c>
      <c r="F49" s="129" t="str">
        <f t="shared" si="39"/>
        <v>12</v>
      </c>
      <c r="G49" s="130" t="str">
        <f t="shared" si="40"/>
        <v>70바2691</v>
      </c>
      <c r="H49" s="131">
        <f t="shared" si="41"/>
        <v>5</v>
      </c>
      <c r="I49" s="132">
        <f t="shared" si="42"/>
        <v>882.8549999999999</v>
      </c>
      <c r="J49" s="133">
        <f t="shared" si="43"/>
        <v>9.5883053211098402E-3</v>
      </c>
      <c r="K49" s="133">
        <f t="shared" si="44"/>
        <v>0.36395068409480275</v>
      </c>
      <c r="L49" s="133">
        <f t="shared" si="45"/>
        <v>0.11440157217210076</v>
      </c>
      <c r="M49" s="134">
        <f t="shared" si="46"/>
        <v>12.316000000000001</v>
      </c>
      <c r="N49" s="135">
        <f t="shared" si="47"/>
        <v>0</v>
      </c>
      <c r="O49" s="135">
        <f t="shared" si="48"/>
        <v>19.255710167581313</v>
      </c>
      <c r="P49" s="217">
        <f t="shared" si="49"/>
        <v>13</v>
      </c>
      <c r="Q49" s="218">
        <f t="shared" si="50"/>
        <v>0</v>
      </c>
      <c r="R49" s="218">
        <f t="shared" si="51"/>
        <v>170</v>
      </c>
      <c r="T49">
        <v>511</v>
      </c>
      <c r="U49">
        <v>6653</v>
      </c>
      <c r="V49" t="s">
        <v>305</v>
      </c>
      <c r="W49">
        <v>882.85500000000002</v>
      </c>
      <c r="X49">
        <v>491.09699999999998</v>
      </c>
      <c r="Y49">
        <v>1.798</v>
      </c>
      <c r="Z49">
        <v>12.316000000000001</v>
      </c>
      <c r="AA49">
        <v>54.289990000000003</v>
      </c>
      <c r="AB49">
        <v>0.52054900000000004</v>
      </c>
      <c r="AC49">
        <v>19.758879</v>
      </c>
      <c r="AD49" s="1">
        <v>101</v>
      </c>
      <c r="AE49">
        <v>0</v>
      </c>
      <c r="AF49">
        <v>170</v>
      </c>
      <c r="AG49">
        <v>80</v>
      </c>
      <c r="AH49">
        <v>16.261837</v>
      </c>
      <c r="AI49">
        <v>173.5</v>
      </c>
      <c r="AJ49">
        <v>0</v>
      </c>
      <c r="AK49">
        <v>13</v>
      </c>
      <c r="AL49">
        <v>3349</v>
      </c>
      <c r="AM49" t="s">
        <v>306</v>
      </c>
      <c r="AN49" t="s">
        <v>456</v>
      </c>
      <c r="AO49">
        <v>250.578</v>
      </c>
      <c r="AR49" t="s">
        <v>116</v>
      </c>
      <c r="AS49" t="s">
        <v>117</v>
      </c>
      <c r="AT49" t="s">
        <v>206</v>
      </c>
      <c r="AU49" t="s">
        <v>305</v>
      </c>
      <c r="AV49" t="s">
        <v>48</v>
      </c>
      <c r="AW49">
        <v>5</v>
      </c>
      <c r="BB49">
        <v>0.90234143828828073</v>
      </c>
      <c r="BC49" t="s">
        <v>68</v>
      </c>
      <c r="BF49" t="s">
        <v>116</v>
      </c>
      <c r="BG49" t="s">
        <v>117</v>
      </c>
      <c r="BH49" t="s">
        <v>305</v>
      </c>
      <c r="BI49">
        <v>6653</v>
      </c>
      <c r="BJ49">
        <v>5</v>
      </c>
      <c r="BK49" t="s">
        <v>206</v>
      </c>
      <c r="BL49" t="s">
        <v>209</v>
      </c>
      <c r="BM49">
        <v>0.90234143828828073</v>
      </c>
      <c r="BN49" t="s">
        <v>68</v>
      </c>
      <c r="BO49" t="s">
        <v>227</v>
      </c>
      <c r="BP49">
        <v>882.8549999999999</v>
      </c>
    </row>
    <row r="50" spans="1:68" ht="16.5">
      <c r="A50" s="233" t="str">
        <f t="shared" si="35"/>
        <v>미추홀교통</v>
      </c>
      <c r="B50" s="109" t="str">
        <f t="shared" si="1"/>
        <v>이종열</v>
      </c>
      <c r="C50" s="110" t="str">
        <f t="shared" si="36"/>
        <v>C</v>
      </c>
      <c r="D50" s="111">
        <f t="shared" si="37"/>
        <v>0.86250000000000004</v>
      </c>
      <c r="E50" s="112">
        <f t="shared" si="38"/>
        <v>951</v>
      </c>
      <c r="F50" s="113" t="str">
        <f t="shared" si="39"/>
        <v>12</v>
      </c>
      <c r="G50" s="114" t="str">
        <f t="shared" si="40"/>
        <v>70바2784</v>
      </c>
      <c r="H50" s="115">
        <f t="shared" si="41"/>
        <v>1</v>
      </c>
      <c r="I50" s="116">
        <f t="shared" si="42"/>
        <v>932.62599999999998</v>
      </c>
      <c r="J50" s="117">
        <f t="shared" si="43"/>
        <v>1.8212295250213808E-2</v>
      </c>
      <c r="K50" s="117">
        <f t="shared" si="44"/>
        <v>0.33666978720827251</v>
      </c>
      <c r="L50" s="117">
        <f t="shared" si="45"/>
        <v>0.19729237657967932</v>
      </c>
      <c r="M50" s="118">
        <f t="shared" si="46"/>
        <v>12.744</v>
      </c>
      <c r="N50" s="119">
        <f t="shared" si="47"/>
        <v>0</v>
      </c>
      <c r="O50" s="119">
        <f t="shared" si="48"/>
        <v>6.5406711800871946</v>
      </c>
      <c r="P50" s="219">
        <f t="shared" si="49"/>
        <v>3</v>
      </c>
      <c r="Q50" s="220">
        <f t="shared" si="50"/>
        <v>0</v>
      </c>
      <c r="R50" s="220">
        <f t="shared" si="51"/>
        <v>61</v>
      </c>
      <c r="T50">
        <v>511</v>
      </c>
      <c r="U50">
        <v>951</v>
      </c>
      <c r="V50" t="s">
        <v>307</v>
      </c>
      <c r="W50">
        <v>932.62599999999998</v>
      </c>
      <c r="X50">
        <v>540.72400000000005</v>
      </c>
      <c r="Y50">
        <v>1.7250000000000001</v>
      </c>
      <c r="Z50">
        <v>12.744</v>
      </c>
      <c r="AA50">
        <v>57.331927999999998</v>
      </c>
      <c r="AB50">
        <v>1.044146</v>
      </c>
      <c r="AC50">
        <v>19.301928</v>
      </c>
      <c r="AD50" s="1">
        <v>184</v>
      </c>
      <c r="AE50">
        <v>0</v>
      </c>
      <c r="AF50">
        <v>61</v>
      </c>
      <c r="AG50">
        <v>72</v>
      </c>
      <c r="AH50">
        <v>16.267130999999999</v>
      </c>
      <c r="AI50">
        <v>301.8</v>
      </c>
      <c r="AJ50">
        <v>0</v>
      </c>
      <c r="AK50">
        <v>3</v>
      </c>
      <c r="AL50">
        <v>346</v>
      </c>
      <c r="AM50" t="s">
        <v>308</v>
      </c>
      <c r="AN50" t="s">
        <v>457</v>
      </c>
      <c r="AO50">
        <v>932.62599999999998</v>
      </c>
      <c r="AR50" t="s">
        <v>116</v>
      </c>
      <c r="AS50" t="s">
        <v>117</v>
      </c>
      <c r="AT50" t="s">
        <v>216</v>
      </c>
      <c r="AU50" t="s">
        <v>307</v>
      </c>
      <c r="AV50" t="s">
        <v>48</v>
      </c>
      <c r="AW50">
        <v>1</v>
      </c>
      <c r="BB50">
        <v>0.86250000000000004</v>
      </c>
      <c r="BC50" t="s">
        <v>69</v>
      </c>
      <c r="BF50" t="s">
        <v>116</v>
      </c>
      <c r="BG50" t="s">
        <v>117</v>
      </c>
      <c r="BH50" t="s">
        <v>307</v>
      </c>
      <c r="BI50">
        <v>951</v>
      </c>
      <c r="BJ50">
        <v>1</v>
      </c>
      <c r="BK50" t="s">
        <v>216</v>
      </c>
      <c r="BL50" t="s">
        <v>172</v>
      </c>
      <c r="BM50">
        <v>0.86250000000000004</v>
      </c>
      <c r="BN50" t="s">
        <v>69</v>
      </c>
      <c r="BO50" t="s">
        <v>173</v>
      </c>
      <c r="BP50">
        <v>932.62599999999998</v>
      </c>
    </row>
    <row r="51" spans="1:68" ht="16.5">
      <c r="A51" s="232" t="str">
        <f t="shared" si="35"/>
        <v>미추홀교통</v>
      </c>
      <c r="B51" s="125" t="str">
        <f t="shared" si="1"/>
        <v>이종화</v>
      </c>
      <c r="C51" s="126" t="str">
        <f t="shared" si="36"/>
        <v>D</v>
      </c>
      <c r="D51" s="127">
        <f t="shared" si="37"/>
        <v>0.80664511957554641</v>
      </c>
      <c r="E51" s="128">
        <f t="shared" si="38"/>
        <v>7912</v>
      </c>
      <c r="F51" s="129" t="str">
        <f t="shared" si="39"/>
        <v>76</v>
      </c>
      <c r="G51" s="130" t="str">
        <f t="shared" si="40"/>
        <v>70바2745</v>
      </c>
      <c r="H51" s="131">
        <f t="shared" si="41"/>
        <v>6</v>
      </c>
      <c r="I51" s="132">
        <f t="shared" si="42"/>
        <v>1423.1309999999999</v>
      </c>
      <c r="J51" s="133">
        <f t="shared" si="43"/>
        <v>3.8321682095462974E-2</v>
      </c>
      <c r="K51" s="133">
        <f t="shared" si="44"/>
        <v>0.28053582889671813</v>
      </c>
      <c r="L51" s="133">
        <f t="shared" si="45"/>
        <v>0.2396125163460005</v>
      </c>
      <c r="M51" s="134">
        <f t="shared" si="46"/>
        <v>8.2010000000000005</v>
      </c>
      <c r="N51" s="135">
        <f t="shared" si="47"/>
        <v>0</v>
      </c>
      <c r="O51" s="135">
        <f t="shared" si="48"/>
        <v>2.1782956031454588</v>
      </c>
      <c r="P51" s="217">
        <f t="shared" si="49"/>
        <v>3</v>
      </c>
      <c r="Q51" s="218">
        <f t="shared" si="50"/>
        <v>0</v>
      </c>
      <c r="R51" s="218">
        <f t="shared" si="51"/>
        <v>31</v>
      </c>
      <c r="T51">
        <v>511</v>
      </c>
      <c r="U51">
        <v>7912</v>
      </c>
      <c r="V51" t="s">
        <v>309</v>
      </c>
      <c r="W51">
        <v>1423.1310000000001</v>
      </c>
      <c r="X51">
        <v>589.98500000000001</v>
      </c>
      <c r="Y51">
        <v>2.4119999999999999</v>
      </c>
      <c r="Z51">
        <v>8.2010000000000005</v>
      </c>
      <c r="AA51">
        <v>90.280535999999998</v>
      </c>
      <c r="AB51">
        <v>3.4597020000000001</v>
      </c>
      <c r="AC51">
        <v>25.326924999999999</v>
      </c>
      <c r="AD51" s="1">
        <v>341</v>
      </c>
      <c r="AE51">
        <v>0</v>
      </c>
      <c r="AF51">
        <v>31</v>
      </c>
      <c r="AG51">
        <v>87</v>
      </c>
      <c r="AH51">
        <v>15.763431000000001</v>
      </c>
      <c r="AI51">
        <v>265.3</v>
      </c>
      <c r="AJ51">
        <v>0</v>
      </c>
      <c r="AK51">
        <v>3</v>
      </c>
      <c r="AL51">
        <v>609</v>
      </c>
      <c r="AM51" t="s">
        <v>310</v>
      </c>
      <c r="AN51" t="s">
        <v>458</v>
      </c>
      <c r="AO51">
        <v>624.92200000000003</v>
      </c>
      <c r="AR51" t="s">
        <v>116</v>
      </c>
      <c r="AS51" t="s">
        <v>119</v>
      </c>
      <c r="AT51" t="s">
        <v>223</v>
      </c>
      <c r="AU51" t="s">
        <v>309</v>
      </c>
      <c r="AV51" t="s">
        <v>48</v>
      </c>
      <c r="AW51">
        <v>6</v>
      </c>
      <c r="BB51">
        <v>0.80664511957554641</v>
      </c>
      <c r="BC51" t="s">
        <v>67</v>
      </c>
      <c r="BF51" t="s">
        <v>116</v>
      </c>
      <c r="BG51" t="s">
        <v>119</v>
      </c>
      <c r="BH51" t="s">
        <v>309</v>
      </c>
      <c r="BI51">
        <v>7912</v>
      </c>
      <c r="BJ51">
        <v>6</v>
      </c>
      <c r="BK51" t="s">
        <v>223</v>
      </c>
      <c r="BL51" t="s">
        <v>220</v>
      </c>
      <c r="BM51">
        <v>0.80664511957554641</v>
      </c>
      <c r="BN51" t="s">
        <v>67</v>
      </c>
      <c r="BO51" t="s">
        <v>175</v>
      </c>
      <c r="BP51">
        <v>1423.1309999999999</v>
      </c>
    </row>
    <row r="52" spans="1:68" ht="16.5">
      <c r="A52" s="233" t="str">
        <f t="shared" si="35"/>
        <v>미추홀교통</v>
      </c>
      <c r="B52" s="109" t="str">
        <f t="shared" si="1"/>
        <v>이진산</v>
      </c>
      <c r="C52" s="110" t="str">
        <f t="shared" si="36"/>
        <v>C</v>
      </c>
      <c r="D52" s="111">
        <f t="shared" si="37"/>
        <v>0.88500000000000001</v>
      </c>
      <c r="E52" s="112">
        <f t="shared" si="38"/>
        <v>8712</v>
      </c>
      <c r="F52" s="113" t="str">
        <f t="shared" si="39"/>
        <v>12</v>
      </c>
      <c r="G52" s="114" t="str">
        <f t="shared" si="40"/>
        <v>70바2617</v>
      </c>
      <c r="H52" s="115">
        <f t="shared" si="41"/>
        <v>1</v>
      </c>
      <c r="I52" s="116">
        <f t="shared" si="42"/>
        <v>1262.329</v>
      </c>
      <c r="J52" s="117">
        <f t="shared" si="43"/>
        <v>8.3529460763480199E-3</v>
      </c>
      <c r="K52" s="117">
        <f t="shared" si="44"/>
        <v>0.33527050932319519</v>
      </c>
      <c r="L52" s="117">
        <f t="shared" si="45"/>
        <v>0.22418878121313859</v>
      </c>
      <c r="M52" s="118">
        <f t="shared" si="46"/>
        <v>11.507</v>
      </c>
      <c r="N52" s="119">
        <f t="shared" si="47"/>
        <v>0.15843730121069866</v>
      </c>
      <c r="O52" s="119">
        <f t="shared" si="48"/>
        <v>27.568090410661565</v>
      </c>
      <c r="P52" s="219">
        <f t="shared" si="49"/>
        <v>3</v>
      </c>
      <c r="Q52" s="220">
        <f t="shared" si="50"/>
        <v>2</v>
      </c>
      <c r="R52" s="220">
        <f t="shared" si="51"/>
        <v>348</v>
      </c>
      <c r="T52">
        <v>511</v>
      </c>
      <c r="U52">
        <v>8712</v>
      </c>
      <c r="V52" t="s">
        <v>311</v>
      </c>
      <c r="W52">
        <v>1262.329</v>
      </c>
      <c r="X52">
        <v>713.34699999999998</v>
      </c>
      <c r="Y52">
        <v>1.77</v>
      </c>
      <c r="Z52">
        <v>11.507</v>
      </c>
      <c r="AA52">
        <v>75.752195</v>
      </c>
      <c r="AB52">
        <v>0.63275400000000004</v>
      </c>
      <c r="AC52">
        <v>25.397476999999999</v>
      </c>
      <c r="AD52" s="1">
        <v>283</v>
      </c>
      <c r="AE52">
        <v>2</v>
      </c>
      <c r="AF52">
        <v>348</v>
      </c>
      <c r="AG52">
        <v>81</v>
      </c>
      <c r="AH52">
        <v>16.663926</v>
      </c>
      <c r="AI52">
        <v>255</v>
      </c>
      <c r="AJ52">
        <v>0</v>
      </c>
      <c r="AK52">
        <v>3</v>
      </c>
      <c r="AL52">
        <v>579</v>
      </c>
      <c r="AM52" t="s">
        <v>312</v>
      </c>
      <c r="AN52" t="s">
        <v>459</v>
      </c>
      <c r="AO52">
        <v>1262.329</v>
      </c>
      <c r="AR52" t="s">
        <v>116</v>
      </c>
      <c r="AS52" t="s">
        <v>117</v>
      </c>
      <c r="AT52" t="s">
        <v>197</v>
      </c>
      <c r="AU52" t="s">
        <v>311</v>
      </c>
      <c r="AV52" t="s">
        <v>48</v>
      </c>
      <c r="AW52">
        <v>1</v>
      </c>
      <c r="BB52">
        <v>0.88500000000000001</v>
      </c>
      <c r="BC52" t="s">
        <v>69</v>
      </c>
      <c r="BF52" t="s">
        <v>116</v>
      </c>
      <c r="BG52" t="s">
        <v>117</v>
      </c>
      <c r="BH52" t="s">
        <v>311</v>
      </c>
      <c r="BI52">
        <v>8712</v>
      </c>
      <c r="BJ52">
        <v>1</v>
      </c>
      <c r="BK52" t="s">
        <v>197</v>
      </c>
      <c r="BL52" t="s">
        <v>172</v>
      </c>
      <c r="BM52">
        <v>0.88500000000000001</v>
      </c>
      <c r="BN52" t="s">
        <v>69</v>
      </c>
      <c r="BO52" t="s">
        <v>173</v>
      </c>
      <c r="BP52">
        <v>1262.329</v>
      </c>
    </row>
    <row r="53" spans="1:68" ht="16.5">
      <c r="A53" s="232" t="str">
        <f t="shared" si="35"/>
        <v>미추홀교통</v>
      </c>
      <c r="B53" s="125" t="str">
        <f t="shared" si="1"/>
        <v>이청일</v>
      </c>
      <c r="C53" s="126" t="str">
        <f t="shared" si="36"/>
        <v>F</v>
      </c>
      <c r="D53" s="127">
        <f t="shared" si="37"/>
        <v>0.71686252579297238</v>
      </c>
      <c r="E53" s="128">
        <f t="shared" si="38"/>
        <v>259</v>
      </c>
      <c r="F53" s="129" t="str">
        <f t="shared" si="39"/>
        <v>76</v>
      </c>
      <c r="G53" s="130" t="str">
        <f t="shared" si="40"/>
        <v>70바2745</v>
      </c>
      <c r="H53" s="131">
        <f t="shared" si="41"/>
        <v>2</v>
      </c>
      <c r="I53" s="132">
        <f t="shared" si="42"/>
        <v>1819.2939999999999</v>
      </c>
      <c r="J53" s="133">
        <f t="shared" si="43"/>
        <v>3.5948159491426747E-2</v>
      </c>
      <c r="K53" s="133">
        <f t="shared" si="44"/>
        <v>0.31880585896560304</v>
      </c>
      <c r="L53" s="133">
        <f t="shared" si="45"/>
        <v>0.25944129975693869</v>
      </c>
      <c r="M53" s="134">
        <f t="shared" si="46"/>
        <v>11.398</v>
      </c>
      <c r="N53" s="135">
        <f t="shared" si="47"/>
        <v>0</v>
      </c>
      <c r="O53" s="135">
        <f t="shared" si="48"/>
        <v>2.748318853357401</v>
      </c>
      <c r="P53" s="217">
        <f t="shared" si="49"/>
        <v>29</v>
      </c>
      <c r="Q53" s="218">
        <f t="shared" si="50"/>
        <v>0</v>
      </c>
      <c r="R53" s="218">
        <f t="shared" si="51"/>
        <v>50</v>
      </c>
      <c r="T53">
        <v>511</v>
      </c>
      <c r="U53">
        <v>259</v>
      </c>
      <c r="V53" t="s">
        <v>313</v>
      </c>
      <c r="W53">
        <v>1819.2940000000001</v>
      </c>
      <c r="X53">
        <v>846.14700000000005</v>
      </c>
      <c r="Y53">
        <v>2.15</v>
      </c>
      <c r="Z53">
        <v>11.398</v>
      </c>
      <c r="AA53">
        <v>111.49497100000001</v>
      </c>
      <c r="AB53">
        <v>4.0080390000000001</v>
      </c>
      <c r="AC53">
        <v>35.545250000000003</v>
      </c>
      <c r="AD53" s="1">
        <v>472</v>
      </c>
      <c r="AE53">
        <v>0</v>
      </c>
      <c r="AF53">
        <v>50</v>
      </c>
      <c r="AG53">
        <v>67</v>
      </c>
      <c r="AH53">
        <v>16.317274000000001</v>
      </c>
      <c r="AI53">
        <v>583</v>
      </c>
      <c r="AJ53">
        <v>0</v>
      </c>
      <c r="AK53">
        <v>29</v>
      </c>
      <c r="AL53">
        <v>7759</v>
      </c>
      <c r="AM53" t="s">
        <v>314</v>
      </c>
      <c r="AN53" t="s">
        <v>460</v>
      </c>
      <c r="AO53">
        <v>1560.1679999999999</v>
      </c>
      <c r="AR53" t="s">
        <v>116</v>
      </c>
      <c r="AS53" t="s">
        <v>119</v>
      </c>
      <c r="AT53" t="s">
        <v>223</v>
      </c>
      <c r="AU53" t="s">
        <v>313</v>
      </c>
      <c r="AV53" t="s">
        <v>48</v>
      </c>
      <c r="AW53">
        <v>2</v>
      </c>
      <c r="BB53">
        <v>0.71686252579297238</v>
      </c>
      <c r="BC53" t="s">
        <v>70</v>
      </c>
      <c r="BF53" t="s">
        <v>116</v>
      </c>
      <c r="BG53" t="s">
        <v>119</v>
      </c>
      <c r="BH53" t="s">
        <v>313</v>
      </c>
      <c r="BI53">
        <v>259</v>
      </c>
      <c r="BJ53">
        <v>2</v>
      </c>
      <c r="BK53" t="s">
        <v>223</v>
      </c>
      <c r="BL53" t="s">
        <v>219</v>
      </c>
      <c r="BM53">
        <v>0.71686252579297238</v>
      </c>
      <c r="BN53" t="s">
        <v>70</v>
      </c>
      <c r="BO53" t="s">
        <v>184</v>
      </c>
      <c r="BP53">
        <v>1819.2939999999999</v>
      </c>
    </row>
    <row r="54" spans="1:68" ht="16.5">
      <c r="A54" s="233" t="str">
        <f t="shared" si="35"/>
        <v>미추홀교통</v>
      </c>
      <c r="B54" s="109" t="str">
        <f t="shared" si="1"/>
        <v>이춘행</v>
      </c>
      <c r="C54" s="110" t="str">
        <f t="shared" si="36"/>
        <v>C</v>
      </c>
      <c r="D54" s="111">
        <f t="shared" si="37"/>
        <v>0.87836657521894113</v>
      </c>
      <c r="E54" s="112">
        <f t="shared" si="38"/>
        <v>9795</v>
      </c>
      <c r="F54" s="113" t="str">
        <f t="shared" si="39"/>
        <v>12</v>
      </c>
      <c r="G54" s="114" t="str">
        <f t="shared" si="40"/>
        <v>70바2643</v>
      </c>
      <c r="H54" s="115">
        <f t="shared" si="41"/>
        <v>2</v>
      </c>
      <c r="I54" s="116">
        <f t="shared" si="42"/>
        <v>993.64600000000007</v>
      </c>
      <c r="J54" s="117">
        <f t="shared" si="43"/>
        <v>3.10009753880429E-2</v>
      </c>
      <c r="K54" s="117">
        <f t="shared" si="44"/>
        <v>0.35471407339592692</v>
      </c>
      <c r="L54" s="117">
        <f t="shared" si="45"/>
        <v>0.19222137461429925</v>
      </c>
      <c r="M54" s="118">
        <f t="shared" si="46"/>
        <v>13.079000000000001</v>
      </c>
      <c r="N54" s="119">
        <f t="shared" si="47"/>
        <v>0.20127892629769556</v>
      </c>
      <c r="O54" s="119">
        <f t="shared" si="48"/>
        <v>18.417021756239144</v>
      </c>
      <c r="P54" s="219">
        <f t="shared" si="49"/>
        <v>17</v>
      </c>
      <c r="Q54" s="220">
        <f t="shared" si="50"/>
        <v>2</v>
      </c>
      <c r="R54" s="220">
        <f t="shared" si="51"/>
        <v>183</v>
      </c>
      <c r="T54">
        <v>511</v>
      </c>
      <c r="U54">
        <v>9795</v>
      </c>
      <c r="V54" t="s">
        <v>315</v>
      </c>
      <c r="W54">
        <v>993.64599999999996</v>
      </c>
      <c r="X54">
        <v>565.72699999999998</v>
      </c>
      <c r="Y54">
        <v>1.756</v>
      </c>
      <c r="Z54">
        <v>13.079000000000001</v>
      </c>
      <c r="AA54">
        <v>61.780540000000002</v>
      </c>
      <c r="AB54">
        <v>1.915257</v>
      </c>
      <c r="AC54">
        <v>21.914427</v>
      </c>
      <c r="AD54" s="1">
        <v>191</v>
      </c>
      <c r="AE54">
        <v>2</v>
      </c>
      <c r="AF54">
        <v>183</v>
      </c>
      <c r="AG54">
        <v>70</v>
      </c>
      <c r="AH54">
        <v>16.083477999999999</v>
      </c>
      <c r="AI54">
        <v>463.8</v>
      </c>
      <c r="AJ54">
        <v>0</v>
      </c>
      <c r="AK54">
        <v>17</v>
      </c>
      <c r="AL54">
        <v>3311</v>
      </c>
      <c r="AM54" t="s">
        <v>316</v>
      </c>
      <c r="AN54" t="s">
        <v>461</v>
      </c>
      <c r="AO54">
        <v>889.10900000000004</v>
      </c>
      <c r="AR54" t="s">
        <v>116</v>
      </c>
      <c r="AS54" t="s">
        <v>117</v>
      </c>
      <c r="AT54" t="s">
        <v>202</v>
      </c>
      <c r="AU54" t="s">
        <v>315</v>
      </c>
      <c r="AV54" t="s">
        <v>48</v>
      </c>
      <c r="AW54">
        <v>2</v>
      </c>
      <c r="BB54">
        <v>0.87836657521894113</v>
      </c>
      <c r="BC54" t="s">
        <v>69</v>
      </c>
      <c r="BF54" t="s">
        <v>116</v>
      </c>
      <c r="BG54" t="s">
        <v>117</v>
      </c>
      <c r="BH54" t="s">
        <v>315</v>
      </c>
      <c r="BI54">
        <v>9795</v>
      </c>
      <c r="BJ54">
        <v>2</v>
      </c>
      <c r="BK54" t="s">
        <v>202</v>
      </c>
      <c r="BL54" t="s">
        <v>204</v>
      </c>
      <c r="BM54">
        <v>0.87836657521894113</v>
      </c>
      <c r="BN54" t="s">
        <v>69</v>
      </c>
      <c r="BO54" t="s">
        <v>173</v>
      </c>
      <c r="BP54">
        <v>993.64600000000007</v>
      </c>
    </row>
    <row r="55" spans="1:68" ht="16.5">
      <c r="A55" s="232" t="str">
        <f t="shared" si="35"/>
        <v>미추홀교통</v>
      </c>
      <c r="B55" s="125" t="str">
        <f t="shared" si="1"/>
        <v>이태식</v>
      </c>
      <c r="C55" s="126" t="str">
        <f t="shared" si="36"/>
        <v>B</v>
      </c>
      <c r="D55" s="127">
        <f t="shared" si="37"/>
        <v>0.91</v>
      </c>
      <c r="E55" s="128">
        <f t="shared" si="38"/>
        <v>3730</v>
      </c>
      <c r="F55" s="129" t="str">
        <f t="shared" si="39"/>
        <v>12</v>
      </c>
      <c r="G55" s="130" t="str">
        <f t="shared" si="40"/>
        <v>70바2640</v>
      </c>
      <c r="H55" s="131">
        <f t="shared" si="41"/>
        <v>1</v>
      </c>
      <c r="I55" s="132">
        <f t="shared" si="42"/>
        <v>1809.864</v>
      </c>
      <c r="J55" s="133">
        <f t="shared" si="43"/>
        <v>9.7739700626899972E-3</v>
      </c>
      <c r="K55" s="133">
        <f t="shared" si="44"/>
        <v>0.33796243311449092</v>
      </c>
      <c r="L55" s="133">
        <f t="shared" si="45"/>
        <v>0.15470775704693834</v>
      </c>
      <c r="M55" s="134">
        <f t="shared" si="46"/>
        <v>10.43</v>
      </c>
      <c r="N55" s="135">
        <f t="shared" si="47"/>
        <v>0</v>
      </c>
      <c r="O55" s="135">
        <f t="shared" si="48"/>
        <v>2.1548580445823555</v>
      </c>
      <c r="P55" s="217">
        <f t="shared" si="49"/>
        <v>3</v>
      </c>
      <c r="Q55" s="218">
        <f t="shared" si="50"/>
        <v>0</v>
      </c>
      <c r="R55" s="218">
        <f t="shared" si="51"/>
        <v>39</v>
      </c>
      <c r="T55">
        <v>511</v>
      </c>
      <c r="U55">
        <v>3730</v>
      </c>
      <c r="V55" t="s">
        <v>317</v>
      </c>
      <c r="W55">
        <v>1809.864</v>
      </c>
      <c r="X55">
        <v>994.55499999999995</v>
      </c>
      <c r="Y55">
        <v>1.82</v>
      </c>
      <c r="Z55">
        <v>10.43</v>
      </c>
      <c r="AA55">
        <v>115.468023</v>
      </c>
      <c r="AB55">
        <v>1.1285810000000001</v>
      </c>
      <c r="AC55">
        <v>39.023854</v>
      </c>
      <c r="AD55" s="1">
        <v>280</v>
      </c>
      <c r="AE55">
        <v>0</v>
      </c>
      <c r="AF55">
        <v>39</v>
      </c>
      <c r="AG55">
        <v>71</v>
      </c>
      <c r="AH55">
        <v>15.674156999999999</v>
      </c>
      <c r="AI55">
        <v>334.3</v>
      </c>
      <c r="AJ55">
        <v>0</v>
      </c>
      <c r="AK55">
        <v>3</v>
      </c>
      <c r="AL55">
        <v>647</v>
      </c>
      <c r="AM55" t="s">
        <v>318</v>
      </c>
      <c r="AN55" t="s">
        <v>462</v>
      </c>
      <c r="AO55">
        <v>1809.864</v>
      </c>
      <c r="AR55" t="s">
        <v>116</v>
      </c>
      <c r="AS55" t="s">
        <v>117</v>
      </c>
      <c r="AT55" t="s">
        <v>200</v>
      </c>
      <c r="AU55" t="s">
        <v>317</v>
      </c>
      <c r="AV55" t="s">
        <v>48</v>
      </c>
      <c r="AW55">
        <v>1</v>
      </c>
      <c r="BB55">
        <v>0.91</v>
      </c>
      <c r="BC55" t="s">
        <v>68</v>
      </c>
      <c r="BF55" t="s">
        <v>116</v>
      </c>
      <c r="BG55" t="s">
        <v>117</v>
      </c>
      <c r="BH55" t="s">
        <v>317</v>
      </c>
      <c r="BI55">
        <v>3730</v>
      </c>
      <c r="BJ55">
        <v>1</v>
      </c>
      <c r="BK55" t="s">
        <v>200</v>
      </c>
      <c r="BL55" t="s">
        <v>172</v>
      </c>
      <c r="BM55">
        <v>0.91</v>
      </c>
      <c r="BN55" t="s">
        <v>68</v>
      </c>
      <c r="BO55" t="s">
        <v>227</v>
      </c>
      <c r="BP55">
        <v>1809.864</v>
      </c>
    </row>
    <row r="56" spans="1:68" ht="16.5">
      <c r="A56" s="233" t="str">
        <f t="shared" si="35"/>
        <v>미추홀교통</v>
      </c>
      <c r="B56" s="109" t="str">
        <f t="shared" si="1"/>
        <v>이현기</v>
      </c>
      <c r="C56" s="110" t="str">
        <f t="shared" si="36"/>
        <v>D</v>
      </c>
      <c r="D56" s="111">
        <f t="shared" si="37"/>
        <v>0.82900000000000007</v>
      </c>
      <c r="E56" s="112">
        <f t="shared" si="38"/>
        <v>3549</v>
      </c>
      <c r="F56" s="113" t="str">
        <f t="shared" si="39"/>
        <v>76</v>
      </c>
      <c r="G56" s="114" t="str">
        <f t="shared" si="40"/>
        <v>70바2743</v>
      </c>
      <c r="H56" s="115">
        <f t="shared" si="41"/>
        <v>1</v>
      </c>
      <c r="I56" s="116">
        <f t="shared" si="42"/>
        <v>2110.181</v>
      </c>
      <c r="J56" s="117">
        <f t="shared" si="43"/>
        <v>1.1950060811025294E-2</v>
      </c>
      <c r="K56" s="117">
        <f t="shared" si="44"/>
        <v>0.28336030323093975</v>
      </c>
      <c r="L56" s="117">
        <f t="shared" si="45"/>
        <v>0.19287445010641266</v>
      </c>
      <c r="M56" s="118">
        <f t="shared" si="46"/>
        <v>7.1239999999999997</v>
      </c>
      <c r="N56" s="119">
        <f t="shared" si="47"/>
        <v>0</v>
      </c>
      <c r="O56" s="119">
        <f t="shared" si="48"/>
        <v>1.6586254923155881</v>
      </c>
      <c r="P56" s="219">
        <f t="shared" si="49"/>
        <v>1</v>
      </c>
      <c r="Q56" s="220">
        <f t="shared" si="50"/>
        <v>0</v>
      </c>
      <c r="R56" s="220">
        <f t="shared" si="51"/>
        <v>35</v>
      </c>
      <c r="T56">
        <v>511</v>
      </c>
      <c r="U56">
        <v>3549</v>
      </c>
      <c r="V56" t="s">
        <v>319</v>
      </c>
      <c r="W56">
        <v>2110.181</v>
      </c>
      <c r="X56">
        <v>848.61900000000003</v>
      </c>
      <c r="Y56">
        <v>2.4870000000000001</v>
      </c>
      <c r="Z56">
        <v>7.1239999999999997</v>
      </c>
      <c r="AA56">
        <v>133.00384199999999</v>
      </c>
      <c r="AB56">
        <v>1.589404</v>
      </c>
      <c r="AC56">
        <v>37.688009000000001</v>
      </c>
      <c r="AD56" s="1">
        <v>407</v>
      </c>
      <c r="AE56">
        <v>0</v>
      </c>
      <c r="AF56">
        <v>35</v>
      </c>
      <c r="AG56">
        <v>66</v>
      </c>
      <c r="AH56">
        <v>15.865564000000001</v>
      </c>
      <c r="AI56">
        <v>78.2</v>
      </c>
      <c r="AJ56">
        <v>0</v>
      </c>
      <c r="AK56">
        <v>1</v>
      </c>
      <c r="AL56">
        <v>200</v>
      </c>
      <c r="AM56" t="s">
        <v>320</v>
      </c>
      <c r="AN56" t="s">
        <v>463</v>
      </c>
      <c r="AO56">
        <v>2110.181</v>
      </c>
      <c r="AR56" t="s">
        <v>116</v>
      </c>
      <c r="AS56" t="s">
        <v>119</v>
      </c>
      <c r="AT56" t="s">
        <v>222</v>
      </c>
      <c r="AU56" t="s">
        <v>319</v>
      </c>
      <c r="AV56" t="s">
        <v>48</v>
      </c>
      <c r="AW56">
        <v>1</v>
      </c>
      <c r="BB56">
        <v>0.82900000000000007</v>
      </c>
      <c r="BC56" t="s">
        <v>67</v>
      </c>
      <c r="BF56" t="s">
        <v>116</v>
      </c>
      <c r="BG56" t="s">
        <v>119</v>
      </c>
      <c r="BH56" t="s">
        <v>319</v>
      </c>
      <c r="BI56">
        <v>3549</v>
      </c>
      <c r="BJ56">
        <v>1</v>
      </c>
      <c r="BK56" t="s">
        <v>222</v>
      </c>
      <c r="BL56" t="s">
        <v>172</v>
      </c>
      <c r="BM56">
        <v>0.82900000000000007</v>
      </c>
      <c r="BN56" t="s">
        <v>67</v>
      </c>
      <c r="BO56" t="s">
        <v>175</v>
      </c>
      <c r="BP56">
        <v>2110.181</v>
      </c>
    </row>
    <row r="57" spans="1:68" ht="16.5">
      <c r="A57" s="232" t="str">
        <f t="shared" si="35"/>
        <v>미추홀교통</v>
      </c>
      <c r="B57" s="125" t="str">
        <f t="shared" si="1"/>
        <v>이현웅</v>
      </c>
      <c r="C57" s="126" t="str">
        <f t="shared" si="36"/>
        <v>C</v>
      </c>
      <c r="D57" s="127">
        <f t="shared" si="37"/>
        <v>0.87711094530021505</v>
      </c>
      <c r="E57" s="128">
        <f t="shared" si="38"/>
        <v>2245</v>
      </c>
      <c r="F57" s="129" t="str">
        <f t="shared" si="39"/>
        <v>12</v>
      </c>
      <c r="G57" s="130" t="str">
        <f t="shared" si="40"/>
        <v>70바2601</v>
      </c>
      <c r="H57" s="131">
        <f t="shared" si="41"/>
        <v>12</v>
      </c>
      <c r="I57" s="132">
        <f t="shared" si="42"/>
        <v>1703.0780000000002</v>
      </c>
      <c r="J57" s="133">
        <f t="shared" si="43"/>
        <v>1.4805437511868516E-2</v>
      </c>
      <c r="K57" s="133">
        <f t="shared" si="44"/>
        <v>0.3410540407705594</v>
      </c>
      <c r="L57" s="133">
        <f t="shared" si="45"/>
        <v>0.14209566443815255</v>
      </c>
      <c r="M57" s="134">
        <f t="shared" si="46"/>
        <v>11.266999999999999</v>
      </c>
      <c r="N57" s="135">
        <f t="shared" si="47"/>
        <v>5.8460899888631984E-2</v>
      </c>
      <c r="O57" s="135">
        <f t="shared" si="48"/>
        <v>4.5014892914246625</v>
      </c>
      <c r="P57" s="217">
        <f t="shared" si="49"/>
        <v>8</v>
      </c>
      <c r="Q57" s="218">
        <f t="shared" si="50"/>
        <v>1</v>
      </c>
      <c r="R57" s="218">
        <f t="shared" si="51"/>
        <v>77</v>
      </c>
      <c r="T57">
        <v>511</v>
      </c>
      <c r="U57">
        <v>2245</v>
      </c>
      <c r="V57" t="s">
        <v>321</v>
      </c>
      <c r="W57">
        <v>1710.5450000000001</v>
      </c>
      <c r="X57">
        <v>976.92</v>
      </c>
      <c r="Y57">
        <v>1.7509999999999999</v>
      </c>
      <c r="Z57">
        <v>11.266999999999999</v>
      </c>
      <c r="AA57">
        <v>110.486637</v>
      </c>
      <c r="AB57">
        <v>1.6358029999999999</v>
      </c>
      <c r="AC57">
        <v>37.681913999999999</v>
      </c>
      <c r="AD57" s="1">
        <v>242</v>
      </c>
      <c r="AE57">
        <v>1</v>
      </c>
      <c r="AF57">
        <v>77</v>
      </c>
      <c r="AG57">
        <v>69</v>
      </c>
      <c r="AH57">
        <v>15.481916999999999</v>
      </c>
      <c r="AI57">
        <v>130.1</v>
      </c>
      <c r="AJ57">
        <v>0</v>
      </c>
      <c r="AK57">
        <v>8</v>
      </c>
      <c r="AL57">
        <v>1383</v>
      </c>
      <c r="AM57" t="s">
        <v>322</v>
      </c>
      <c r="AN57" t="s">
        <v>464</v>
      </c>
      <c r="AO57">
        <v>256.07299999999998</v>
      </c>
      <c r="AR57" t="s">
        <v>116</v>
      </c>
      <c r="AS57" t="s">
        <v>117</v>
      </c>
      <c r="AT57" t="s">
        <v>195</v>
      </c>
      <c r="AU57" t="s">
        <v>321</v>
      </c>
      <c r="AV57" t="s">
        <v>48</v>
      </c>
      <c r="AW57">
        <v>12</v>
      </c>
      <c r="BB57">
        <v>0.87711094530021505</v>
      </c>
      <c r="BC57" t="s">
        <v>69</v>
      </c>
      <c r="BF57" t="s">
        <v>116</v>
      </c>
      <c r="BG57" t="s">
        <v>117</v>
      </c>
      <c r="BH57" t="s">
        <v>321</v>
      </c>
      <c r="BI57">
        <v>2245</v>
      </c>
      <c r="BJ57">
        <v>12</v>
      </c>
      <c r="BK57" t="s">
        <v>195</v>
      </c>
      <c r="BL57" t="s">
        <v>209</v>
      </c>
      <c r="BM57">
        <v>0.87711094530021505</v>
      </c>
      <c r="BN57" t="s">
        <v>69</v>
      </c>
      <c r="BO57" t="s">
        <v>173</v>
      </c>
      <c r="BP57">
        <v>1703.0780000000002</v>
      </c>
    </row>
    <row r="58" spans="1:68" ht="16.5">
      <c r="A58" s="233" t="str">
        <f t="shared" si="35"/>
        <v>미추홀교통</v>
      </c>
      <c r="B58" s="109" t="str">
        <f t="shared" si="1"/>
        <v>임재준</v>
      </c>
      <c r="C58" s="110" t="str">
        <f t="shared" si="36"/>
        <v>B</v>
      </c>
      <c r="D58" s="111">
        <f t="shared" si="37"/>
        <v>0.91789415898030691</v>
      </c>
      <c r="E58" s="112">
        <f t="shared" si="38"/>
        <v>1106</v>
      </c>
      <c r="F58" s="113" t="str">
        <f t="shared" si="39"/>
        <v>12</v>
      </c>
      <c r="G58" s="114" t="str">
        <f t="shared" si="40"/>
        <v>70바2757</v>
      </c>
      <c r="H58" s="115">
        <f t="shared" si="41"/>
        <v>7</v>
      </c>
      <c r="I58" s="116">
        <f t="shared" si="42"/>
        <v>814.755</v>
      </c>
      <c r="J58" s="117">
        <f t="shared" si="43"/>
        <v>1.1818219464083636E-2</v>
      </c>
      <c r="K58" s="117">
        <f t="shared" si="44"/>
        <v>0.32220857844759143</v>
      </c>
      <c r="L58" s="117">
        <f t="shared" si="45"/>
        <v>9.2052212014654716E-2</v>
      </c>
      <c r="M58" s="118">
        <f t="shared" si="46"/>
        <v>11.224</v>
      </c>
      <c r="N58" s="119">
        <f t="shared" si="47"/>
        <v>0</v>
      </c>
      <c r="O58" s="119">
        <f t="shared" si="48"/>
        <v>42.138914817007638</v>
      </c>
      <c r="P58" s="219">
        <f t="shared" si="49"/>
        <v>5</v>
      </c>
      <c r="Q58" s="220">
        <f t="shared" si="50"/>
        <v>0</v>
      </c>
      <c r="R58" s="220">
        <f t="shared" si="51"/>
        <v>358</v>
      </c>
      <c r="T58">
        <v>511</v>
      </c>
      <c r="U58">
        <v>1106</v>
      </c>
      <c r="V58" t="s">
        <v>323</v>
      </c>
      <c r="W58">
        <v>849.57100000000003</v>
      </c>
      <c r="X58">
        <v>468.44200000000001</v>
      </c>
      <c r="Y58">
        <v>1.8140000000000001</v>
      </c>
      <c r="Z58">
        <v>11.224</v>
      </c>
      <c r="AA58">
        <v>50.156371</v>
      </c>
      <c r="AB58">
        <v>0.59275900000000004</v>
      </c>
      <c r="AC58">
        <v>16.160813000000001</v>
      </c>
      <c r="AD58" s="1">
        <v>75</v>
      </c>
      <c r="AE58">
        <v>0</v>
      </c>
      <c r="AF58">
        <v>358</v>
      </c>
      <c r="AG58">
        <v>70</v>
      </c>
      <c r="AH58">
        <v>16.938445999999999</v>
      </c>
      <c r="AI58">
        <v>652.70000000000005</v>
      </c>
      <c r="AJ58">
        <v>0</v>
      </c>
      <c r="AK58">
        <v>5</v>
      </c>
      <c r="AL58">
        <v>386</v>
      </c>
      <c r="AM58" t="s">
        <v>324</v>
      </c>
      <c r="AN58" t="s">
        <v>465</v>
      </c>
      <c r="AO58">
        <v>173.28800000000001</v>
      </c>
      <c r="AR58" t="s">
        <v>116</v>
      </c>
      <c r="AS58" t="s">
        <v>117</v>
      </c>
      <c r="AT58" t="s">
        <v>208</v>
      </c>
      <c r="AU58" t="s">
        <v>323</v>
      </c>
      <c r="AV58" t="s">
        <v>48</v>
      </c>
      <c r="AW58">
        <v>7</v>
      </c>
      <c r="BB58">
        <v>0.91789415898030691</v>
      </c>
      <c r="BC58" t="s">
        <v>68</v>
      </c>
      <c r="BF58" t="s">
        <v>116</v>
      </c>
      <c r="BG58" t="s">
        <v>117</v>
      </c>
      <c r="BH58" t="s">
        <v>323</v>
      </c>
      <c r="BI58">
        <v>1106</v>
      </c>
      <c r="BJ58">
        <v>7</v>
      </c>
      <c r="BK58" t="s">
        <v>208</v>
      </c>
      <c r="BL58" t="s">
        <v>200</v>
      </c>
      <c r="BM58">
        <v>0.91789415898030691</v>
      </c>
      <c r="BN58" t="s">
        <v>68</v>
      </c>
      <c r="BO58" t="s">
        <v>227</v>
      </c>
      <c r="BP58">
        <v>814.755</v>
      </c>
    </row>
    <row r="59" spans="1:68" ht="16.5">
      <c r="A59" s="232" t="str">
        <f t="shared" si="35"/>
        <v>미추홀교통</v>
      </c>
      <c r="B59" s="125" t="str">
        <f t="shared" si="1"/>
        <v>임진희</v>
      </c>
      <c r="C59" s="126" t="str">
        <f t="shared" si="36"/>
        <v>C</v>
      </c>
      <c r="D59" s="127">
        <f t="shared" si="37"/>
        <v>0.89149411111219379</v>
      </c>
      <c r="E59" s="128">
        <f t="shared" si="38"/>
        <v>9192</v>
      </c>
      <c r="F59" s="129" t="str">
        <f t="shared" si="39"/>
        <v>12</v>
      </c>
      <c r="G59" s="130" t="str">
        <f t="shared" si="40"/>
        <v>70바2606</v>
      </c>
      <c r="H59" s="131">
        <f t="shared" si="41"/>
        <v>4</v>
      </c>
      <c r="I59" s="132">
        <f t="shared" si="42"/>
        <v>513.08500000000004</v>
      </c>
      <c r="J59" s="133">
        <f t="shared" si="43"/>
        <v>1.7830019923711467E-2</v>
      </c>
      <c r="K59" s="133">
        <f t="shared" si="44"/>
        <v>0.3396178752882183</v>
      </c>
      <c r="L59" s="133">
        <f t="shared" si="45"/>
        <v>0.22608339748774567</v>
      </c>
      <c r="M59" s="134">
        <f t="shared" si="46"/>
        <v>14.367000000000001</v>
      </c>
      <c r="N59" s="135">
        <f t="shared" si="47"/>
        <v>0.18412815319462345</v>
      </c>
      <c r="O59" s="135">
        <f t="shared" si="48"/>
        <v>20.806481310992449</v>
      </c>
      <c r="P59" s="217">
        <f t="shared" si="49"/>
        <v>3</v>
      </c>
      <c r="Q59" s="218">
        <f t="shared" si="50"/>
        <v>1</v>
      </c>
      <c r="R59" s="218">
        <f t="shared" si="51"/>
        <v>113</v>
      </c>
      <c r="T59">
        <v>511</v>
      </c>
      <c r="U59">
        <v>9192</v>
      </c>
      <c r="V59" t="s">
        <v>325</v>
      </c>
      <c r="W59">
        <v>543.1</v>
      </c>
      <c r="X59">
        <v>306.72899999999998</v>
      </c>
      <c r="Y59">
        <v>1.7709999999999999</v>
      </c>
      <c r="Z59">
        <v>14.367000000000001</v>
      </c>
      <c r="AA59">
        <v>30.378878</v>
      </c>
      <c r="AB59">
        <v>0.54165600000000003</v>
      </c>
      <c r="AC59">
        <v>10.317209999999999</v>
      </c>
      <c r="AD59" s="1">
        <v>116</v>
      </c>
      <c r="AE59">
        <v>1</v>
      </c>
      <c r="AF59">
        <v>113</v>
      </c>
      <c r="AG59">
        <v>73</v>
      </c>
      <c r="AH59">
        <v>17.877552000000001</v>
      </c>
      <c r="AI59">
        <v>494.4</v>
      </c>
      <c r="AJ59">
        <v>0</v>
      </c>
      <c r="AK59">
        <v>3</v>
      </c>
      <c r="AL59">
        <v>357</v>
      </c>
      <c r="AM59" t="s">
        <v>326</v>
      </c>
      <c r="AN59" t="s">
        <v>466</v>
      </c>
      <c r="AO59">
        <v>271.82499999999999</v>
      </c>
      <c r="AR59" t="s">
        <v>116</v>
      </c>
      <c r="AS59" t="s">
        <v>117</v>
      </c>
      <c r="AT59" t="s">
        <v>196</v>
      </c>
      <c r="AU59" t="s">
        <v>325</v>
      </c>
      <c r="AV59" t="s">
        <v>48</v>
      </c>
      <c r="AW59">
        <v>4</v>
      </c>
      <c r="BB59">
        <v>0.89149411111219379</v>
      </c>
      <c r="BC59" t="s">
        <v>69</v>
      </c>
      <c r="BF59" t="s">
        <v>116</v>
      </c>
      <c r="BG59" t="s">
        <v>117</v>
      </c>
      <c r="BH59" t="s">
        <v>325</v>
      </c>
      <c r="BI59">
        <v>9192</v>
      </c>
      <c r="BJ59">
        <v>4</v>
      </c>
      <c r="BK59" t="s">
        <v>196</v>
      </c>
      <c r="BL59" t="s">
        <v>214</v>
      </c>
      <c r="BM59">
        <v>0.89149411111219379</v>
      </c>
      <c r="BN59" t="s">
        <v>69</v>
      </c>
      <c r="BO59" t="s">
        <v>173</v>
      </c>
      <c r="BP59">
        <v>513.08500000000004</v>
      </c>
    </row>
    <row r="60" spans="1:68" ht="16.5">
      <c r="A60" s="233" t="str">
        <f t="shared" si="35"/>
        <v>미추홀교통</v>
      </c>
      <c r="B60" s="109" t="str">
        <f t="shared" si="1"/>
        <v>장경규</v>
      </c>
      <c r="C60" s="110" t="str">
        <f t="shared" si="36"/>
        <v>D</v>
      </c>
      <c r="D60" s="111">
        <f t="shared" si="37"/>
        <v>0.82275130714485134</v>
      </c>
      <c r="E60" s="112">
        <f t="shared" si="38"/>
        <v>8935</v>
      </c>
      <c r="F60" s="113" t="str">
        <f t="shared" si="39"/>
        <v>76</v>
      </c>
      <c r="G60" s="114" t="str">
        <f t="shared" si="40"/>
        <v>70바2764</v>
      </c>
      <c r="H60" s="115">
        <f t="shared" si="41"/>
        <v>4</v>
      </c>
      <c r="I60" s="116">
        <f t="shared" si="42"/>
        <v>1169.98</v>
      </c>
      <c r="J60" s="117">
        <f t="shared" si="43"/>
        <v>3.9129285267406583E-2</v>
      </c>
      <c r="K60" s="117">
        <f t="shared" si="44"/>
        <v>0.25970457018887849</v>
      </c>
      <c r="L60" s="117">
        <f t="shared" si="45"/>
        <v>0.20171284979230414</v>
      </c>
      <c r="M60" s="118">
        <f t="shared" si="46"/>
        <v>8.2620000000000005</v>
      </c>
      <c r="N60" s="119">
        <f t="shared" si="47"/>
        <v>0</v>
      </c>
      <c r="O60" s="119">
        <f t="shared" si="48"/>
        <v>2.1367886630540691</v>
      </c>
      <c r="P60" s="219">
        <f t="shared" si="49"/>
        <v>1</v>
      </c>
      <c r="Q60" s="220">
        <f t="shared" si="50"/>
        <v>0</v>
      </c>
      <c r="R60" s="220">
        <f t="shared" si="51"/>
        <v>25</v>
      </c>
      <c r="T60">
        <v>511</v>
      </c>
      <c r="U60">
        <v>8935</v>
      </c>
      <c r="V60" t="s">
        <v>327</v>
      </c>
      <c r="W60">
        <v>1169.98</v>
      </c>
      <c r="X60">
        <v>474.11399999999998</v>
      </c>
      <c r="Y60">
        <v>2.468</v>
      </c>
      <c r="Z60">
        <v>8.2620000000000005</v>
      </c>
      <c r="AA60">
        <v>70.683862000000005</v>
      </c>
      <c r="AB60">
        <v>2.765809</v>
      </c>
      <c r="AC60">
        <v>18.356922000000001</v>
      </c>
      <c r="AD60" s="1">
        <v>236</v>
      </c>
      <c r="AE60">
        <v>0</v>
      </c>
      <c r="AF60">
        <v>25</v>
      </c>
      <c r="AG60">
        <v>69</v>
      </c>
      <c r="AH60">
        <v>16.552292999999999</v>
      </c>
      <c r="AI60">
        <v>392.3</v>
      </c>
      <c r="AJ60">
        <v>0</v>
      </c>
      <c r="AK60">
        <v>1</v>
      </c>
      <c r="AL60">
        <v>283</v>
      </c>
      <c r="AM60" t="s">
        <v>328</v>
      </c>
      <c r="AN60" t="s">
        <v>467</v>
      </c>
      <c r="AO60">
        <v>417.03500000000003</v>
      </c>
      <c r="AR60" t="s">
        <v>116</v>
      </c>
      <c r="AS60" t="s">
        <v>119</v>
      </c>
      <c r="AT60" t="s">
        <v>224</v>
      </c>
      <c r="AU60" t="s">
        <v>327</v>
      </c>
      <c r="AV60" t="s">
        <v>48</v>
      </c>
      <c r="AW60">
        <v>4</v>
      </c>
      <c r="BB60">
        <v>0.82275130714485134</v>
      </c>
      <c r="BC60" t="s">
        <v>67</v>
      </c>
      <c r="BF60" t="s">
        <v>116</v>
      </c>
      <c r="BG60" t="s">
        <v>119</v>
      </c>
      <c r="BH60" t="s">
        <v>327</v>
      </c>
      <c r="BI60">
        <v>8935</v>
      </c>
      <c r="BJ60">
        <v>4</v>
      </c>
      <c r="BK60" t="s">
        <v>224</v>
      </c>
      <c r="BL60" t="s">
        <v>221</v>
      </c>
      <c r="BM60">
        <v>0.82275130714485134</v>
      </c>
      <c r="BN60" t="s">
        <v>67</v>
      </c>
      <c r="BO60" t="s">
        <v>175</v>
      </c>
      <c r="BP60">
        <v>1169.98</v>
      </c>
    </row>
    <row r="61" spans="1:68" ht="16.5">
      <c r="A61" s="232" t="str">
        <f t="shared" si="35"/>
        <v>미추홀교통</v>
      </c>
      <c r="B61" s="125" t="str">
        <f t="shared" si="1"/>
        <v>장덕</v>
      </c>
      <c r="C61" s="126" t="str">
        <f t="shared" si="36"/>
        <v>C</v>
      </c>
      <c r="D61" s="127">
        <f t="shared" si="37"/>
        <v>0.86742721331872563</v>
      </c>
      <c r="E61" s="128">
        <f t="shared" si="38"/>
        <v>3840</v>
      </c>
      <c r="F61" s="129" t="str">
        <f t="shared" si="39"/>
        <v>12</v>
      </c>
      <c r="G61" s="130" t="str">
        <f t="shared" si="40"/>
        <v>70바2759</v>
      </c>
      <c r="H61" s="131">
        <f t="shared" si="41"/>
        <v>2</v>
      </c>
      <c r="I61" s="132">
        <f t="shared" si="42"/>
        <v>908.19499999999994</v>
      </c>
      <c r="J61" s="133">
        <f t="shared" si="43"/>
        <v>2.887968376319832E-2</v>
      </c>
      <c r="K61" s="133">
        <f t="shared" si="44"/>
        <v>0.35152177995273337</v>
      </c>
      <c r="L61" s="133">
        <f t="shared" si="45"/>
        <v>0.20700400244440897</v>
      </c>
      <c r="M61" s="134">
        <f t="shared" si="46"/>
        <v>13.169</v>
      </c>
      <c r="N61" s="135">
        <f t="shared" si="47"/>
        <v>0.10602092853129207</v>
      </c>
      <c r="O61" s="135">
        <f t="shared" si="48"/>
        <v>23.536646133946839</v>
      </c>
      <c r="P61" s="217">
        <f t="shared" si="49"/>
        <v>8</v>
      </c>
      <c r="Q61" s="218">
        <f t="shared" si="50"/>
        <v>1</v>
      </c>
      <c r="R61" s="218">
        <f t="shared" si="51"/>
        <v>222</v>
      </c>
      <c r="T61">
        <v>511</v>
      </c>
      <c r="U61">
        <v>3840</v>
      </c>
      <c r="V61" t="s">
        <v>329</v>
      </c>
      <c r="W61">
        <v>943.21</v>
      </c>
      <c r="X61">
        <v>544.92700000000002</v>
      </c>
      <c r="Y61">
        <v>1.7310000000000001</v>
      </c>
      <c r="Z61">
        <v>13.169</v>
      </c>
      <c r="AA61">
        <v>56.267201999999997</v>
      </c>
      <c r="AB61">
        <v>1.624979</v>
      </c>
      <c r="AC61">
        <v>19.779146999999998</v>
      </c>
      <c r="AD61" s="1">
        <v>188</v>
      </c>
      <c r="AE61">
        <v>1</v>
      </c>
      <c r="AF61">
        <v>222</v>
      </c>
      <c r="AG61">
        <v>91</v>
      </c>
      <c r="AH61">
        <v>16.763051000000001</v>
      </c>
      <c r="AI61">
        <v>831.5</v>
      </c>
      <c r="AJ61">
        <v>3.6</v>
      </c>
      <c r="AK61">
        <v>8</v>
      </c>
      <c r="AL61">
        <v>1513</v>
      </c>
      <c r="AM61" t="s">
        <v>330</v>
      </c>
      <c r="AN61" t="s">
        <v>468</v>
      </c>
      <c r="AO61">
        <v>847.90099999999995</v>
      </c>
      <c r="AR61" t="s">
        <v>116</v>
      </c>
      <c r="AS61" t="s">
        <v>117</v>
      </c>
      <c r="AT61" t="s">
        <v>210</v>
      </c>
      <c r="AU61" t="s">
        <v>329</v>
      </c>
      <c r="AV61" t="s">
        <v>48</v>
      </c>
      <c r="AW61">
        <v>2</v>
      </c>
      <c r="BB61">
        <v>0.86742721331872563</v>
      </c>
      <c r="BC61" t="s">
        <v>69</v>
      </c>
      <c r="BF61" t="s">
        <v>116</v>
      </c>
      <c r="BG61" t="s">
        <v>117</v>
      </c>
      <c r="BH61" t="s">
        <v>329</v>
      </c>
      <c r="BI61">
        <v>3840</v>
      </c>
      <c r="BJ61">
        <v>2</v>
      </c>
      <c r="BK61" t="s">
        <v>210</v>
      </c>
      <c r="BL61" t="s">
        <v>197</v>
      </c>
      <c r="BM61">
        <v>0.86742721331872563</v>
      </c>
      <c r="BN61" t="s">
        <v>69</v>
      </c>
      <c r="BO61" t="s">
        <v>173</v>
      </c>
      <c r="BP61">
        <v>908.19499999999994</v>
      </c>
    </row>
    <row r="62" spans="1:68" ht="16.5">
      <c r="A62" s="233" t="str">
        <f t="shared" si="35"/>
        <v>미추홀교통</v>
      </c>
      <c r="B62" s="109" t="str">
        <f t="shared" si="1"/>
        <v>장연규</v>
      </c>
      <c r="C62" s="110" t="str">
        <f t="shared" si="36"/>
        <v>D</v>
      </c>
      <c r="D62" s="111">
        <f t="shared" si="37"/>
        <v>0.83665350018461115</v>
      </c>
      <c r="E62" s="112">
        <f t="shared" si="38"/>
        <v>6585</v>
      </c>
      <c r="F62" s="113" t="str">
        <f t="shared" si="39"/>
        <v>12</v>
      </c>
      <c r="G62" s="114" t="str">
        <f t="shared" si="40"/>
        <v>70바2640</v>
      </c>
      <c r="H62" s="115">
        <f t="shared" si="41"/>
        <v>7</v>
      </c>
      <c r="I62" s="116">
        <f t="shared" si="42"/>
        <v>679.80700000000002</v>
      </c>
      <c r="J62" s="117">
        <f t="shared" si="43"/>
        <v>7.1471485690549688E-3</v>
      </c>
      <c r="K62" s="117">
        <f t="shared" si="44"/>
        <v>0.36724225083044604</v>
      </c>
      <c r="L62" s="117">
        <f t="shared" si="45"/>
        <v>0.19564376359760932</v>
      </c>
      <c r="M62" s="118">
        <f t="shared" si="46"/>
        <v>13.744</v>
      </c>
      <c r="N62" s="119">
        <f t="shared" si="47"/>
        <v>0</v>
      </c>
      <c r="O62" s="119">
        <f t="shared" si="48"/>
        <v>31.227063454994326</v>
      </c>
      <c r="P62" s="219">
        <f t="shared" si="49"/>
        <v>7</v>
      </c>
      <c r="Q62" s="220">
        <f t="shared" si="50"/>
        <v>0</v>
      </c>
      <c r="R62" s="220">
        <f t="shared" si="51"/>
        <v>234</v>
      </c>
      <c r="T62">
        <v>511</v>
      </c>
      <c r="U62">
        <v>6585</v>
      </c>
      <c r="V62" t="s">
        <v>331</v>
      </c>
      <c r="W62">
        <v>749.35</v>
      </c>
      <c r="X62">
        <v>444.58300000000003</v>
      </c>
      <c r="Y62">
        <v>1.6859999999999999</v>
      </c>
      <c r="Z62">
        <v>13.744</v>
      </c>
      <c r="AA62">
        <v>45.238041000000003</v>
      </c>
      <c r="AB62">
        <v>0.32332300000000003</v>
      </c>
      <c r="AC62">
        <v>16.613320000000002</v>
      </c>
      <c r="AD62" s="1">
        <v>133</v>
      </c>
      <c r="AE62">
        <v>0</v>
      </c>
      <c r="AF62">
        <v>234</v>
      </c>
      <c r="AG62">
        <v>79</v>
      </c>
      <c r="AH62">
        <v>16.564598</v>
      </c>
      <c r="AI62">
        <v>465.9</v>
      </c>
      <c r="AJ62">
        <v>0</v>
      </c>
      <c r="AK62">
        <v>7</v>
      </c>
      <c r="AL62">
        <v>583</v>
      </c>
      <c r="AM62" t="s">
        <v>332</v>
      </c>
      <c r="AN62" t="s">
        <v>469</v>
      </c>
      <c r="AO62">
        <v>126.568</v>
      </c>
      <c r="AR62" t="s">
        <v>116</v>
      </c>
      <c r="AS62" t="s">
        <v>117</v>
      </c>
      <c r="AT62" t="s">
        <v>200</v>
      </c>
      <c r="AU62" t="s">
        <v>331</v>
      </c>
      <c r="AV62" t="s">
        <v>48</v>
      </c>
      <c r="AW62">
        <v>7</v>
      </c>
      <c r="BB62">
        <v>0.83665350018461115</v>
      </c>
      <c r="BC62" t="s">
        <v>67</v>
      </c>
      <c r="BF62" t="s">
        <v>116</v>
      </c>
      <c r="BG62" t="s">
        <v>117</v>
      </c>
      <c r="BH62" t="s">
        <v>331</v>
      </c>
      <c r="BI62">
        <v>6585</v>
      </c>
      <c r="BJ62">
        <v>7</v>
      </c>
      <c r="BK62" t="s">
        <v>200</v>
      </c>
      <c r="BL62" t="s">
        <v>199</v>
      </c>
      <c r="BM62">
        <v>0.83665350018461115</v>
      </c>
      <c r="BN62" t="s">
        <v>67</v>
      </c>
      <c r="BO62" t="s">
        <v>175</v>
      </c>
      <c r="BP62">
        <v>679.80700000000002</v>
      </c>
    </row>
    <row r="63" spans="1:68" ht="16.5">
      <c r="A63" s="232" t="str">
        <f t="shared" si="35"/>
        <v>미추홀교통</v>
      </c>
      <c r="B63" s="125" t="str">
        <f t="shared" si="1"/>
        <v>정덕균</v>
      </c>
      <c r="C63" s="126" t="str">
        <f t="shared" si="36"/>
        <v>D</v>
      </c>
      <c r="D63" s="127">
        <f t="shared" si="37"/>
        <v>0.84073111853229998</v>
      </c>
      <c r="E63" s="128">
        <f t="shared" si="38"/>
        <v>5851</v>
      </c>
      <c r="F63" s="129" t="str">
        <f t="shared" si="39"/>
        <v>12</v>
      </c>
      <c r="G63" s="130" t="str">
        <f t="shared" si="40"/>
        <v>70바2757</v>
      </c>
      <c r="H63" s="131">
        <f t="shared" si="41"/>
        <v>2</v>
      </c>
      <c r="I63" s="132">
        <f t="shared" si="42"/>
        <v>920.18799999999999</v>
      </c>
      <c r="J63" s="133">
        <f t="shared" si="43"/>
        <v>2.5417947171889027E-2</v>
      </c>
      <c r="K63" s="133">
        <f t="shared" si="44"/>
        <v>0.37611916890248176</v>
      </c>
      <c r="L63" s="133">
        <f t="shared" si="45"/>
        <v>0.11193364834142588</v>
      </c>
      <c r="M63" s="134">
        <f t="shared" si="46"/>
        <v>13.484</v>
      </c>
      <c r="N63" s="135">
        <f t="shared" si="47"/>
        <v>0</v>
      </c>
      <c r="O63" s="135">
        <f t="shared" si="48"/>
        <v>33.145400722461062</v>
      </c>
      <c r="P63" s="217">
        <f t="shared" si="49"/>
        <v>18</v>
      </c>
      <c r="Q63" s="218">
        <f t="shared" si="50"/>
        <v>0</v>
      </c>
      <c r="R63" s="218">
        <f t="shared" si="51"/>
        <v>305</v>
      </c>
      <c r="T63">
        <v>511</v>
      </c>
      <c r="U63">
        <v>5851</v>
      </c>
      <c r="V63" t="s">
        <v>333</v>
      </c>
      <c r="W63">
        <v>920.18799999999999</v>
      </c>
      <c r="X63">
        <v>547.38699999999994</v>
      </c>
      <c r="Y63">
        <v>1.681</v>
      </c>
      <c r="Z63">
        <v>13.484</v>
      </c>
      <c r="AA63">
        <v>53.941924999999998</v>
      </c>
      <c r="AB63">
        <v>1.3710929999999999</v>
      </c>
      <c r="AC63">
        <v>20.288592000000001</v>
      </c>
      <c r="AD63" s="1">
        <v>103</v>
      </c>
      <c r="AE63">
        <v>0</v>
      </c>
      <c r="AF63">
        <v>305</v>
      </c>
      <c r="AG63">
        <v>89</v>
      </c>
      <c r="AH63">
        <v>17.058864</v>
      </c>
      <c r="AI63">
        <v>1952</v>
      </c>
      <c r="AJ63">
        <v>30.3</v>
      </c>
      <c r="AK63">
        <v>18</v>
      </c>
      <c r="AL63">
        <v>6456</v>
      </c>
      <c r="AM63" t="s">
        <v>334</v>
      </c>
      <c r="AN63" t="s">
        <v>470</v>
      </c>
      <c r="AO63">
        <v>835.11900000000003</v>
      </c>
      <c r="AR63" t="s">
        <v>116</v>
      </c>
      <c r="AS63" t="s">
        <v>117</v>
      </c>
      <c r="AT63" t="s">
        <v>208</v>
      </c>
      <c r="AU63" t="s">
        <v>333</v>
      </c>
      <c r="AV63" t="s">
        <v>48</v>
      </c>
      <c r="AW63">
        <v>2</v>
      </c>
      <c r="BB63">
        <v>0.84073111853229998</v>
      </c>
      <c r="BC63" t="s">
        <v>67</v>
      </c>
      <c r="BF63" t="s">
        <v>116</v>
      </c>
      <c r="BG63" t="s">
        <v>117</v>
      </c>
      <c r="BH63" t="s">
        <v>333</v>
      </c>
      <c r="BI63">
        <v>5851</v>
      </c>
      <c r="BJ63">
        <v>2</v>
      </c>
      <c r="BK63" t="s">
        <v>208</v>
      </c>
      <c r="BL63" t="s">
        <v>193</v>
      </c>
      <c r="BM63">
        <v>0.84073111853229998</v>
      </c>
      <c r="BN63" t="s">
        <v>67</v>
      </c>
      <c r="BO63" t="s">
        <v>175</v>
      </c>
      <c r="BP63">
        <v>920.18799999999999</v>
      </c>
    </row>
    <row r="64" spans="1:68" ht="16.5">
      <c r="A64" s="233" t="str">
        <f t="shared" si="35"/>
        <v>미추홀교통</v>
      </c>
      <c r="B64" s="109" t="str">
        <f t="shared" si="1"/>
        <v>정봉석</v>
      </c>
      <c r="C64" s="110" t="str">
        <f t="shared" si="36"/>
        <v>B</v>
      </c>
      <c r="D64" s="111">
        <f t="shared" si="37"/>
        <v>0.93991347109646062</v>
      </c>
      <c r="E64" s="112">
        <f t="shared" si="38"/>
        <v>5411</v>
      </c>
      <c r="F64" s="113" t="str">
        <f t="shared" si="39"/>
        <v>12</v>
      </c>
      <c r="G64" s="114" t="str">
        <f t="shared" si="40"/>
        <v>70바2670</v>
      </c>
      <c r="H64" s="115">
        <f t="shared" si="41"/>
        <v>4</v>
      </c>
      <c r="I64" s="116">
        <f t="shared" si="42"/>
        <v>2316.8270000000002</v>
      </c>
      <c r="J64" s="117">
        <f t="shared" si="43"/>
        <v>2.9906833634716249E-2</v>
      </c>
      <c r="K64" s="117">
        <f t="shared" si="44"/>
        <v>0.35174780594015348</v>
      </c>
      <c r="L64" s="117">
        <f t="shared" si="45"/>
        <v>0.11394894828142109</v>
      </c>
      <c r="M64" s="118">
        <f t="shared" si="46"/>
        <v>9.9139999999999997</v>
      </c>
      <c r="N64" s="119">
        <f t="shared" si="47"/>
        <v>0</v>
      </c>
      <c r="O64" s="119">
        <f t="shared" si="48"/>
        <v>26.717575373560475</v>
      </c>
      <c r="P64" s="219">
        <f t="shared" si="49"/>
        <v>51</v>
      </c>
      <c r="Q64" s="220">
        <f t="shared" si="50"/>
        <v>0</v>
      </c>
      <c r="R64" s="220">
        <f t="shared" si="51"/>
        <v>619</v>
      </c>
      <c r="T64">
        <v>511</v>
      </c>
      <c r="U64">
        <v>5411</v>
      </c>
      <c r="V64" t="s">
        <v>335</v>
      </c>
      <c r="W64">
        <v>2316.8270000000002</v>
      </c>
      <c r="X64">
        <v>1234.819</v>
      </c>
      <c r="Y64">
        <v>1.8759999999999999</v>
      </c>
      <c r="Z64">
        <v>9.9139999999999997</v>
      </c>
      <c r="AA64">
        <v>155.537462</v>
      </c>
      <c r="AB64">
        <v>4.6516330000000004</v>
      </c>
      <c r="AC64">
        <v>54.709961</v>
      </c>
      <c r="AD64" s="1">
        <v>264</v>
      </c>
      <c r="AE64">
        <v>0</v>
      </c>
      <c r="AF64">
        <v>619</v>
      </c>
      <c r="AG64">
        <v>71</v>
      </c>
      <c r="AH64">
        <v>14.895619999999999</v>
      </c>
      <c r="AI64">
        <v>1104</v>
      </c>
      <c r="AJ64">
        <v>0</v>
      </c>
      <c r="AK64">
        <v>51</v>
      </c>
      <c r="AL64">
        <v>9890</v>
      </c>
      <c r="AM64" t="s">
        <v>336</v>
      </c>
      <c r="AN64" t="s">
        <v>471</v>
      </c>
      <c r="AO64">
        <v>2006.9159999999999</v>
      </c>
      <c r="AR64" t="s">
        <v>116</v>
      </c>
      <c r="AS64" t="s">
        <v>117</v>
      </c>
      <c r="AT64" t="s">
        <v>204</v>
      </c>
      <c r="AU64" t="s">
        <v>335</v>
      </c>
      <c r="AV64" t="s">
        <v>48</v>
      </c>
      <c r="AW64">
        <v>4</v>
      </c>
      <c r="BB64">
        <v>0.93991347109646062</v>
      </c>
      <c r="BC64" t="s">
        <v>68</v>
      </c>
      <c r="BF64" t="s">
        <v>116</v>
      </c>
      <c r="BG64" t="s">
        <v>117</v>
      </c>
      <c r="BH64" t="s">
        <v>335</v>
      </c>
      <c r="BI64">
        <v>5411</v>
      </c>
      <c r="BJ64">
        <v>4</v>
      </c>
      <c r="BK64" t="s">
        <v>204</v>
      </c>
      <c r="BL64" t="s">
        <v>200</v>
      </c>
      <c r="BM64">
        <v>0.93991347109646062</v>
      </c>
      <c r="BN64" t="s">
        <v>68</v>
      </c>
      <c r="BO64" t="s">
        <v>227</v>
      </c>
      <c r="BP64">
        <v>2316.8270000000002</v>
      </c>
    </row>
    <row r="65" spans="1:68" ht="16.5">
      <c r="A65" s="232" t="str">
        <f t="shared" si="35"/>
        <v>미추홀교통</v>
      </c>
      <c r="B65" s="125" t="str">
        <f t="shared" si="1"/>
        <v>정용명</v>
      </c>
      <c r="C65" s="126" t="str">
        <f t="shared" si="36"/>
        <v>B</v>
      </c>
      <c r="D65" s="127">
        <f t="shared" si="37"/>
        <v>0.90201040213516248</v>
      </c>
      <c r="E65" s="128">
        <f t="shared" si="38"/>
        <v>2101</v>
      </c>
      <c r="F65" s="129" t="str">
        <f t="shared" si="39"/>
        <v>12</v>
      </c>
      <c r="G65" s="130" t="str">
        <f t="shared" si="40"/>
        <v>70바2691</v>
      </c>
      <c r="H65" s="131">
        <f t="shared" si="41"/>
        <v>5</v>
      </c>
      <c r="I65" s="132">
        <f t="shared" si="42"/>
        <v>412.89599999999996</v>
      </c>
      <c r="J65" s="133">
        <f t="shared" si="43"/>
        <v>2.7601851218973763E-2</v>
      </c>
      <c r="K65" s="133">
        <f t="shared" si="44"/>
        <v>0.31756236299717872</v>
      </c>
      <c r="L65" s="133">
        <f t="shared" si="45"/>
        <v>0.26398899480740917</v>
      </c>
      <c r="M65" s="134">
        <f t="shared" si="46"/>
        <v>11.778</v>
      </c>
      <c r="N65" s="135">
        <f t="shared" si="47"/>
        <v>0</v>
      </c>
      <c r="O65" s="135">
        <f t="shared" si="48"/>
        <v>7.9513297069833069</v>
      </c>
      <c r="P65" s="217">
        <f t="shared" si="49"/>
        <v>3</v>
      </c>
      <c r="Q65" s="218">
        <f t="shared" si="50"/>
        <v>0</v>
      </c>
      <c r="R65" s="218">
        <f t="shared" si="51"/>
        <v>39</v>
      </c>
      <c r="T65">
        <v>511</v>
      </c>
      <c r="U65">
        <v>2101</v>
      </c>
      <c r="V65" t="s">
        <v>337</v>
      </c>
      <c r="W65">
        <v>490.48399999999998</v>
      </c>
      <c r="X65">
        <v>267.08800000000002</v>
      </c>
      <c r="Y65">
        <v>1.8360000000000001</v>
      </c>
      <c r="Z65">
        <v>11.778</v>
      </c>
      <c r="AA65">
        <v>28.017215</v>
      </c>
      <c r="AB65">
        <v>0.77332699999999999</v>
      </c>
      <c r="AC65">
        <v>8.8972130000000007</v>
      </c>
      <c r="AD65" s="1">
        <v>109</v>
      </c>
      <c r="AE65">
        <v>0</v>
      </c>
      <c r="AF65">
        <v>39</v>
      </c>
      <c r="AG65">
        <v>71</v>
      </c>
      <c r="AH65">
        <v>17.506522</v>
      </c>
      <c r="AI65">
        <v>425.3</v>
      </c>
      <c r="AJ65">
        <v>0</v>
      </c>
      <c r="AK65">
        <v>3</v>
      </c>
      <c r="AL65">
        <v>706</v>
      </c>
      <c r="AM65" t="s">
        <v>338</v>
      </c>
      <c r="AN65" t="s">
        <v>472</v>
      </c>
      <c r="AO65">
        <v>130.41999999999999</v>
      </c>
      <c r="AR65" t="s">
        <v>116</v>
      </c>
      <c r="AS65" t="s">
        <v>117</v>
      </c>
      <c r="AT65" t="s">
        <v>206</v>
      </c>
      <c r="AU65" t="s">
        <v>337</v>
      </c>
      <c r="AV65" t="s">
        <v>48</v>
      </c>
      <c r="AW65">
        <v>5</v>
      </c>
      <c r="BB65">
        <v>0.90201040213516248</v>
      </c>
      <c r="BC65" t="s">
        <v>68</v>
      </c>
      <c r="BF65" t="s">
        <v>116</v>
      </c>
      <c r="BG65" t="s">
        <v>117</v>
      </c>
      <c r="BH65" t="s">
        <v>337</v>
      </c>
      <c r="BI65">
        <v>2101</v>
      </c>
      <c r="BJ65">
        <v>5</v>
      </c>
      <c r="BK65" t="s">
        <v>206</v>
      </c>
      <c r="BL65" t="s">
        <v>214</v>
      </c>
      <c r="BM65">
        <v>0.90201040213516248</v>
      </c>
      <c r="BN65" t="s">
        <v>68</v>
      </c>
      <c r="BO65" t="s">
        <v>227</v>
      </c>
      <c r="BP65">
        <v>412.89599999999996</v>
      </c>
    </row>
    <row r="66" spans="1:68" ht="16.5">
      <c r="A66" s="233" t="str">
        <f t="shared" si="35"/>
        <v>미추홀교통</v>
      </c>
      <c r="B66" s="109" t="str">
        <f t="shared" si="1"/>
        <v>정종록</v>
      </c>
      <c r="C66" s="110" t="str">
        <f t="shared" si="36"/>
        <v>C</v>
      </c>
      <c r="D66" s="111">
        <f t="shared" si="37"/>
        <v>0.8926672045154298</v>
      </c>
      <c r="E66" s="112">
        <f t="shared" si="38"/>
        <v>4126</v>
      </c>
      <c r="F66" s="113" t="str">
        <f t="shared" si="39"/>
        <v>12</v>
      </c>
      <c r="G66" s="114" t="str">
        <f t="shared" si="40"/>
        <v>70바2619</v>
      </c>
      <c r="H66" s="115">
        <f t="shared" si="41"/>
        <v>8</v>
      </c>
      <c r="I66" s="116">
        <f t="shared" si="42"/>
        <v>800.101</v>
      </c>
      <c r="J66" s="117">
        <f t="shared" si="43"/>
        <v>7.2550158835470602E-3</v>
      </c>
      <c r="K66" s="117">
        <f t="shared" si="44"/>
        <v>0.34110611863098372</v>
      </c>
      <c r="L66" s="117">
        <f t="shared" si="45"/>
        <v>8.1239743482385343E-2</v>
      </c>
      <c r="M66" s="118">
        <f t="shared" si="46"/>
        <v>12.071</v>
      </c>
      <c r="N66" s="119">
        <f t="shared" si="47"/>
        <v>0</v>
      </c>
      <c r="O66" s="119">
        <f t="shared" si="48"/>
        <v>5.9589996984746154</v>
      </c>
      <c r="P66" s="219">
        <f t="shared" si="49"/>
        <v>2</v>
      </c>
      <c r="Q66" s="220">
        <f t="shared" si="50"/>
        <v>0</v>
      </c>
      <c r="R66" s="220">
        <f t="shared" si="51"/>
        <v>50</v>
      </c>
      <c r="T66">
        <v>511</v>
      </c>
      <c r="U66">
        <v>4126</v>
      </c>
      <c r="V66" t="s">
        <v>339</v>
      </c>
      <c r="W66">
        <v>839.06700000000001</v>
      </c>
      <c r="X66">
        <v>465.61</v>
      </c>
      <c r="Y66">
        <v>1.802</v>
      </c>
      <c r="Z66">
        <v>12.071</v>
      </c>
      <c r="AA66">
        <v>49.006371000000001</v>
      </c>
      <c r="AB66">
        <v>0.35554200000000002</v>
      </c>
      <c r="AC66">
        <v>16.716373000000001</v>
      </c>
      <c r="AD66" s="1">
        <v>65</v>
      </c>
      <c r="AE66">
        <v>0</v>
      </c>
      <c r="AF66">
        <v>50</v>
      </c>
      <c r="AG66">
        <v>77</v>
      </c>
      <c r="AH66">
        <v>17.121590000000001</v>
      </c>
      <c r="AI66">
        <v>157.80000000000001</v>
      </c>
      <c r="AJ66">
        <v>0</v>
      </c>
      <c r="AK66">
        <v>2</v>
      </c>
      <c r="AL66">
        <v>139</v>
      </c>
      <c r="AM66" t="s">
        <v>340</v>
      </c>
      <c r="AN66" t="s">
        <v>473</v>
      </c>
      <c r="AO66">
        <v>163.102</v>
      </c>
      <c r="AR66" t="s">
        <v>116</v>
      </c>
      <c r="AS66" t="s">
        <v>117</v>
      </c>
      <c r="AT66" t="s">
        <v>198</v>
      </c>
      <c r="AU66" t="s">
        <v>339</v>
      </c>
      <c r="AV66" t="s">
        <v>48</v>
      </c>
      <c r="AW66">
        <v>8</v>
      </c>
      <c r="BB66">
        <v>0.8926672045154298</v>
      </c>
      <c r="BC66" t="s">
        <v>69</v>
      </c>
      <c r="BF66" t="s">
        <v>116</v>
      </c>
      <c r="BG66" t="s">
        <v>117</v>
      </c>
      <c r="BH66" t="s">
        <v>339</v>
      </c>
      <c r="BI66">
        <v>4126</v>
      </c>
      <c r="BJ66">
        <v>8</v>
      </c>
      <c r="BK66" t="s">
        <v>198</v>
      </c>
      <c r="BL66" t="s">
        <v>216</v>
      </c>
      <c r="BM66">
        <v>0.8926672045154298</v>
      </c>
      <c r="BN66" t="s">
        <v>69</v>
      </c>
      <c r="BO66" t="s">
        <v>173</v>
      </c>
      <c r="BP66">
        <v>800.101</v>
      </c>
    </row>
    <row r="67" spans="1:68" ht="16.5">
      <c r="A67" s="232" t="str">
        <f t="shared" si="35"/>
        <v>미추홀교통</v>
      </c>
      <c r="B67" s="125" t="str">
        <f t="shared" si="1"/>
        <v>정주경</v>
      </c>
      <c r="C67" s="126" t="str">
        <f t="shared" si="36"/>
        <v>B</v>
      </c>
      <c r="D67" s="127">
        <f t="shared" si="37"/>
        <v>0.92986486732858786</v>
      </c>
      <c r="E67" s="128">
        <f t="shared" si="38"/>
        <v>7589</v>
      </c>
      <c r="F67" s="129" t="str">
        <f t="shared" si="39"/>
        <v>12</v>
      </c>
      <c r="G67" s="130" t="str">
        <f t="shared" si="40"/>
        <v>70바2733</v>
      </c>
      <c r="H67" s="131">
        <f t="shared" si="41"/>
        <v>13</v>
      </c>
      <c r="I67" s="132">
        <f t="shared" si="42"/>
        <v>1897.809</v>
      </c>
      <c r="J67" s="133">
        <f t="shared" si="43"/>
        <v>2.6414969750842489E-2</v>
      </c>
      <c r="K67" s="133">
        <f t="shared" si="44"/>
        <v>0.35538391285870974</v>
      </c>
      <c r="L67" s="133">
        <f t="shared" si="45"/>
        <v>9.4319291351237136E-2</v>
      </c>
      <c r="M67" s="134">
        <f t="shared" si="46"/>
        <v>10.053000000000001</v>
      </c>
      <c r="N67" s="135">
        <f t="shared" si="47"/>
        <v>0.10538468307400797</v>
      </c>
      <c r="O67" s="135">
        <f t="shared" si="48"/>
        <v>18.020780805655363</v>
      </c>
      <c r="P67" s="217">
        <f t="shared" si="49"/>
        <v>21</v>
      </c>
      <c r="Q67" s="218">
        <f t="shared" si="50"/>
        <v>2</v>
      </c>
      <c r="R67" s="218">
        <f t="shared" si="51"/>
        <v>342</v>
      </c>
      <c r="T67">
        <v>511</v>
      </c>
      <c r="U67">
        <v>7589</v>
      </c>
      <c r="V67" t="s">
        <v>341</v>
      </c>
      <c r="W67">
        <v>1897.809</v>
      </c>
      <c r="X67">
        <v>1021.8339999999999</v>
      </c>
      <c r="Y67">
        <v>1.857</v>
      </c>
      <c r="Z67">
        <v>10.053000000000001</v>
      </c>
      <c r="AA67">
        <v>125.211917</v>
      </c>
      <c r="AB67">
        <v>3.3074690000000002</v>
      </c>
      <c r="AC67">
        <v>44.498300999999998</v>
      </c>
      <c r="AD67" s="1">
        <v>179</v>
      </c>
      <c r="AE67">
        <v>2</v>
      </c>
      <c r="AF67">
        <v>342</v>
      </c>
      <c r="AG67">
        <v>78</v>
      </c>
      <c r="AH67">
        <v>15.156776000000001</v>
      </c>
      <c r="AI67">
        <v>798.4</v>
      </c>
      <c r="AJ67">
        <v>0</v>
      </c>
      <c r="AK67">
        <v>21</v>
      </c>
      <c r="AL67">
        <v>5377</v>
      </c>
      <c r="AM67" t="s">
        <v>342</v>
      </c>
      <c r="AN67" t="s">
        <v>474</v>
      </c>
      <c r="AO67">
        <v>251.42699999999999</v>
      </c>
      <c r="AR67" t="s">
        <v>116</v>
      </c>
      <c r="AS67" t="s">
        <v>117</v>
      </c>
      <c r="AT67" t="s">
        <v>207</v>
      </c>
      <c r="AU67" t="s">
        <v>341</v>
      </c>
      <c r="AV67" t="s">
        <v>48</v>
      </c>
      <c r="AW67">
        <v>13</v>
      </c>
      <c r="BB67">
        <v>0.92986486732858786</v>
      </c>
      <c r="BC67" t="s">
        <v>68</v>
      </c>
      <c r="BF67" t="s">
        <v>116</v>
      </c>
      <c r="BG67" t="s">
        <v>117</v>
      </c>
      <c r="BH67" t="s">
        <v>341</v>
      </c>
      <c r="BI67">
        <v>7589</v>
      </c>
      <c r="BJ67">
        <v>13</v>
      </c>
      <c r="BK67" t="s">
        <v>207</v>
      </c>
      <c r="BL67" t="s">
        <v>206</v>
      </c>
      <c r="BM67">
        <v>0.92986486732858786</v>
      </c>
      <c r="BN67" t="s">
        <v>68</v>
      </c>
      <c r="BO67" t="s">
        <v>227</v>
      </c>
      <c r="BP67">
        <v>1897.809</v>
      </c>
    </row>
    <row r="68" spans="1:68" ht="16.5">
      <c r="A68" s="233" t="str">
        <f t="shared" si="35"/>
        <v>미추홀교통</v>
      </c>
      <c r="B68" s="109" t="str">
        <f t="shared" si="1"/>
        <v>정진식</v>
      </c>
      <c r="C68" s="110" t="str">
        <f t="shared" si="36"/>
        <v>B</v>
      </c>
      <c r="D68" s="111">
        <f t="shared" si="37"/>
        <v>0.91800000000000004</v>
      </c>
      <c r="E68" s="112">
        <f t="shared" si="38"/>
        <v>7127</v>
      </c>
      <c r="F68" s="113" t="str">
        <f t="shared" si="39"/>
        <v>12</v>
      </c>
      <c r="G68" s="114" t="str">
        <f t="shared" si="40"/>
        <v>70바2771</v>
      </c>
      <c r="H68" s="115">
        <f t="shared" si="41"/>
        <v>1</v>
      </c>
      <c r="I68" s="116">
        <f t="shared" si="42"/>
        <v>1350.979</v>
      </c>
      <c r="J68" s="117">
        <f t="shared" si="43"/>
        <v>1.8002554806466464E-2</v>
      </c>
      <c r="K68" s="117">
        <f t="shared" si="44"/>
        <v>0.33691549135821991</v>
      </c>
      <c r="L68" s="117">
        <f t="shared" si="45"/>
        <v>0.14211915951321227</v>
      </c>
      <c r="M68" s="118">
        <f t="shared" si="46"/>
        <v>10.863</v>
      </c>
      <c r="N68" s="119">
        <f t="shared" si="47"/>
        <v>0</v>
      </c>
      <c r="O68" s="119">
        <f t="shared" si="48"/>
        <v>7.5500803491394013</v>
      </c>
      <c r="P68" s="219">
        <f t="shared" si="49"/>
        <v>23</v>
      </c>
      <c r="Q68" s="220">
        <f t="shared" si="50"/>
        <v>0</v>
      </c>
      <c r="R68" s="220">
        <f t="shared" si="51"/>
        <v>102</v>
      </c>
      <c r="T68">
        <v>511</v>
      </c>
      <c r="U68">
        <v>7127</v>
      </c>
      <c r="V68" t="s">
        <v>343</v>
      </c>
      <c r="W68">
        <v>1350.979</v>
      </c>
      <c r="X68">
        <v>735.65</v>
      </c>
      <c r="Y68">
        <v>1.8360000000000001</v>
      </c>
      <c r="Z68">
        <v>10.863</v>
      </c>
      <c r="AA68">
        <v>82.348312000000007</v>
      </c>
      <c r="AB68">
        <v>1.48248</v>
      </c>
      <c r="AC68">
        <v>27.744422</v>
      </c>
      <c r="AD68" s="1">
        <v>192</v>
      </c>
      <c r="AE68">
        <v>0</v>
      </c>
      <c r="AF68">
        <v>102</v>
      </c>
      <c r="AG68">
        <v>96</v>
      </c>
      <c r="AH68">
        <v>16.405667000000001</v>
      </c>
      <c r="AI68">
        <v>2031.2</v>
      </c>
      <c r="AJ68">
        <v>19.8</v>
      </c>
      <c r="AK68">
        <v>23</v>
      </c>
      <c r="AL68">
        <v>5050</v>
      </c>
      <c r="AM68" t="s">
        <v>344</v>
      </c>
      <c r="AN68" t="s">
        <v>475</v>
      </c>
      <c r="AO68">
        <v>1350.979</v>
      </c>
      <c r="AR68" t="s">
        <v>116</v>
      </c>
      <c r="AS68" t="s">
        <v>117</v>
      </c>
      <c r="AT68" t="s">
        <v>214</v>
      </c>
      <c r="AU68" t="s">
        <v>343</v>
      </c>
      <c r="AV68" t="s">
        <v>48</v>
      </c>
      <c r="AW68">
        <v>1</v>
      </c>
      <c r="BB68">
        <v>0.91800000000000004</v>
      </c>
      <c r="BC68" t="s">
        <v>68</v>
      </c>
      <c r="BF68" t="s">
        <v>116</v>
      </c>
      <c r="BG68" t="s">
        <v>117</v>
      </c>
      <c r="BH68" t="s">
        <v>343</v>
      </c>
      <c r="BI68">
        <v>7127</v>
      </c>
      <c r="BJ68">
        <v>1</v>
      </c>
      <c r="BK68" t="s">
        <v>214</v>
      </c>
      <c r="BL68" t="s">
        <v>172</v>
      </c>
      <c r="BM68">
        <v>0.91800000000000004</v>
      </c>
      <c r="BN68" t="s">
        <v>68</v>
      </c>
      <c r="BO68" t="s">
        <v>227</v>
      </c>
      <c r="BP68">
        <v>1350.979</v>
      </c>
    </row>
    <row r="69" spans="1:68" ht="16.5">
      <c r="A69" s="232" t="str">
        <f t="shared" si="35"/>
        <v>미추홀교통</v>
      </c>
      <c r="B69" s="125" t="str">
        <f t="shared" si="1"/>
        <v>조성기</v>
      </c>
      <c r="C69" s="126" t="str">
        <f t="shared" si="36"/>
        <v>F</v>
      </c>
      <c r="D69" s="127">
        <f t="shared" si="37"/>
        <v>0.7546666666666666</v>
      </c>
      <c r="E69" s="128">
        <f t="shared" si="38"/>
        <v>160</v>
      </c>
      <c r="F69" s="129" t="str">
        <f t="shared" si="39"/>
        <v>76</v>
      </c>
      <c r="G69" s="130" t="str">
        <f t="shared" si="40"/>
        <v>70바2692</v>
      </c>
      <c r="H69" s="131">
        <f t="shared" si="41"/>
        <v>1</v>
      </c>
      <c r="I69" s="132">
        <f t="shared" si="42"/>
        <v>2490.7710000000002</v>
      </c>
      <c r="J69" s="133">
        <f t="shared" si="43"/>
        <v>3.53066629612575E-2</v>
      </c>
      <c r="K69" s="133">
        <f t="shared" si="44"/>
        <v>0.27753868053540715</v>
      </c>
      <c r="L69" s="133">
        <f t="shared" si="45"/>
        <v>0.30111158352172879</v>
      </c>
      <c r="M69" s="134">
        <f t="shared" si="46"/>
        <v>9.3230000000000004</v>
      </c>
      <c r="N69" s="135">
        <f t="shared" si="47"/>
        <v>0.16059284454492201</v>
      </c>
      <c r="O69" s="135">
        <f t="shared" si="48"/>
        <v>6.0623798815708065</v>
      </c>
      <c r="P69" s="217">
        <f t="shared" si="49"/>
        <v>16</v>
      </c>
      <c r="Q69" s="218">
        <f t="shared" si="50"/>
        <v>4</v>
      </c>
      <c r="R69" s="218">
        <f t="shared" si="51"/>
        <v>151</v>
      </c>
      <c r="T69">
        <v>511</v>
      </c>
      <c r="U69">
        <v>160</v>
      </c>
      <c r="V69" t="s">
        <v>345</v>
      </c>
      <c r="W69">
        <v>2490.7710000000002</v>
      </c>
      <c r="X69">
        <v>1100.2829999999999</v>
      </c>
      <c r="Y69">
        <v>2.2639999999999998</v>
      </c>
      <c r="Z69">
        <v>9.3230000000000004</v>
      </c>
      <c r="AA69">
        <v>158.93161599999999</v>
      </c>
      <c r="AB69">
        <v>5.611345</v>
      </c>
      <c r="AC69">
        <v>44.109670999999999</v>
      </c>
      <c r="AD69" s="1">
        <v>750</v>
      </c>
      <c r="AE69">
        <v>4</v>
      </c>
      <c r="AF69">
        <v>151</v>
      </c>
      <c r="AG69">
        <v>77</v>
      </c>
      <c r="AH69">
        <v>15.671965999999999</v>
      </c>
      <c r="AI69">
        <v>397.9</v>
      </c>
      <c r="AJ69">
        <v>0</v>
      </c>
      <c r="AK69">
        <v>16</v>
      </c>
      <c r="AL69">
        <v>1925</v>
      </c>
      <c r="AM69" t="s">
        <v>346</v>
      </c>
      <c r="AN69" t="s">
        <v>476</v>
      </c>
      <c r="AO69">
        <v>2490.7710000000002</v>
      </c>
      <c r="AR69" t="s">
        <v>116</v>
      </c>
      <c r="AS69" t="s">
        <v>119</v>
      </c>
      <c r="AT69" t="s">
        <v>220</v>
      </c>
      <c r="AU69" t="s">
        <v>345</v>
      </c>
      <c r="AV69" t="s">
        <v>48</v>
      </c>
      <c r="AW69">
        <v>1</v>
      </c>
      <c r="BB69">
        <v>0.7546666666666666</v>
      </c>
      <c r="BC69" t="s">
        <v>70</v>
      </c>
      <c r="BF69" t="s">
        <v>116</v>
      </c>
      <c r="BG69" t="s">
        <v>119</v>
      </c>
      <c r="BH69" t="s">
        <v>345</v>
      </c>
      <c r="BI69">
        <v>160</v>
      </c>
      <c r="BJ69">
        <v>1</v>
      </c>
      <c r="BK69" t="s">
        <v>220</v>
      </c>
      <c r="BL69" t="s">
        <v>172</v>
      </c>
      <c r="BM69">
        <v>0.7546666666666666</v>
      </c>
      <c r="BN69" t="s">
        <v>70</v>
      </c>
      <c r="BO69" t="s">
        <v>184</v>
      </c>
      <c r="BP69">
        <v>2490.7710000000002</v>
      </c>
    </row>
    <row r="70" spans="1:68" ht="16.5">
      <c r="A70" s="233" t="str">
        <f t="shared" si="35"/>
        <v>미추홀교통</v>
      </c>
      <c r="B70" s="109" t="str">
        <f t="shared" ref="B70:B78" si="52">IF(BH70="NULL", E70, BH70)</f>
        <v>조영기</v>
      </c>
      <c r="C70" s="110" t="str">
        <f t="shared" si="36"/>
        <v>C</v>
      </c>
      <c r="D70" s="111">
        <f t="shared" si="37"/>
        <v>0.87589157406946028</v>
      </c>
      <c r="E70" s="112">
        <f t="shared" si="38"/>
        <v>8573</v>
      </c>
      <c r="F70" s="113" t="str">
        <f t="shared" si="39"/>
        <v>12</v>
      </c>
      <c r="G70" s="114" t="str">
        <f t="shared" si="40"/>
        <v>70바2761</v>
      </c>
      <c r="H70" s="115">
        <f t="shared" si="41"/>
        <v>2</v>
      </c>
      <c r="I70" s="116">
        <f t="shared" si="42"/>
        <v>1083.7260000000001</v>
      </c>
      <c r="J70" s="117">
        <f t="shared" si="43"/>
        <v>1.94234634715423E-2</v>
      </c>
      <c r="K70" s="117">
        <f t="shared" si="44"/>
        <v>0.34691912064547059</v>
      </c>
      <c r="L70" s="117">
        <f t="shared" si="45"/>
        <v>0.18085752302703817</v>
      </c>
      <c r="M70" s="118">
        <f t="shared" si="46"/>
        <v>13.336</v>
      </c>
      <c r="N70" s="119">
        <f t="shared" si="47"/>
        <v>9.2274246442366425E-2</v>
      </c>
      <c r="O70" s="119">
        <f t="shared" si="48"/>
        <v>9.4119731371213753</v>
      </c>
      <c r="P70" s="219">
        <f t="shared" si="49"/>
        <v>9</v>
      </c>
      <c r="Q70" s="220">
        <f t="shared" si="50"/>
        <v>1</v>
      </c>
      <c r="R70" s="220">
        <f t="shared" si="51"/>
        <v>102</v>
      </c>
      <c r="T70">
        <v>511</v>
      </c>
      <c r="U70">
        <v>8573</v>
      </c>
      <c r="V70" t="s">
        <v>347</v>
      </c>
      <c r="W70">
        <v>1083.7260000000001</v>
      </c>
      <c r="X70">
        <v>618.72500000000002</v>
      </c>
      <c r="Y70">
        <v>1.752</v>
      </c>
      <c r="Z70">
        <v>13.336</v>
      </c>
      <c r="AA70">
        <v>61.937202999999997</v>
      </c>
      <c r="AB70">
        <v>1.2030350000000001</v>
      </c>
      <c r="AC70">
        <v>21.487200000000001</v>
      </c>
      <c r="AD70" s="1">
        <v>196</v>
      </c>
      <c r="AE70">
        <v>1</v>
      </c>
      <c r="AF70">
        <v>102</v>
      </c>
      <c r="AG70">
        <v>93</v>
      </c>
      <c r="AH70">
        <v>17.497173</v>
      </c>
      <c r="AI70">
        <v>480.5</v>
      </c>
      <c r="AJ70">
        <v>6.5</v>
      </c>
      <c r="AK70">
        <v>9</v>
      </c>
      <c r="AL70">
        <v>1701</v>
      </c>
      <c r="AM70" t="s">
        <v>348</v>
      </c>
      <c r="AN70" t="s">
        <v>477</v>
      </c>
      <c r="AO70">
        <v>872.85599999999999</v>
      </c>
      <c r="AR70" t="s">
        <v>116</v>
      </c>
      <c r="AS70" t="s">
        <v>117</v>
      </c>
      <c r="AT70" t="s">
        <v>212</v>
      </c>
      <c r="AU70" t="s">
        <v>347</v>
      </c>
      <c r="AV70" t="s">
        <v>48</v>
      </c>
      <c r="AW70">
        <v>2</v>
      </c>
      <c r="BB70">
        <v>0.87589157406946028</v>
      </c>
      <c r="BC70" t="s">
        <v>69</v>
      </c>
      <c r="BF70" t="s">
        <v>116</v>
      </c>
      <c r="BG70" t="s">
        <v>117</v>
      </c>
      <c r="BH70" t="s">
        <v>347</v>
      </c>
      <c r="BI70">
        <v>8573</v>
      </c>
      <c r="BJ70">
        <v>2</v>
      </c>
      <c r="BK70" t="s">
        <v>212</v>
      </c>
      <c r="BL70" t="s">
        <v>193</v>
      </c>
      <c r="BM70">
        <v>0.87589157406946028</v>
      </c>
      <c r="BN70" t="s">
        <v>69</v>
      </c>
      <c r="BO70" t="s">
        <v>173</v>
      </c>
      <c r="BP70">
        <v>1083.7260000000001</v>
      </c>
    </row>
    <row r="71" spans="1:68" ht="16.5">
      <c r="A71" s="232" t="str">
        <f t="shared" si="35"/>
        <v>미추홀교통</v>
      </c>
      <c r="B71" s="125" t="str">
        <f t="shared" si="52"/>
        <v>조한표</v>
      </c>
      <c r="C71" s="126" t="str">
        <f t="shared" si="36"/>
        <v>C</v>
      </c>
      <c r="D71" s="127">
        <f t="shared" si="37"/>
        <v>0.8582691457054703</v>
      </c>
      <c r="E71" s="128">
        <f t="shared" si="38"/>
        <v>2176</v>
      </c>
      <c r="F71" s="129" t="str">
        <f t="shared" si="39"/>
        <v>12</v>
      </c>
      <c r="G71" s="130" t="str">
        <f t="shared" si="40"/>
        <v>70바2601</v>
      </c>
      <c r="H71" s="131">
        <f t="shared" si="41"/>
        <v>2</v>
      </c>
      <c r="I71" s="132">
        <f t="shared" si="42"/>
        <v>1648.085</v>
      </c>
      <c r="J71" s="133">
        <f t="shared" si="43"/>
        <v>7.3392163649114456E-3</v>
      </c>
      <c r="K71" s="133">
        <f t="shared" si="44"/>
        <v>0.38284046461759452</v>
      </c>
      <c r="L71" s="133">
        <f t="shared" si="45"/>
        <v>0.1826362111177518</v>
      </c>
      <c r="M71" s="134">
        <f t="shared" si="46"/>
        <v>13.986000000000001</v>
      </c>
      <c r="N71" s="135">
        <f t="shared" si="47"/>
        <v>0.12135296419784174</v>
      </c>
      <c r="O71" s="135">
        <f t="shared" si="48"/>
        <v>24.270592839568348</v>
      </c>
      <c r="P71" s="217">
        <f t="shared" si="49"/>
        <v>54</v>
      </c>
      <c r="Q71" s="218">
        <f t="shared" si="50"/>
        <v>2</v>
      </c>
      <c r="R71" s="218">
        <f t="shared" si="51"/>
        <v>400</v>
      </c>
      <c r="T71">
        <v>511</v>
      </c>
      <c r="U71">
        <v>2176</v>
      </c>
      <c r="V71" t="s">
        <v>349</v>
      </c>
      <c r="W71">
        <v>1648.085</v>
      </c>
      <c r="X71">
        <v>959.99099999999999</v>
      </c>
      <c r="Y71">
        <v>1.7170000000000001</v>
      </c>
      <c r="Z71">
        <v>13.986000000000001</v>
      </c>
      <c r="AA71">
        <v>103.020808</v>
      </c>
      <c r="AB71">
        <v>0.75609199999999999</v>
      </c>
      <c r="AC71">
        <v>39.440534</v>
      </c>
      <c r="AD71" s="1">
        <v>301</v>
      </c>
      <c r="AE71">
        <v>2</v>
      </c>
      <c r="AF71">
        <v>400</v>
      </c>
      <c r="AG71">
        <v>82</v>
      </c>
      <c r="AH71">
        <v>15.997593</v>
      </c>
      <c r="AI71">
        <v>1854</v>
      </c>
      <c r="AJ71">
        <v>0</v>
      </c>
      <c r="AK71">
        <v>54</v>
      </c>
      <c r="AL71">
        <v>13259</v>
      </c>
      <c r="AM71" t="s">
        <v>350</v>
      </c>
      <c r="AN71" t="s">
        <v>478</v>
      </c>
      <c r="AO71">
        <v>1527.634</v>
      </c>
      <c r="AR71" t="s">
        <v>116</v>
      </c>
      <c r="AS71" t="s">
        <v>117</v>
      </c>
      <c r="AT71" t="s">
        <v>195</v>
      </c>
      <c r="AU71" t="s">
        <v>349</v>
      </c>
      <c r="AV71" t="s">
        <v>48</v>
      </c>
      <c r="AW71">
        <v>2</v>
      </c>
      <c r="BB71">
        <v>0.8582691457054703</v>
      </c>
      <c r="BC71" t="s">
        <v>69</v>
      </c>
      <c r="BF71" t="s">
        <v>116</v>
      </c>
      <c r="BG71" t="s">
        <v>117</v>
      </c>
      <c r="BH71" t="s">
        <v>349</v>
      </c>
      <c r="BI71">
        <v>2176</v>
      </c>
      <c r="BJ71">
        <v>2</v>
      </c>
      <c r="BK71" t="s">
        <v>195</v>
      </c>
      <c r="BL71" t="s">
        <v>215</v>
      </c>
      <c r="BM71">
        <v>0.8582691457054703</v>
      </c>
      <c r="BN71" t="s">
        <v>69</v>
      </c>
      <c r="BO71" t="s">
        <v>173</v>
      </c>
      <c r="BP71">
        <v>1648.085</v>
      </c>
    </row>
    <row r="72" spans="1:68" ht="16.5">
      <c r="A72" s="233" t="str">
        <f t="shared" si="35"/>
        <v>미추홀교통</v>
      </c>
      <c r="B72" s="109" t="str">
        <f t="shared" si="52"/>
        <v>천재호</v>
      </c>
      <c r="C72" s="110" t="str">
        <f t="shared" si="36"/>
        <v>B</v>
      </c>
      <c r="D72" s="111">
        <f t="shared" si="37"/>
        <v>0.92524996172828156</v>
      </c>
      <c r="E72" s="112">
        <f t="shared" si="38"/>
        <v>6234</v>
      </c>
      <c r="F72" s="113" t="str">
        <f t="shared" si="39"/>
        <v>12</v>
      </c>
      <c r="G72" s="114" t="str">
        <f t="shared" si="40"/>
        <v>70바2784</v>
      </c>
      <c r="H72" s="115">
        <f t="shared" si="41"/>
        <v>8</v>
      </c>
      <c r="I72" s="116">
        <f t="shared" si="42"/>
        <v>1012.4970000000001</v>
      </c>
      <c r="J72" s="117">
        <f t="shared" si="43"/>
        <v>9.1134737705634017E-3</v>
      </c>
      <c r="K72" s="117">
        <f t="shared" si="44"/>
        <v>0.33155962906130981</v>
      </c>
      <c r="L72" s="117">
        <f t="shared" si="45"/>
        <v>0.12049418418029879</v>
      </c>
      <c r="M72" s="118">
        <f t="shared" si="46"/>
        <v>11.105</v>
      </c>
      <c r="N72" s="119">
        <f t="shared" si="47"/>
        <v>0</v>
      </c>
      <c r="O72" s="119">
        <f t="shared" si="48"/>
        <v>18.27165907652072</v>
      </c>
      <c r="P72" s="219">
        <f t="shared" si="49"/>
        <v>1</v>
      </c>
      <c r="Q72" s="220">
        <f t="shared" si="50"/>
        <v>0</v>
      </c>
      <c r="R72" s="220">
        <f t="shared" si="51"/>
        <v>185</v>
      </c>
      <c r="T72">
        <v>511</v>
      </c>
      <c r="U72">
        <v>6234</v>
      </c>
      <c r="V72" t="s">
        <v>351</v>
      </c>
      <c r="W72">
        <v>1012.497</v>
      </c>
      <c r="X72">
        <v>549.75</v>
      </c>
      <c r="Y72">
        <v>1.8420000000000001</v>
      </c>
      <c r="Z72">
        <v>11.105</v>
      </c>
      <c r="AA72">
        <v>60.927481</v>
      </c>
      <c r="AB72">
        <v>0.555261</v>
      </c>
      <c r="AC72">
        <v>20.201093</v>
      </c>
      <c r="AD72" s="1">
        <v>122</v>
      </c>
      <c r="AE72">
        <v>0</v>
      </c>
      <c r="AF72">
        <v>185</v>
      </c>
      <c r="AG72">
        <v>70</v>
      </c>
      <c r="AH72">
        <v>16.618067</v>
      </c>
      <c r="AI72">
        <v>209.2</v>
      </c>
      <c r="AJ72">
        <v>0</v>
      </c>
      <c r="AK72">
        <v>1</v>
      </c>
      <c r="AL72">
        <v>294</v>
      </c>
      <c r="AM72" t="s">
        <v>352</v>
      </c>
      <c r="AN72" t="s">
        <v>479</v>
      </c>
      <c r="AO72">
        <v>198.16499999999999</v>
      </c>
      <c r="AR72" t="s">
        <v>116</v>
      </c>
      <c r="AS72" t="s">
        <v>117</v>
      </c>
      <c r="AT72" t="s">
        <v>216</v>
      </c>
      <c r="AU72" t="s">
        <v>351</v>
      </c>
      <c r="AV72" t="s">
        <v>48</v>
      </c>
      <c r="AW72">
        <v>8</v>
      </c>
      <c r="BB72">
        <v>0.92524996172828156</v>
      </c>
      <c r="BC72" t="s">
        <v>68</v>
      </c>
      <c r="BF72" t="s">
        <v>116</v>
      </c>
      <c r="BG72" t="s">
        <v>117</v>
      </c>
      <c r="BH72" t="s">
        <v>351</v>
      </c>
      <c r="BI72">
        <v>6234</v>
      </c>
      <c r="BJ72">
        <v>8</v>
      </c>
      <c r="BK72" t="s">
        <v>216</v>
      </c>
      <c r="BL72" t="s">
        <v>203</v>
      </c>
      <c r="BM72">
        <v>0.92524996172828156</v>
      </c>
      <c r="BN72" t="s">
        <v>68</v>
      </c>
      <c r="BO72" t="s">
        <v>227</v>
      </c>
      <c r="BP72">
        <v>1012.4970000000001</v>
      </c>
    </row>
    <row r="73" spans="1:68" ht="16.5">
      <c r="A73" s="232" t="str">
        <f t="shared" si="35"/>
        <v>미추홀교통</v>
      </c>
      <c r="B73" s="125" t="str">
        <f t="shared" si="52"/>
        <v>최경현</v>
      </c>
      <c r="C73" s="126" t="str">
        <f t="shared" si="36"/>
        <v>C</v>
      </c>
      <c r="D73" s="127">
        <f t="shared" si="37"/>
        <v>0.89400000000000002</v>
      </c>
      <c r="E73" s="128">
        <f t="shared" si="38"/>
        <v>589</v>
      </c>
      <c r="F73" s="129" t="str">
        <f t="shared" si="39"/>
        <v>12</v>
      </c>
      <c r="G73" s="130" t="str">
        <f t="shared" si="40"/>
        <v>70바2624</v>
      </c>
      <c r="H73" s="131">
        <f t="shared" si="41"/>
        <v>1</v>
      </c>
      <c r="I73" s="132">
        <f t="shared" si="42"/>
        <v>848.07799999999997</v>
      </c>
      <c r="J73" s="133">
        <f t="shared" si="43"/>
        <v>5.7006318094980513E-3</v>
      </c>
      <c r="K73" s="133">
        <f t="shared" si="44"/>
        <v>0.28899007891650336</v>
      </c>
      <c r="L73" s="133">
        <f t="shared" si="45"/>
        <v>0.12970505071467484</v>
      </c>
      <c r="M73" s="134">
        <f t="shared" si="46"/>
        <v>11.128</v>
      </c>
      <c r="N73" s="135">
        <f t="shared" si="47"/>
        <v>0.22544025664118816</v>
      </c>
      <c r="O73" s="135">
        <f t="shared" si="48"/>
        <v>5.6360064160297041</v>
      </c>
      <c r="P73" s="217">
        <f t="shared" si="49"/>
        <v>3</v>
      </c>
      <c r="Q73" s="218">
        <f t="shared" si="50"/>
        <v>2</v>
      </c>
      <c r="R73" s="218">
        <f t="shared" si="51"/>
        <v>50</v>
      </c>
      <c r="T73">
        <v>511</v>
      </c>
      <c r="U73">
        <v>589</v>
      </c>
      <c r="V73" t="s">
        <v>353</v>
      </c>
      <c r="W73">
        <v>887.15300000000002</v>
      </c>
      <c r="X73">
        <v>491.072</v>
      </c>
      <c r="Y73">
        <v>1.8069999999999999</v>
      </c>
      <c r="Z73">
        <v>11.128</v>
      </c>
      <c r="AA73">
        <v>49.552753000000003</v>
      </c>
      <c r="AB73">
        <v>0.28248200000000001</v>
      </c>
      <c r="AC73">
        <v>14.320254</v>
      </c>
      <c r="AD73" s="1">
        <v>110</v>
      </c>
      <c r="AE73">
        <v>2</v>
      </c>
      <c r="AF73">
        <v>50</v>
      </c>
      <c r="AG73">
        <v>79</v>
      </c>
      <c r="AH73">
        <v>17.903203000000001</v>
      </c>
      <c r="AI73">
        <v>798.5</v>
      </c>
      <c r="AJ73">
        <v>0</v>
      </c>
      <c r="AK73">
        <v>3</v>
      </c>
      <c r="AL73">
        <v>537</v>
      </c>
      <c r="AM73" t="s">
        <v>354</v>
      </c>
      <c r="AN73" t="s">
        <v>480</v>
      </c>
      <c r="AO73">
        <v>848.07799999999997</v>
      </c>
      <c r="AR73" t="s">
        <v>116</v>
      </c>
      <c r="AS73" t="s">
        <v>117</v>
      </c>
      <c r="AT73" t="s">
        <v>199</v>
      </c>
      <c r="AU73" t="s">
        <v>353</v>
      </c>
      <c r="AV73" t="s">
        <v>48</v>
      </c>
      <c r="AW73">
        <v>1</v>
      </c>
      <c r="BB73">
        <v>0.89400000000000002</v>
      </c>
      <c r="BC73" t="s">
        <v>69</v>
      </c>
      <c r="BF73" t="s">
        <v>116</v>
      </c>
      <c r="BG73" t="s">
        <v>117</v>
      </c>
      <c r="BH73" t="s">
        <v>353</v>
      </c>
      <c r="BI73">
        <v>589</v>
      </c>
      <c r="BJ73">
        <v>1</v>
      </c>
      <c r="BK73" t="s">
        <v>199</v>
      </c>
      <c r="BL73" t="s">
        <v>172</v>
      </c>
      <c r="BM73">
        <v>0.89400000000000002</v>
      </c>
      <c r="BN73" t="s">
        <v>69</v>
      </c>
      <c r="BO73" t="s">
        <v>173</v>
      </c>
      <c r="BP73">
        <v>848.07799999999997</v>
      </c>
    </row>
    <row r="74" spans="1:68" ht="16.5">
      <c r="A74" s="233" t="str">
        <f t="shared" si="35"/>
        <v>미추홀교통</v>
      </c>
      <c r="B74" s="109" t="str">
        <f t="shared" si="52"/>
        <v>최민준</v>
      </c>
      <c r="C74" s="110" t="str">
        <f t="shared" si="36"/>
        <v>A</v>
      </c>
      <c r="D74" s="111">
        <f t="shared" si="37"/>
        <v>0.95471445790589193</v>
      </c>
      <c r="E74" s="112">
        <f t="shared" si="38"/>
        <v>1049</v>
      </c>
      <c r="F74" s="113" t="str">
        <f t="shared" si="39"/>
        <v>12</v>
      </c>
      <c r="G74" s="114" t="str">
        <f t="shared" si="40"/>
        <v>70바2784</v>
      </c>
      <c r="H74" s="115">
        <f t="shared" si="41"/>
        <v>3</v>
      </c>
      <c r="I74" s="116">
        <f t="shared" si="42"/>
        <v>985.61300000000006</v>
      </c>
      <c r="J74" s="117">
        <f t="shared" si="43"/>
        <v>6.3482333746266838E-3</v>
      </c>
      <c r="K74" s="117">
        <f t="shared" si="44"/>
        <v>0.29936471844082724</v>
      </c>
      <c r="L74" s="117">
        <f t="shared" si="45"/>
        <v>4.9715253349945664E-2</v>
      </c>
      <c r="M74" s="118">
        <f t="shared" si="46"/>
        <v>11.583</v>
      </c>
      <c r="N74" s="119">
        <f t="shared" si="47"/>
        <v>1.217516408570098</v>
      </c>
      <c r="O74" s="119">
        <f t="shared" si="48"/>
        <v>22.92989236140351</v>
      </c>
      <c r="P74" s="219">
        <f t="shared" si="49"/>
        <v>6</v>
      </c>
      <c r="Q74" s="220">
        <f t="shared" si="50"/>
        <v>12</v>
      </c>
      <c r="R74" s="220">
        <f t="shared" si="51"/>
        <v>226</v>
      </c>
      <c r="T74">
        <v>511</v>
      </c>
      <c r="U74">
        <v>1049</v>
      </c>
      <c r="V74" t="s">
        <v>355</v>
      </c>
      <c r="W74">
        <v>985.61300000000006</v>
      </c>
      <c r="X74">
        <v>516.73</v>
      </c>
      <c r="Y74">
        <v>1.907</v>
      </c>
      <c r="Z74">
        <v>11.583</v>
      </c>
      <c r="AA74">
        <v>53.685802000000002</v>
      </c>
      <c r="AB74">
        <v>0.34081</v>
      </c>
      <c r="AC74">
        <v>16.071635000000001</v>
      </c>
      <c r="AD74" s="1">
        <v>49</v>
      </c>
      <c r="AE74">
        <v>12</v>
      </c>
      <c r="AF74">
        <v>226</v>
      </c>
      <c r="AG74">
        <v>91</v>
      </c>
      <c r="AH74">
        <v>18.358913000000001</v>
      </c>
      <c r="AI74">
        <v>764.7</v>
      </c>
      <c r="AJ74">
        <v>25.1</v>
      </c>
      <c r="AK74">
        <v>6</v>
      </c>
      <c r="AL74">
        <v>536</v>
      </c>
      <c r="AM74" t="s">
        <v>356</v>
      </c>
      <c r="AN74" t="s">
        <v>481</v>
      </c>
      <c r="AO74">
        <v>828.00400000000002</v>
      </c>
      <c r="AR74" t="s">
        <v>116</v>
      </c>
      <c r="AS74" t="s">
        <v>117</v>
      </c>
      <c r="AT74" t="s">
        <v>216</v>
      </c>
      <c r="AU74" t="s">
        <v>355</v>
      </c>
      <c r="AV74" t="s">
        <v>48</v>
      </c>
      <c r="AW74">
        <v>3</v>
      </c>
      <c r="BB74">
        <v>0.95471445790589193</v>
      </c>
      <c r="BC74" t="s">
        <v>66</v>
      </c>
      <c r="BF74" t="s">
        <v>116</v>
      </c>
      <c r="BG74" t="s">
        <v>117</v>
      </c>
      <c r="BH74" t="s">
        <v>355</v>
      </c>
      <c r="BI74">
        <v>1049</v>
      </c>
      <c r="BJ74">
        <v>3</v>
      </c>
      <c r="BK74" t="s">
        <v>216</v>
      </c>
      <c r="BL74" t="s">
        <v>214</v>
      </c>
      <c r="BM74">
        <v>0.95471445790589193</v>
      </c>
      <c r="BN74" t="s">
        <v>66</v>
      </c>
      <c r="BO74" t="s">
        <v>174</v>
      </c>
      <c r="BP74">
        <v>985.61300000000006</v>
      </c>
    </row>
    <row r="75" spans="1:68" ht="16.5">
      <c r="A75" s="232" t="str">
        <f t="shared" si="35"/>
        <v>미추홀교통</v>
      </c>
      <c r="B75" s="125" t="str">
        <f t="shared" si="52"/>
        <v>최홍경</v>
      </c>
      <c r="C75" s="126" t="str">
        <f t="shared" si="36"/>
        <v>F</v>
      </c>
      <c r="D75" s="127">
        <f t="shared" si="37"/>
        <v>0.76833333333333342</v>
      </c>
      <c r="E75" s="128">
        <f t="shared" si="38"/>
        <v>8378</v>
      </c>
      <c r="F75" s="129" t="str">
        <f t="shared" si="39"/>
        <v>76</v>
      </c>
      <c r="G75" s="130" t="str">
        <f t="shared" si="40"/>
        <v>70바2690</v>
      </c>
      <c r="H75" s="131">
        <f t="shared" si="41"/>
        <v>1</v>
      </c>
      <c r="I75" s="132">
        <f t="shared" si="42"/>
        <v>2413.9</v>
      </c>
      <c r="J75" s="133">
        <f t="shared" si="43"/>
        <v>1.9084960227902098E-2</v>
      </c>
      <c r="K75" s="133">
        <f t="shared" si="44"/>
        <v>0.28017000524883373</v>
      </c>
      <c r="L75" s="133">
        <f t="shared" si="45"/>
        <v>0.14499357885579353</v>
      </c>
      <c r="M75" s="134">
        <f t="shared" si="46"/>
        <v>8.5449999999999999</v>
      </c>
      <c r="N75" s="135">
        <f t="shared" si="47"/>
        <v>8.2853473631882016E-2</v>
      </c>
      <c r="O75" s="135">
        <f t="shared" si="48"/>
        <v>1.8642031567173454</v>
      </c>
      <c r="P75" s="217">
        <f t="shared" si="49"/>
        <v>2</v>
      </c>
      <c r="Q75" s="218">
        <f t="shared" si="50"/>
        <v>2</v>
      </c>
      <c r="R75" s="218">
        <f t="shared" si="51"/>
        <v>45</v>
      </c>
      <c r="T75">
        <v>511</v>
      </c>
      <c r="U75">
        <v>8378</v>
      </c>
      <c r="V75" t="s">
        <v>357</v>
      </c>
      <c r="W75">
        <v>2413.9</v>
      </c>
      <c r="X75">
        <v>1047.3499999999999</v>
      </c>
      <c r="Y75">
        <v>2.3050000000000002</v>
      </c>
      <c r="Z75">
        <v>8.5449999999999999</v>
      </c>
      <c r="AA75">
        <v>152.86633900000001</v>
      </c>
      <c r="AB75">
        <v>2.9174479999999998</v>
      </c>
      <c r="AC75">
        <v>42.828563000000003</v>
      </c>
      <c r="AD75" s="1">
        <v>350</v>
      </c>
      <c r="AE75">
        <v>2</v>
      </c>
      <c r="AF75">
        <v>45</v>
      </c>
      <c r="AG75">
        <v>67</v>
      </c>
      <c r="AH75">
        <v>15.790919000000001</v>
      </c>
      <c r="AI75">
        <v>6.9</v>
      </c>
      <c r="AJ75">
        <v>0</v>
      </c>
      <c r="AK75">
        <v>2</v>
      </c>
      <c r="AL75">
        <v>120</v>
      </c>
      <c r="AM75" t="s">
        <v>358</v>
      </c>
      <c r="AN75" t="s">
        <v>482</v>
      </c>
      <c r="AO75">
        <v>2413.9</v>
      </c>
      <c r="AR75" t="s">
        <v>116</v>
      </c>
      <c r="AS75" t="s">
        <v>119</v>
      </c>
      <c r="AT75" t="s">
        <v>219</v>
      </c>
      <c r="AU75" t="s">
        <v>357</v>
      </c>
      <c r="AV75" t="s">
        <v>48</v>
      </c>
      <c r="AW75">
        <v>1</v>
      </c>
      <c r="BB75">
        <v>0.76833333333333342</v>
      </c>
      <c r="BC75" t="s">
        <v>70</v>
      </c>
      <c r="BF75" t="s">
        <v>116</v>
      </c>
      <c r="BG75" t="s">
        <v>119</v>
      </c>
      <c r="BH75" t="s">
        <v>357</v>
      </c>
      <c r="BI75">
        <v>8378</v>
      </c>
      <c r="BJ75">
        <v>1</v>
      </c>
      <c r="BK75" t="s">
        <v>219</v>
      </c>
      <c r="BL75" t="s">
        <v>172</v>
      </c>
      <c r="BM75">
        <v>0.76833333333333342</v>
      </c>
      <c r="BN75" t="s">
        <v>70</v>
      </c>
      <c r="BO75" t="s">
        <v>184</v>
      </c>
      <c r="BP75">
        <v>2413.9</v>
      </c>
    </row>
    <row r="76" spans="1:68" ht="16.5">
      <c r="A76" s="233" t="str">
        <f t="shared" si="35"/>
        <v>미추홀교통</v>
      </c>
      <c r="B76" s="109" t="str">
        <f t="shared" si="52"/>
        <v>한태전</v>
      </c>
      <c r="C76" s="110" t="str">
        <f t="shared" si="36"/>
        <v>A</v>
      </c>
      <c r="D76" s="111">
        <f t="shared" si="37"/>
        <v>0.96866409108474449</v>
      </c>
      <c r="E76" s="112">
        <f t="shared" si="38"/>
        <v>4751</v>
      </c>
      <c r="F76" s="113" t="str">
        <f t="shared" si="39"/>
        <v>12</v>
      </c>
      <c r="G76" s="114" t="str">
        <f t="shared" si="40"/>
        <v>70바2691</v>
      </c>
      <c r="H76" s="115">
        <f t="shared" si="41"/>
        <v>12</v>
      </c>
      <c r="I76" s="116">
        <f t="shared" si="42"/>
        <v>1989.971</v>
      </c>
      <c r="J76" s="117">
        <f t="shared" si="43"/>
        <v>7.0076016989054739E-3</v>
      </c>
      <c r="K76" s="117">
        <f t="shared" si="44"/>
        <v>0.32224561919776867</v>
      </c>
      <c r="L76" s="117">
        <f t="shared" si="45"/>
        <v>0.11356949422881037</v>
      </c>
      <c r="M76" s="118">
        <f t="shared" si="46"/>
        <v>8.5890000000000004</v>
      </c>
      <c r="N76" s="119">
        <f t="shared" si="47"/>
        <v>0</v>
      </c>
      <c r="O76" s="119">
        <f t="shared" si="48"/>
        <v>12.914761069382418</v>
      </c>
      <c r="P76" s="219">
        <f t="shared" si="49"/>
        <v>3</v>
      </c>
      <c r="Q76" s="220">
        <f t="shared" si="50"/>
        <v>0</v>
      </c>
      <c r="R76" s="220">
        <f t="shared" si="51"/>
        <v>257</v>
      </c>
      <c r="T76">
        <v>511</v>
      </c>
      <c r="U76">
        <v>4751</v>
      </c>
      <c r="V76" t="s">
        <v>370</v>
      </c>
      <c r="W76">
        <v>1989.971</v>
      </c>
      <c r="X76">
        <v>1029.9110000000001</v>
      </c>
      <c r="Y76">
        <v>1.9319999999999999</v>
      </c>
      <c r="Z76">
        <v>8.5890000000000004</v>
      </c>
      <c r="AA76">
        <v>128.07163399999999</v>
      </c>
      <c r="AB76">
        <v>0.89747500000000002</v>
      </c>
      <c r="AC76">
        <v>41.270522999999997</v>
      </c>
      <c r="AD76" s="1">
        <v>226</v>
      </c>
      <c r="AE76">
        <v>0</v>
      </c>
      <c r="AF76">
        <v>257</v>
      </c>
      <c r="AG76">
        <v>68</v>
      </c>
      <c r="AH76">
        <v>15.537952000000001</v>
      </c>
      <c r="AI76">
        <v>160.4</v>
      </c>
      <c r="AJ76">
        <v>0</v>
      </c>
      <c r="AK76">
        <v>3</v>
      </c>
      <c r="AL76">
        <v>554</v>
      </c>
      <c r="AM76" t="s">
        <v>371</v>
      </c>
      <c r="AN76" t="s">
        <v>483</v>
      </c>
      <c r="AO76">
        <v>249.99799999999999</v>
      </c>
      <c r="AR76" t="s">
        <v>116</v>
      </c>
      <c r="AS76" t="s">
        <v>117</v>
      </c>
      <c r="AT76" t="s">
        <v>206</v>
      </c>
      <c r="AU76" t="s">
        <v>370</v>
      </c>
      <c r="AV76" t="s">
        <v>48</v>
      </c>
      <c r="AW76">
        <v>12</v>
      </c>
      <c r="BB76">
        <v>0.96866409108474449</v>
      </c>
      <c r="BC76" t="s">
        <v>66</v>
      </c>
      <c r="BF76" t="s">
        <v>116</v>
      </c>
      <c r="BG76" t="s">
        <v>117</v>
      </c>
      <c r="BH76" t="s">
        <v>370</v>
      </c>
      <c r="BI76">
        <v>4751</v>
      </c>
      <c r="BJ76">
        <v>12</v>
      </c>
      <c r="BK76" t="s">
        <v>206</v>
      </c>
      <c r="BL76" t="s">
        <v>202</v>
      </c>
      <c r="BM76">
        <v>0.96866409108474449</v>
      </c>
      <c r="BN76" t="s">
        <v>66</v>
      </c>
      <c r="BO76" t="s">
        <v>174</v>
      </c>
      <c r="BP76">
        <v>1989.971</v>
      </c>
    </row>
    <row r="77" spans="1:68" ht="16.5">
      <c r="A77" s="232" t="str">
        <f t="shared" si="35"/>
        <v>미추홀교통</v>
      </c>
      <c r="B77" s="125" t="str">
        <f t="shared" si="52"/>
        <v>허명국</v>
      </c>
      <c r="C77" s="126" t="str">
        <f t="shared" si="36"/>
        <v>C</v>
      </c>
      <c r="D77" s="127">
        <f t="shared" si="37"/>
        <v>0.86850000000000005</v>
      </c>
      <c r="E77" s="128">
        <f t="shared" si="38"/>
        <v>1022</v>
      </c>
      <c r="F77" s="129" t="str">
        <f t="shared" si="39"/>
        <v>12</v>
      </c>
      <c r="G77" s="130" t="str">
        <f t="shared" si="40"/>
        <v>70바2617</v>
      </c>
      <c r="H77" s="131">
        <f t="shared" si="41"/>
        <v>1</v>
      </c>
      <c r="I77" s="132">
        <f t="shared" si="42"/>
        <v>792.85299999999995</v>
      </c>
      <c r="J77" s="133">
        <f t="shared" si="43"/>
        <v>1.4971605751258846E-2</v>
      </c>
      <c r="K77" s="133">
        <f t="shared" si="44"/>
        <v>0.34708640555337122</v>
      </c>
      <c r="L77" s="133">
        <f t="shared" si="45"/>
        <v>0.17405496353044009</v>
      </c>
      <c r="M77" s="134">
        <f t="shared" si="46"/>
        <v>12.627000000000001</v>
      </c>
      <c r="N77" s="135">
        <f t="shared" si="47"/>
        <v>0</v>
      </c>
      <c r="O77" s="135">
        <f t="shared" si="48"/>
        <v>36.45064091325883</v>
      </c>
      <c r="P77" s="217">
        <f t="shared" si="49"/>
        <v>11</v>
      </c>
      <c r="Q77" s="218">
        <f t="shared" si="50"/>
        <v>0</v>
      </c>
      <c r="R77" s="218">
        <f t="shared" si="51"/>
        <v>289</v>
      </c>
      <c r="T77">
        <v>511</v>
      </c>
      <c r="U77">
        <v>1022</v>
      </c>
      <c r="V77" t="s">
        <v>359</v>
      </c>
      <c r="W77">
        <v>792.85299999999995</v>
      </c>
      <c r="X77">
        <v>456.50700000000001</v>
      </c>
      <c r="Y77">
        <v>1.7370000000000001</v>
      </c>
      <c r="Z77">
        <v>12.627000000000001</v>
      </c>
      <c r="AA77">
        <v>47.032764</v>
      </c>
      <c r="AB77">
        <v>0.704156</v>
      </c>
      <c r="AC77">
        <v>16.324432999999999</v>
      </c>
      <c r="AD77" s="1">
        <v>138</v>
      </c>
      <c r="AE77">
        <v>0</v>
      </c>
      <c r="AF77">
        <v>289</v>
      </c>
      <c r="AG77">
        <v>77</v>
      </c>
      <c r="AH77">
        <v>16.857461000000001</v>
      </c>
      <c r="AI77">
        <v>415.1</v>
      </c>
      <c r="AJ77">
        <v>0</v>
      </c>
      <c r="AK77">
        <v>11</v>
      </c>
      <c r="AL77">
        <v>895</v>
      </c>
      <c r="AM77" t="s">
        <v>360</v>
      </c>
      <c r="AN77" t="s">
        <v>484</v>
      </c>
      <c r="AO77">
        <v>792.85299999999995</v>
      </c>
      <c r="AR77" t="s">
        <v>116</v>
      </c>
      <c r="AS77" t="s">
        <v>117</v>
      </c>
      <c r="AT77" t="s">
        <v>197</v>
      </c>
      <c r="AU77" t="s">
        <v>359</v>
      </c>
      <c r="AV77" t="s">
        <v>48</v>
      </c>
      <c r="AW77">
        <v>1</v>
      </c>
      <c r="BB77">
        <v>0.86850000000000005</v>
      </c>
      <c r="BC77" t="s">
        <v>69</v>
      </c>
      <c r="BF77" t="s">
        <v>116</v>
      </c>
      <c r="BG77" t="s">
        <v>117</v>
      </c>
      <c r="BH77" t="s">
        <v>359</v>
      </c>
      <c r="BI77">
        <v>1022</v>
      </c>
      <c r="BJ77">
        <v>1</v>
      </c>
      <c r="BK77" t="s">
        <v>197</v>
      </c>
      <c r="BL77" t="s">
        <v>172</v>
      </c>
      <c r="BM77">
        <v>0.86850000000000005</v>
      </c>
      <c r="BN77" t="s">
        <v>69</v>
      </c>
      <c r="BO77" t="s">
        <v>173</v>
      </c>
      <c r="BP77">
        <v>792.85299999999995</v>
      </c>
    </row>
    <row r="78" spans="1:68" ht="16.5">
      <c r="A78" s="233" t="str">
        <f t="shared" si="35"/>
        <v>미추홀교통</v>
      </c>
      <c r="B78" s="109" t="str">
        <f t="shared" si="52"/>
        <v>홍성현</v>
      </c>
      <c r="C78" s="110" t="str">
        <f t="shared" si="36"/>
        <v>C</v>
      </c>
      <c r="D78" s="111">
        <f t="shared" si="37"/>
        <v>0.89711981713856714</v>
      </c>
      <c r="E78" s="112">
        <f t="shared" si="38"/>
        <v>8648</v>
      </c>
      <c r="F78" s="113" t="str">
        <f t="shared" si="39"/>
        <v>12</v>
      </c>
      <c r="G78" s="114" t="str">
        <f t="shared" si="40"/>
        <v>70바2761</v>
      </c>
      <c r="H78" s="115">
        <f t="shared" si="41"/>
        <v>2</v>
      </c>
      <c r="I78" s="116">
        <f t="shared" si="42"/>
        <v>1864.8</v>
      </c>
      <c r="J78" s="117">
        <f t="shared" si="43"/>
        <v>5.0752895466516269E-3</v>
      </c>
      <c r="K78" s="117">
        <f t="shared" si="44"/>
        <v>0.31586809671757798</v>
      </c>
      <c r="L78" s="117">
        <f t="shared" si="45"/>
        <v>0.24721149721149721</v>
      </c>
      <c r="M78" s="118">
        <f t="shared" si="46"/>
        <v>10.061</v>
      </c>
      <c r="N78" s="119">
        <f t="shared" si="47"/>
        <v>5.3625053625053626E-2</v>
      </c>
      <c r="O78" s="119">
        <f t="shared" si="48"/>
        <v>6.4886314886314889</v>
      </c>
      <c r="P78" s="219">
        <f t="shared" si="49"/>
        <v>0</v>
      </c>
      <c r="Q78" s="220">
        <f t="shared" si="50"/>
        <v>1</v>
      </c>
      <c r="R78" s="220">
        <f t="shared" si="51"/>
        <v>121</v>
      </c>
      <c r="T78">
        <v>511</v>
      </c>
      <c r="U78">
        <v>8648</v>
      </c>
      <c r="V78" t="s">
        <v>372</v>
      </c>
      <c r="W78">
        <v>1864.8</v>
      </c>
      <c r="X78">
        <v>1039.3510000000001</v>
      </c>
      <c r="Y78">
        <v>1.794</v>
      </c>
      <c r="Z78">
        <v>10.061</v>
      </c>
      <c r="AA78">
        <v>115.474397</v>
      </c>
      <c r="AB78">
        <v>0.58606599999999998</v>
      </c>
      <c r="AC78">
        <v>36.474677999999997</v>
      </c>
      <c r="AD78" s="1">
        <v>461</v>
      </c>
      <c r="AE78">
        <v>1</v>
      </c>
      <c r="AF78">
        <v>121</v>
      </c>
      <c r="AG78">
        <v>70</v>
      </c>
      <c r="AH78">
        <v>16.149034</v>
      </c>
      <c r="AI78">
        <v>284.5</v>
      </c>
      <c r="AJ78">
        <v>0</v>
      </c>
      <c r="AK78">
        <v>0</v>
      </c>
      <c r="AL78">
        <v>0</v>
      </c>
      <c r="AM78" t="s">
        <v>373</v>
      </c>
      <c r="AN78" t="s">
        <v>485</v>
      </c>
      <c r="AO78">
        <v>1804.9449999999999</v>
      </c>
      <c r="AR78" t="s">
        <v>116</v>
      </c>
      <c r="AS78" t="s">
        <v>117</v>
      </c>
      <c r="AT78" t="s">
        <v>212</v>
      </c>
      <c r="AU78" t="s">
        <v>372</v>
      </c>
      <c r="AV78" t="s">
        <v>48</v>
      </c>
      <c r="AW78">
        <v>2</v>
      </c>
      <c r="BB78">
        <v>0.89711981713856714</v>
      </c>
      <c r="BC78" t="s">
        <v>69</v>
      </c>
      <c r="BF78" t="s">
        <v>116</v>
      </c>
      <c r="BG78" t="s">
        <v>117</v>
      </c>
      <c r="BH78" t="s">
        <v>372</v>
      </c>
      <c r="BI78">
        <v>8648</v>
      </c>
      <c r="BJ78">
        <v>2</v>
      </c>
      <c r="BK78" t="s">
        <v>212</v>
      </c>
      <c r="BL78" t="s">
        <v>208</v>
      </c>
      <c r="BM78">
        <v>0.89711981713856714</v>
      </c>
      <c r="BN78" t="s">
        <v>69</v>
      </c>
      <c r="BO78" t="s">
        <v>173</v>
      </c>
      <c r="BP78">
        <v>1864.8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78">
    <cfRule type="containsText" dxfId="15" priority="1" operator="containsText" text="F">
      <formula>NOT(ISERROR(SEARCH("F",C5)))</formula>
    </cfRule>
    <cfRule type="containsText" dxfId="14" priority="2" operator="containsText" text="D">
      <formula>NOT(ISERROR(SEARCH("D",C5)))</formula>
    </cfRule>
    <cfRule type="containsText" dxfId="13" priority="3" operator="containsText" text="C">
      <formula>NOT(ISERROR(SEARCH("C",C5)))</formula>
    </cfRule>
    <cfRule type="containsText" dxfId="12" priority="4" operator="containsText" text="B">
      <formula>NOT(ISERROR(SEARCH("B",C5)))</formula>
    </cfRule>
    <cfRule type="containsText" dxfId="11" priority="5" operator="containsText" text="A">
      <formula>NOT(ISERROR(SEARCH("A",C5)))</formula>
    </cfRule>
    <cfRule type="containsText" dxfId="1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0" t="s">
        <v>486</v>
      </c>
      <c r="B2" s="261"/>
      <c r="C2" s="262"/>
      <c r="D2" s="263"/>
      <c r="E2" s="260"/>
      <c r="F2" s="264"/>
      <c r="G2" s="260"/>
      <c r="H2" s="260"/>
      <c r="I2" s="260"/>
      <c r="J2" s="260"/>
      <c r="K2" s="265"/>
      <c r="L2" s="265"/>
      <c r="M2" s="265"/>
      <c r="N2" s="265"/>
      <c r="O2" s="265"/>
      <c r="P2" s="265"/>
      <c r="Q2" s="265"/>
      <c r="R2" s="265"/>
    </row>
    <row r="3" spans="1:18">
      <c r="A3" s="265"/>
      <c r="B3" s="265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</row>
    <row r="4" spans="1:18" ht="26.25">
      <c r="A4" s="266" t="s">
        <v>487</v>
      </c>
      <c r="B4" s="267"/>
      <c r="C4" s="268"/>
      <c r="D4" s="269"/>
      <c r="E4" s="270"/>
      <c r="F4" s="271"/>
      <c r="G4" s="265"/>
      <c r="H4" s="270"/>
      <c r="I4" s="265"/>
      <c r="J4" s="265"/>
      <c r="K4" s="265"/>
      <c r="L4" s="265"/>
      <c r="M4" s="265"/>
      <c r="N4" s="265"/>
      <c r="O4" s="265"/>
      <c r="P4" s="265"/>
      <c r="Q4" s="265"/>
      <c r="R4" s="265"/>
    </row>
    <row r="5" spans="1:18" ht="26.25">
      <c r="A5" s="272" t="s">
        <v>488</v>
      </c>
      <c r="B5" s="265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</row>
    <row r="6" spans="1:18" ht="17.25">
      <c r="A6" s="273" t="s">
        <v>489</v>
      </c>
      <c r="B6" s="265"/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</row>
    <row r="7" spans="1:18" ht="17.25">
      <c r="A7" s="273"/>
      <c r="B7" s="265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5"/>
      <c r="N7" s="265"/>
      <c r="O7" s="265"/>
      <c r="P7" s="265"/>
      <c r="Q7" s="265"/>
      <c r="R7" s="265"/>
    </row>
    <row r="8" spans="1:18" ht="17.25">
      <c r="A8" s="274" t="s">
        <v>188</v>
      </c>
      <c r="B8" s="275"/>
      <c r="C8" s="275"/>
      <c r="D8" s="275"/>
      <c r="E8" s="275"/>
      <c r="F8" s="275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5"/>
      <c r="R8" s="275"/>
    </row>
    <row r="9" spans="1:18">
      <c r="A9" s="275"/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</row>
    <row r="10" spans="1:18">
      <c r="A10" s="275" t="s">
        <v>490</v>
      </c>
      <c r="B10" s="275"/>
      <c r="C10" s="275"/>
      <c r="D10" s="275"/>
      <c r="E10" s="275"/>
      <c r="F10" s="275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5"/>
      <c r="R10" s="275"/>
    </row>
    <row r="11" spans="1:18">
      <c r="A11" s="275"/>
      <c r="B11" s="275"/>
      <c r="C11" s="275"/>
      <c r="D11" s="275"/>
      <c r="E11" s="275"/>
      <c r="F11" s="275"/>
      <c r="G11" s="275"/>
      <c r="H11" s="275"/>
      <c r="I11" s="275"/>
      <c r="J11" s="275"/>
      <c r="K11" s="275"/>
      <c r="L11" s="275"/>
      <c r="M11" s="275"/>
      <c r="N11" s="275"/>
      <c r="O11" s="275"/>
      <c r="P11" s="275"/>
      <c r="Q11" s="275"/>
      <c r="R11" s="275"/>
    </row>
    <row r="12" spans="1:18">
      <c r="A12" s="265"/>
      <c r="B12" s="265"/>
      <c r="C12" s="265"/>
      <c r="D12" s="265"/>
      <c r="E12" s="265"/>
      <c r="F12" s="265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265"/>
      <c r="R12" s="265"/>
    </row>
    <row r="13" spans="1:18" ht="37.5" customHeight="1">
      <c r="A13" s="276" t="s">
        <v>0</v>
      </c>
      <c r="B13" s="277" t="s">
        <v>73</v>
      </c>
      <c r="C13" s="278" t="s">
        <v>65</v>
      </c>
      <c r="D13" s="278" t="s">
        <v>156</v>
      </c>
      <c r="E13" s="279" t="s">
        <v>142</v>
      </c>
      <c r="F13" s="277" t="s">
        <v>147</v>
      </c>
      <c r="G13" s="279" t="s">
        <v>145</v>
      </c>
      <c r="H13" s="279" t="s">
        <v>149</v>
      </c>
      <c r="I13" s="229" t="s">
        <v>151</v>
      </c>
      <c r="J13" s="279" t="s">
        <v>11</v>
      </c>
      <c r="K13" s="279" t="s">
        <v>12</v>
      </c>
      <c r="L13" s="279" t="s">
        <v>13</v>
      </c>
      <c r="M13" s="279" t="s">
        <v>104</v>
      </c>
      <c r="N13" s="279" t="s">
        <v>6</v>
      </c>
      <c r="O13" s="279" t="s">
        <v>7</v>
      </c>
      <c r="P13" s="279" t="s">
        <v>176</v>
      </c>
      <c r="Q13" s="280" t="s">
        <v>178</v>
      </c>
      <c r="R13" s="280" t="s">
        <v>179</v>
      </c>
    </row>
    <row r="14" spans="1:18" ht="16.5">
      <c r="A14" s="281" t="s">
        <v>116</v>
      </c>
      <c r="B14" s="282" t="s">
        <v>228</v>
      </c>
      <c r="C14" s="283" t="s">
        <v>70</v>
      </c>
      <c r="D14" s="284">
        <v>0.78489463361935208</v>
      </c>
      <c r="E14" s="285">
        <v>6592</v>
      </c>
      <c r="F14" s="230" t="s">
        <v>119</v>
      </c>
      <c r="G14" s="286" t="s">
        <v>223</v>
      </c>
      <c r="H14" s="287">
        <v>2</v>
      </c>
      <c r="I14" s="231">
        <v>1938.9169999999999</v>
      </c>
      <c r="J14" s="288">
        <v>4.0289833037886379E-2</v>
      </c>
      <c r="K14" s="288">
        <v>0.27654720783751968</v>
      </c>
      <c r="L14" s="288">
        <v>0.25942317283308158</v>
      </c>
      <c r="M14" s="289">
        <v>8.3740000000000006</v>
      </c>
      <c r="N14" s="290">
        <v>5.1575183465821385E-2</v>
      </c>
      <c r="O14" s="290">
        <v>7.0658001348175299</v>
      </c>
      <c r="P14" s="291">
        <v>7</v>
      </c>
      <c r="Q14" s="292">
        <v>1</v>
      </c>
      <c r="R14" s="292">
        <v>137</v>
      </c>
    </row>
    <row r="15" spans="1:18" ht="16.5">
      <c r="A15" s="281" t="s">
        <v>116</v>
      </c>
      <c r="B15" s="282" t="s">
        <v>230</v>
      </c>
      <c r="C15" s="283" t="s">
        <v>70</v>
      </c>
      <c r="D15" s="284">
        <v>0.76951109914071214</v>
      </c>
      <c r="E15" s="285">
        <v>7492</v>
      </c>
      <c r="F15" s="230" t="s">
        <v>119</v>
      </c>
      <c r="G15" s="286" t="s">
        <v>224</v>
      </c>
      <c r="H15" s="287">
        <v>3</v>
      </c>
      <c r="I15" s="231">
        <v>2105.1930000000002</v>
      </c>
      <c r="J15" s="288">
        <v>1.8765266666196632E-2</v>
      </c>
      <c r="K15" s="288">
        <v>0.28315342459406567</v>
      </c>
      <c r="L15" s="288">
        <v>0.23513283580175307</v>
      </c>
      <c r="M15" s="289">
        <v>10.016999999999999</v>
      </c>
      <c r="N15" s="290">
        <v>4.7501582990253144E-2</v>
      </c>
      <c r="O15" s="290">
        <v>4.7026567160350616</v>
      </c>
      <c r="P15" s="291">
        <v>2</v>
      </c>
      <c r="Q15" s="292">
        <v>1</v>
      </c>
      <c r="R15" s="292">
        <v>99</v>
      </c>
    </row>
    <row r="16" spans="1:18" ht="16.5">
      <c r="A16" s="281" t="s">
        <v>116</v>
      </c>
      <c r="B16" s="282" t="s">
        <v>418</v>
      </c>
      <c r="C16" s="283" t="s">
        <v>67</v>
      </c>
      <c r="D16" s="284">
        <v>0.84766666666666668</v>
      </c>
      <c r="E16" s="285">
        <v>7771</v>
      </c>
      <c r="F16" s="230" t="s">
        <v>119</v>
      </c>
      <c r="G16" s="286" t="s">
        <v>220</v>
      </c>
      <c r="H16" s="287">
        <v>1</v>
      </c>
      <c r="I16" s="231">
        <v>453.05399999999997</v>
      </c>
      <c r="J16" s="288">
        <v>2.6844535186993704E-2</v>
      </c>
      <c r="K16" s="288">
        <v>0.27749641745197978</v>
      </c>
      <c r="L16" s="288">
        <v>0.30901393652853748</v>
      </c>
      <c r="M16" s="289">
        <v>8.9920000000000009</v>
      </c>
      <c r="N16" s="290">
        <v>0</v>
      </c>
      <c r="O16" s="290">
        <v>7.2838999324583833</v>
      </c>
      <c r="P16" s="291">
        <v>0</v>
      </c>
      <c r="Q16" s="292">
        <v>0</v>
      </c>
      <c r="R16" s="292">
        <v>33</v>
      </c>
    </row>
    <row r="17" spans="1:18" ht="16.5">
      <c r="A17" s="281" t="s">
        <v>116</v>
      </c>
      <c r="B17" s="282" t="s">
        <v>244</v>
      </c>
      <c r="C17" s="283" t="s">
        <v>67</v>
      </c>
      <c r="D17" s="284">
        <v>0.8097527894179769</v>
      </c>
      <c r="E17" s="285">
        <v>2957</v>
      </c>
      <c r="F17" s="230" t="s">
        <v>119</v>
      </c>
      <c r="G17" s="286" t="s">
        <v>217</v>
      </c>
      <c r="H17" s="287">
        <v>6</v>
      </c>
      <c r="I17" s="231">
        <v>1517.0129999999999</v>
      </c>
      <c r="J17" s="288">
        <v>2.5244612167136339E-2</v>
      </c>
      <c r="K17" s="288">
        <v>0.28218117740261128</v>
      </c>
      <c r="L17" s="288">
        <v>0.22676140547246465</v>
      </c>
      <c r="M17" s="289">
        <v>8.0939999999999994</v>
      </c>
      <c r="N17" s="290">
        <v>0.13183802643747944</v>
      </c>
      <c r="O17" s="290">
        <v>5.0098450046242187</v>
      </c>
      <c r="P17" s="291">
        <v>3</v>
      </c>
      <c r="Q17" s="292">
        <v>2</v>
      </c>
      <c r="R17" s="292">
        <v>76</v>
      </c>
    </row>
    <row r="18" spans="1:18" ht="16.5">
      <c r="A18" s="281" t="s">
        <v>116</v>
      </c>
      <c r="B18" s="282" t="s">
        <v>246</v>
      </c>
      <c r="C18" s="283" t="s">
        <v>70</v>
      </c>
      <c r="D18" s="284">
        <v>0.745</v>
      </c>
      <c r="E18" s="285">
        <v>7349</v>
      </c>
      <c r="F18" s="230" t="s">
        <v>119</v>
      </c>
      <c r="G18" s="286" t="s">
        <v>221</v>
      </c>
      <c r="H18" s="287">
        <v>1</v>
      </c>
      <c r="I18" s="231">
        <v>1600.8409999999999</v>
      </c>
      <c r="J18" s="288">
        <v>1.2275425965716142E-2</v>
      </c>
      <c r="K18" s="288">
        <v>0.29316850307066072</v>
      </c>
      <c r="L18" s="288">
        <v>0.35044079955473406</v>
      </c>
      <c r="M18" s="289">
        <v>9.4139999999999997</v>
      </c>
      <c r="N18" s="290">
        <v>0.18740149708809309</v>
      </c>
      <c r="O18" s="290">
        <v>1.2493433139206205</v>
      </c>
      <c r="P18" s="291">
        <v>0</v>
      </c>
      <c r="Q18" s="292">
        <v>3</v>
      </c>
      <c r="R18" s="292">
        <v>20</v>
      </c>
    </row>
    <row r="19" spans="1:18" ht="16.5">
      <c r="A19" s="281" t="s">
        <v>116</v>
      </c>
      <c r="B19" s="282" t="s">
        <v>261</v>
      </c>
      <c r="C19" s="283" t="s">
        <v>70</v>
      </c>
      <c r="D19" s="284">
        <v>0.73753570634435328</v>
      </c>
      <c r="E19" s="285">
        <v>664</v>
      </c>
      <c r="F19" s="230" t="s">
        <v>119</v>
      </c>
      <c r="G19" s="286" t="s">
        <v>222</v>
      </c>
      <c r="H19" s="287">
        <v>4</v>
      </c>
      <c r="I19" s="231">
        <v>503.69200000000001</v>
      </c>
      <c r="J19" s="288">
        <v>8.9237374433117252E-3</v>
      </c>
      <c r="K19" s="288">
        <v>0.26742105763398161</v>
      </c>
      <c r="L19" s="288">
        <v>0.29620704370309009</v>
      </c>
      <c r="M19" s="289">
        <v>10.994</v>
      </c>
      <c r="N19" s="290">
        <v>0.19853402476116355</v>
      </c>
      <c r="O19" s="290">
        <v>16.478324055176575</v>
      </c>
      <c r="P19" s="291">
        <v>1</v>
      </c>
      <c r="Q19" s="292">
        <v>1</v>
      </c>
      <c r="R19" s="292">
        <v>98</v>
      </c>
    </row>
    <row r="20" spans="1:18" ht="16.5">
      <c r="A20" s="281" t="s">
        <v>116</v>
      </c>
      <c r="B20" s="282" t="s">
        <v>263</v>
      </c>
      <c r="C20" s="283" t="s">
        <v>70</v>
      </c>
      <c r="D20" s="284">
        <v>0.75731995914639549</v>
      </c>
      <c r="E20" s="285">
        <v>1577</v>
      </c>
      <c r="F20" s="230" t="s">
        <v>119</v>
      </c>
      <c r="G20" s="286" t="s">
        <v>221</v>
      </c>
      <c r="H20" s="287">
        <v>7</v>
      </c>
      <c r="I20" s="231">
        <v>1508.8020000000001</v>
      </c>
      <c r="J20" s="288">
        <v>6.8007745776838296E-2</v>
      </c>
      <c r="K20" s="288">
        <v>0.28014991729148275</v>
      </c>
      <c r="L20" s="288">
        <v>3.7778316836801648E-2</v>
      </c>
      <c r="M20" s="289">
        <v>9.1140000000000008</v>
      </c>
      <c r="N20" s="290">
        <v>0.13255549767298822</v>
      </c>
      <c r="O20" s="290">
        <v>3.3138874418247055</v>
      </c>
      <c r="P20" s="291">
        <v>2</v>
      </c>
      <c r="Q20" s="292">
        <v>2</v>
      </c>
      <c r="R20" s="292">
        <v>50</v>
      </c>
    </row>
    <row r="21" spans="1:18" ht="16.5">
      <c r="A21" s="281" t="s">
        <v>116</v>
      </c>
      <c r="B21" s="282" t="s">
        <v>271</v>
      </c>
      <c r="C21" s="283" t="s">
        <v>70</v>
      </c>
      <c r="D21" s="284">
        <v>0.71</v>
      </c>
      <c r="E21" s="285">
        <v>714</v>
      </c>
      <c r="F21" s="230" t="s">
        <v>119</v>
      </c>
      <c r="G21" s="286" t="s">
        <v>221</v>
      </c>
      <c r="H21" s="287">
        <v>1</v>
      </c>
      <c r="I21" s="231">
        <v>1518.711</v>
      </c>
      <c r="J21" s="288">
        <v>2.9889716146289297E-2</v>
      </c>
      <c r="K21" s="288">
        <v>0.29829445775367852</v>
      </c>
      <c r="L21" s="288">
        <v>0.27259959268089845</v>
      </c>
      <c r="M21" s="289">
        <v>11.772</v>
      </c>
      <c r="N21" s="290">
        <v>0</v>
      </c>
      <c r="O21" s="290">
        <v>25.679671774287538</v>
      </c>
      <c r="P21" s="291">
        <v>2</v>
      </c>
      <c r="Q21" s="292">
        <v>0</v>
      </c>
      <c r="R21" s="292">
        <v>390</v>
      </c>
    </row>
    <row r="22" spans="1:18" ht="16.5">
      <c r="A22" s="281" t="s">
        <v>116</v>
      </c>
      <c r="B22" s="282" t="s">
        <v>279</v>
      </c>
      <c r="C22" s="283" t="s">
        <v>70</v>
      </c>
      <c r="D22" s="284">
        <v>0.68712679996373371</v>
      </c>
      <c r="E22" s="285">
        <v>2824</v>
      </c>
      <c r="F22" s="230" t="s">
        <v>119</v>
      </c>
      <c r="G22" s="286" t="s">
        <v>223</v>
      </c>
      <c r="H22" s="287">
        <v>7</v>
      </c>
      <c r="I22" s="231">
        <v>1028.222</v>
      </c>
      <c r="J22" s="288">
        <v>2.9279854086772937E-2</v>
      </c>
      <c r="K22" s="288">
        <v>0.35079499446691015</v>
      </c>
      <c r="L22" s="288">
        <v>0.2343851814102402</v>
      </c>
      <c r="M22" s="289">
        <v>12.57</v>
      </c>
      <c r="N22" s="290">
        <v>0</v>
      </c>
      <c r="O22" s="290">
        <v>20.229094495157661</v>
      </c>
      <c r="P22" s="291">
        <v>21</v>
      </c>
      <c r="Q22" s="292">
        <v>1</v>
      </c>
      <c r="R22" s="292">
        <v>245</v>
      </c>
    </row>
    <row r="23" spans="1:18" ht="16.5">
      <c r="A23" s="281" t="s">
        <v>116</v>
      </c>
      <c r="B23" s="282" t="s">
        <v>281</v>
      </c>
      <c r="C23" s="283" t="s">
        <v>70</v>
      </c>
      <c r="D23" s="284">
        <v>0.72731603045151538</v>
      </c>
      <c r="E23" s="285">
        <v>8777</v>
      </c>
      <c r="F23" s="230" t="s">
        <v>119</v>
      </c>
      <c r="G23" s="286" t="s">
        <v>217</v>
      </c>
      <c r="H23" s="287">
        <v>3</v>
      </c>
      <c r="I23" s="231">
        <v>1781.6299999999999</v>
      </c>
      <c r="J23" s="288">
        <v>5.4963406002469656E-2</v>
      </c>
      <c r="K23" s="288">
        <v>0.28326277480117845</v>
      </c>
      <c r="L23" s="288">
        <v>0.26492593860678143</v>
      </c>
      <c r="M23" s="289">
        <v>9.8109999999999999</v>
      </c>
      <c r="N23" s="290">
        <v>0</v>
      </c>
      <c r="O23" s="290">
        <v>10.271492958695129</v>
      </c>
      <c r="P23" s="291">
        <v>20</v>
      </c>
      <c r="Q23" s="292">
        <v>0</v>
      </c>
      <c r="R23" s="292">
        <v>183</v>
      </c>
    </row>
    <row r="24" spans="1:18" ht="16.5">
      <c r="A24" s="281" t="s">
        <v>116</v>
      </c>
      <c r="B24" s="282" t="s">
        <v>285</v>
      </c>
      <c r="C24" s="283" t="s">
        <v>70</v>
      </c>
      <c r="D24" s="284">
        <v>0.74267738135757377</v>
      </c>
      <c r="E24" s="285">
        <v>5169</v>
      </c>
      <c r="F24" s="230" t="s">
        <v>119</v>
      </c>
      <c r="G24" s="286" t="s">
        <v>219</v>
      </c>
      <c r="H24" s="287">
        <v>2</v>
      </c>
      <c r="I24" s="231">
        <v>2359.2530000000002</v>
      </c>
      <c r="J24" s="288">
        <v>3.7089834848588438E-2</v>
      </c>
      <c r="K24" s="288">
        <v>0.28311368511391832</v>
      </c>
      <c r="L24" s="288">
        <v>0.19794401024392042</v>
      </c>
      <c r="M24" s="289">
        <v>9.8550000000000004</v>
      </c>
      <c r="N24" s="290">
        <v>4.2386297696770964E-2</v>
      </c>
      <c r="O24" s="290">
        <v>6.3579446545156451</v>
      </c>
      <c r="P24" s="291">
        <v>2</v>
      </c>
      <c r="Q24" s="292">
        <v>1</v>
      </c>
      <c r="R24" s="292">
        <v>150</v>
      </c>
    </row>
    <row r="25" spans="1:18" ht="16.5">
      <c r="A25" s="281" t="s">
        <v>116</v>
      </c>
      <c r="B25" s="282" t="s">
        <v>289</v>
      </c>
      <c r="C25" s="283" t="s">
        <v>70</v>
      </c>
      <c r="D25" s="284">
        <v>0.72867668903228011</v>
      </c>
      <c r="E25" s="285">
        <v>11</v>
      </c>
      <c r="F25" s="230" t="s">
        <v>119</v>
      </c>
      <c r="G25" s="286" t="s">
        <v>224</v>
      </c>
      <c r="H25" s="287">
        <v>2</v>
      </c>
      <c r="I25" s="231">
        <v>1944.95</v>
      </c>
      <c r="J25" s="288">
        <v>5.2145263366429814E-2</v>
      </c>
      <c r="K25" s="288">
        <v>0.31029491319592206</v>
      </c>
      <c r="L25" s="288">
        <v>0.23445332784904496</v>
      </c>
      <c r="M25" s="289">
        <v>11.244999999999999</v>
      </c>
      <c r="N25" s="290">
        <v>0</v>
      </c>
      <c r="O25" s="290">
        <v>3.4962338363454073</v>
      </c>
      <c r="P25" s="291">
        <v>14</v>
      </c>
      <c r="Q25" s="292">
        <v>0</v>
      </c>
      <c r="R25" s="292">
        <v>68</v>
      </c>
    </row>
    <row r="26" spans="1:18" ht="16.5">
      <c r="A26" s="281" t="s">
        <v>116</v>
      </c>
      <c r="B26" s="282" t="s">
        <v>301</v>
      </c>
      <c r="C26" s="283" t="s">
        <v>70</v>
      </c>
      <c r="D26" s="284">
        <v>0.76704939087346735</v>
      </c>
      <c r="E26" s="285">
        <v>3423</v>
      </c>
      <c r="F26" s="230" t="s">
        <v>119</v>
      </c>
      <c r="G26" s="286" t="s">
        <v>224</v>
      </c>
      <c r="H26" s="287">
        <v>7</v>
      </c>
      <c r="I26" s="231">
        <v>1313.6570000000002</v>
      </c>
      <c r="J26" s="288">
        <v>3.0980049694377204E-2</v>
      </c>
      <c r="K26" s="288">
        <v>0.29845711908730382</v>
      </c>
      <c r="L26" s="288">
        <v>0.25958069724441007</v>
      </c>
      <c r="M26" s="289">
        <v>9.9450000000000003</v>
      </c>
      <c r="N26" s="290">
        <v>0</v>
      </c>
      <c r="O26" s="290">
        <v>2.6643180069074344</v>
      </c>
      <c r="P26" s="291">
        <v>0</v>
      </c>
      <c r="Q26" s="292">
        <v>0</v>
      </c>
      <c r="R26" s="292">
        <v>35</v>
      </c>
    </row>
    <row r="27" spans="1:18" ht="16.5">
      <c r="A27" s="281" t="s">
        <v>116</v>
      </c>
      <c r="B27" s="282" t="s">
        <v>303</v>
      </c>
      <c r="C27" s="283" t="s">
        <v>70</v>
      </c>
      <c r="D27" s="284">
        <v>0.68933333333333335</v>
      </c>
      <c r="E27" s="285">
        <v>6998</v>
      </c>
      <c r="F27" s="230" t="s">
        <v>119</v>
      </c>
      <c r="G27" s="286" t="s">
        <v>217</v>
      </c>
      <c r="H27" s="287">
        <v>1</v>
      </c>
      <c r="I27" s="231">
        <v>2406.0140000000001</v>
      </c>
      <c r="J27" s="288">
        <v>3.4966018892836667E-2</v>
      </c>
      <c r="K27" s="288">
        <v>0.30985971845130283</v>
      </c>
      <c r="L27" s="288">
        <v>0.29010637510837423</v>
      </c>
      <c r="M27" s="289">
        <v>10.676</v>
      </c>
      <c r="N27" s="290">
        <v>8.312503584767171E-2</v>
      </c>
      <c r="O27" s="290">
        <v>5.6109399197178398</v>
      </c>
      <c r="P27" s="291">
        <v>30</v>
      </c>
      <c r="Q27" s="292">
        <v>2</v>
      </c>
      <c r="R27" s="292">
        <v>135</v>
      </c>
    </row>
    <row r="28" spans="1:18" ht="16.5">
      <c r="A28" s="281" t="s">
        <v>116</v>
      </c>
      <c r="B28" s="282" t="s">
        <v>309</v>
      </c>
      <c r="C28" s="283" t="s">
        <v>67</v>
      </c>
      <c r="D28" s="284">
        <v>0.80664511957554641</v>
      </c>
      <c r="E28" s="285">
        <v>7912</v>
      </c>
      <c r="F28" s="230" t="s">
        <v>119</v>
      </c>
      <c r="G28" s="286" t="s">
        <v>223</v>
      </c>
      <c r="H28" s="287">
        <v>6</v>
      </c>
      <c r="I28" s="231">
        <v>1423.1309999999999</v>
      </c>
      <c r="J28" s="288">
        <v>3.8321682095462974E-2</v>
      </c>
      <c r="K28" s="288">
        <v>0.28053582889671813</v>
      </c>
      <c r="L28" s="288">
        <v>0.23961251634600045</v>
      </c>
      <c r="M28" s="289">
        <v>8.2010000000000005</v>
      </c>
      <c r="N28" s="290">
        <v>0</v>
      </c>
      <c r="O28" s="290">
        <v>2.1782956031454592</v>
      </c>
      <c r="P28" s="291">
        <v>3</v>
      </c>
      <c r="Q28" s="292">
        <v>0</v>
      </c>
      <c r="R28" s="292">
        <v>31</v>
      </c>
    </row>
    <row r="29" spans="1:18" ht="16.5">
      <c r="A29" s="281" t="s">
        <v>116</v>
      </c>
      <c r="B29" s="282" t="s">
        <v>313</v>
      </c>
      <c r="C29" s="283" t="s">
        <v>70</v>
      </c>
      <c r="D29" s="284">
        <v>0.71686252579297238</v>
      </c>
      <c r="E29" s="285">
        <v>259</v>
      </c>
      <c r="F29" s="230" t="s">
        <v>119</v>
      </c>
      <c r="G29" s="286" t="s">
        <v>223</v>
      </c>
      <c r="H29" s="287">
        <v>2</v>
      </c>
      <c r="I29" s="231">
        <v>1819.2939999999999</v>
      </c>
      <c r="J29" s="288">
        <v>3.5948159491426747E-2</v>
      </c>
      <c r="K29" s="288">
        <v>0.31880585896560304</v>
      </c>
      <c r="L29" s="288">
        <v>0.25944129975693869</v>
      </c>
      <c r="M29" s="289">
        <v>11.398</v>
      </c>
      <c r="N29" s="290">
        <v>0</v>
      </c>
      <c r="O29" s="290">
        <v>2.7483188533574014</v>
      </c>
      <c r="P29" s="291">
        <v>29</v>
      </c>
      <c r="Q29" s="292">
        <v>0</v>
      </c>
      <c r="R29" s="292">
        <v>50</v>
      </c>
    </row>
    <row r="30" spans="1:18" ht="16.5">
      <c r="A30" s="281" t="s">
        <v>116</v>
      </c>
      <c r="B30" s="282" t="s">
        <v>319</v>
      </c>
      <c r="C30" s="283" t="s">
        <v>67</v>
      </c>
      <c r="D30" s="284">
        <v>0.82900000000000007</v>
      </c>
      <c r="E30" s="285">
        <v>3549</v>
      </c>
      <c r="F30" s="230" t="s">
        <v>119</v>
      </c>
      <c r="G30" s="286" t="s">
        <v>222</v>
      </c>
      <c r="H30" s="287">
        <v>1</v>
      </c>
      <c r="I30" s="231">
        <v>2110.181</v>
      </c>
      <c r="J30" s="288">
        <v>1.1950060811025294E-2</v>
      </c>
      <c r="K30" s="288">
        <v>0.28336030323093975</v>
      </c>
      <c r="L30" s="288">
        <v>0.19287445010641266</v>
      </c>
      <c r="M30" s="289">
        <v>7.1239999999999997</v>
      </c>
      <c r="N30" s="290">
        <v>0</v>
      </c>
      <c r="O30" s="290">
        <v>1.6586254923155881</v>
      </c>
      <c r="P30" s="291">
        <v>1</v>
      </c>
      <c r="Q30" s="292">
        <v>0</v>
      </c>
      <c r="R30" s="292">
        <v>35</v>
      </c>
    </row>
    <row r="31" spans="1:18" ht="16.5">
      <c r="A31" s="281" t="s">
        <v>116</v>
      </c>
      <c r="B31" s="282" t="s">
        <v>327</v>
      </c>
      <c r="C31" s="283" t="s">
        <v>67</v>
      </c>
      <c r="D31" s="284">
        <v>0.82275130714485134</v>
      </c>
      <c r="E31" s="285">
        <v>8935</v>
      </c>
      <c r="F31" s="230" t="s">
        <v>119</v>
      </c>
      <c r="G31" s="286" t="s">
        <v>224</v>
      </c>
      <c r="H31" s="287">
        <v>4</v>
      </c>
      <c r="I31" s="231">
        <v>1169.98</v>
      </c>
      <c r="J31" s="288">
        <v>3.9129285267406583E-2</v>
      </c>
      <c r="K31" s="288">
        <v>0.25970457018887849</v>
      </c>
      <c r="L31" s="288">
        <v>0.20171284979230414</v>
      </c>
      <c r="M31" s="289">
        <v>8.2620000000000005</v>
      </c>
      <c r="N31" s="290">
        <v>0</v>
      </c>
      <c r="O31" s="290">
        <v>2.1367886630540691</v>
      </c>
      <c r="P31" s="291">
        <v>1</v>
      </c>
      <c r="Q31" s="292">
        <v>0</v>
      </c>
      <c r="R31" s="292">
        <v>25</v>
      </c>
    </row>
    <row r="32" spans="1:18" ht="16.5">
      <c r="A32" s="281" t="s">
        <v>116</v>
      </c>
      <c r="B32" s="282" t="s">
        <v>331</v>
      </c>
      <c r="C32" s="283" t="s">
        <v>67</v>
      </c>
      <c r="D32" s="284">
        <v>0.83665350018461115</v>
      </c>
      <c r="E32" s="285">
        <v>6585</v>
      </c>
      <c r="F32" s="230" t="s">
        <v>117</v>
      </c>
      <c r="G32" s="286" t="s">
        <v>200</v>
      </c>
      <c r="H32" s="287">
        <v>7</v>
      </c>
      <c r="I32" s="231">
        <v>679.80700000000002</v>
      </c>
      <c r="J32" s="288">
        <v>7.1471485690549688E-3</v>
      </c>
      <c r="K32" s="288">
        <v>0.36724225083044604</v>
      </c>
      <c r="L32" s="288">
        <v>0.17748715553479683</v>
      </c>
      <c r="M32" s="289">
        <v>13.744</v>
      </c>
      <c r="N32" s="290">
        <v>0</v>
      </c>
      <c r="O32" s="290">
        <v>30.302718271509413</v>
      </c>
      <c r="P32" s="291">
        <v>7</v>
      </c>
      <c r="Q32" s="292">
        <v>0</v>
      </c>
      <c r="R32" s="292">
        <v>234</v>
      </c>
    </row>
    <row r="33" spans="1:18" ht="16.5">
      <c r="A33" s="281" t="s">
        <v>116</v>
      </c>
      <c r="B33" s="282" t="s">
        <v>333</v>
      </c>
      <c r="C33" s="283" t="s">
        <v>67</v>
      </c>
      <c r="D33" s="284">
        <v>0.84073111853229998</v>
      </c>
      <c r="E33" s="285">
        <v>5851</v>
      </c>
      <c r="F33" s="230" t="s">
        <v>117</v>
      </c>
      <c r="G33" s="286" t="s">
        <v>208</v>
      </c>
      <c r="H33" s="287">
        <v>2</v>
      </c>
      <c r="I33" s="231">
        <v>920.18799999999999</v>
      </c>
      <c r="J33" s="288">
        <v>2.5417947171889027E-2</v>
      </c>
      <c r="K33" s="288">
        <v>0.37611916890248176</v>
      </c>
      <c r="L33" s="288">
        <v>0.11193364834142588</v>
      </c>
      <c r="M33" s="289">
        <v>13.484</v>
      </c>
      <c r="N33" s="290">
        <v>0</v>
      </c>
      <c r="O33" s="290">
        <v>33.145400722461062</v>
      </c>
      <c r="P33" s="291">
        <v>18</v>
      </c>
      <c r="Q33" s="292">
        <v>0</v>
      </c>
      <c r="R33" s="292">
        <v>305</v>
      </c>
    </row>
    <row r="34" spans="1:18" ht="16.5">
      <c r="A34" s="281" t="s">
        <v>116</v>
      </c>
      <c r="B34" s="282" t="s">
        <v>345</v>
      </c>
      <c r="C34" s="283" t="s">
        <v>70</v>
      </c>
      <c r="D34" s="284">
        <v>0.7546666666666666</v>
      </c>
      <c r="E34" s="285">
        <v>160</v>
      </c>
      <c r="F34" s="230" t="s">
        <v>119</v>
      </c>
      <c r="G34" s="286" t="s">
        <v>220</v>
      </c>
      <c r="H34" s="287">
        <v>1</v>
      </c>
      <c r="I34" s="231">
        <v>2490.7710000000002</v>
      </c>
      <c r="J34" s="288">
        <v>3.53066629612575E-2</v>
      </c>
      <c r="K34" s="288">
        <v>0.27753868053540715</v>
      </c>
      <c r="L34" s="288">
        <v>0.30111158352172879</v>
      </c>
      <c r="M34" s="289">
        <v>9.3230000000000004</v>
      </c>
      <c r="N34" s="290">
        <v>0.16059284454492201</v>
      </c>
      <c r="O34" s="290">
        <v>6.0623798815708065</v>
      </c>
      <c r="P34" s="291">
        <v>16</v>
      </c>
      <c r="Q34" s="292">
        <v>4</v>
      </c>
      <c r="R34" s="292">
        <v>151</v>
      </c>
    </row>
    <row r="35" spans="1:18" ht="16.5">
      <c r="A35" s="281" t="s">
        <v>116</v>
      </c>
      <c r="B35" s="282" t="s">
        <v>357</v>
      </c>
      <c r="C35" s="283" t="s">
        <v>70</v>
      </c>
      <c r="D35" s="284">
        <v>0.76833333333333342</v>
      </c>
      <c r="E35" s="285">
        <v>8378</v>
      </c>
      <c r="F35" s="230" t="s">
        <v>119</v>
      </c>
      <c r="G35" s="286" t="s">
        <v>219</v>
      </c>
      <c r="H35" s="287">
        <v>1</v>
      </c>
      <c r="I35" s="231">
        <v>2413.9</v>
      </c>
      <c r="J35" s="288">
        <v>1.9084960227902098E-2</v>
      </c>
      <c r="K35" s="288">
        <v>0.28017000524883373</v>
      </c>
      <c r="L35" s="288">
        <v>0.14499357885579353</v>
      </c>
      <c r="M35" s="289">
        <v>8.5449999999999999</v>
      </c>
      <c r="N35" s="290">
        <v>8.2853473631882016E-2</v>
      </c>
      <c r="O35" s="290">
        <v>1.8642031567173454</v>
      </c>
      <c r="P35" s="291">
        <v>2</v>
      </c>
      <c r="Q35" s="292">
        <v>2</v>
      </c>
      <c r="R35" s="292">
        <v>45</v>
      </c>
    </row>
  </sheetData>
  <phoneticPr fontId="2" type="noConversion"/>
  <conditionalFormatting sqref="C14:D35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2024-08-30T02:43:52Z</dcterms:modified>
</cp:coreProperties>
</file>