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CEDAEF27-5B9D-4DF7-BA1F-488ACFC7CB7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운전자별!$A$1:$R$31</definedName>
    <definedName name="_xlnm.Print_Area" localSheetId="1">종합!$A$1:$L$108</definedName>
    <definedName name="_xlnm.Print_Area" localSheetId="3">차량별!$A$1:$T$19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8" i="12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R31" i="7" l="1"/>
  <c r="Q31" i="7"/>
  <c r="P31" i="7"/>
  <c r="O31" i="7"/>
  <c r="N31" i="7"/>
  <c r="M31" i="7"/>
  <c r="K31" i="7"/>
  <c r="J31" i="7"/>
  <c r="I31" i="7"/>
  <c r="L31" i="7" s="1"/>
  <c r="H31" i="7"/>
  <c r="G31" i="7"/>
  <c r="F31" i="7"/>
  <c r="E31" i="7"/>
  <c r="D31" i="7"/>
  <c r="C31" i="7"/>
  <c r="A31" i="7"/>
  <c r="R30" i="7"/>
  <c r="Q30" i="7"/>
  <c r="P30" i="7"/>
  <c r="O30" i="7"/>
  <c r="N30" i="7"/>
  <c r="M30" i="7"/>
  <c r="K30" i="7"/>
  <c r="J30" i="7"/>
  <c r="I30" i="7"/>
  <c r="L30" i="7" s="1"/>
  <c r="H30" i="7"/>
  <c r="G30" i="7"/>
  <c r="F30" i="7"/>
  <c r="E30" i="7"/>
  <c r="D30" i="7"/>
  <c r="C30" i="7"/>
  <c r="A30" i="7"/>
  <c r="R29" i="7"/>
  <c r="Q29" i="7"/>
  <c r="P29" i="7"/>
  <c r="O29" i="7"/>
  <c r="N29" i="7"/>
  <c r="M29" i="7"/>
  <c r="K29" i="7"/>
  <c r="J29" i="7"/>
  <c r="I29" i="7"/>
  <c r="L29" i="7" s="1"/>
  <c r="H29" i="7"/>
  <c r="G29" i="7"/>
  <c r="F29" i="7"/>
  <c r="E29" i="7"/>
  <c r="D29" i="7"/>
  <c r="C29" i="7"/>
  <c r="A29" i="7"/>
  <c r="R28" i="7"/>
  <c r="Q28" i="7"/>
  <c r="P28" i="7"/>
  <c r="O28" i="7"/>
  <c r="N28" i="7"/>
  <c r="M28" i="7"/>
  <c r="K28" i="7"/>
  <c r="J28" i="7"/>
  <c r="I28" i="7"/>
  <c r="L28" i="7" s="1"/>
  <c r="H28" i="7"/>
  <c r="G28" i="7"/>
  <c r="F28" i="7"/>
  <c r="E28" i="7"/>
  <c r="D28" i="7"/>
  <c r="C28" i="7"/>
  <c r="A28" i="7"/>
  <c r="R27" i="7"/>
  <c r="Q27" i="7"/>
  <c r="P27" i="7"/>
  <c r="O27" i="7"/>
  <c r="N27" i="7"/>
  <c r="M27" i="7"/>
  <c r="K27" i="7"/>
  <c r="J27" i="7"/>
  <c r="I27" i="7"/>
  <c r="L27" i="7" s="1"/>
  <c r="H27" i="7"/>
  <c r="G27" i="7"/>
  <c r="F27" i="7"/>
  <c r="E27" i="7"/>
  <c r="D27" i="7"/>
  <c r="C27" i="7"/>
  <c r="A27" i="7"/>
  <c r="R26" i="7"/>
  <c r="Q26" i="7"/>
  <c r="P26" i="7"/>
  <c r="O26" i="7"/>
  <c r="N26" i="7"/>
  <c r="M26" i="7"/>
  <c r="K26" i="7"/>
  <c r="J26" i="7"/>
  <c r="I26" i="7"/>
  <c r="L26" i="7" s="1"/>
  <c r="H26" i="7"/>
  <c r="G26" i="7"/>
  <c r="F26" i="7"/>
  <c r="E26" i="7"/>
  <c r="D26" i="7"/>
  <c r="C26" i="7"/>
  <c r="A26" i="7"/>
  <c r="R25" i="7"/>
  <c r="Q25" i="7"/>
  <c r="P25" i="7"/>
  <c r="O25" i="7"/>
  <c r="N25" i="7"/>
  <c r="M25" i="7"/>
  <c r="K25" i="7"/>
  <c r="J25" i="7"/>
  <c r="I25" i="7"/>
  <c r="L25" i="7" s="1"/>
  <c r="H25" i="7"/>
  <c r="G25" i="7"/>
  <c r="F25" i="7"/>
  <c r="E25" i="7"/>
  <c r="D25" i="7"/>
  <c r="C25" i="7"/>
  <c r="A25" i="7"/>
  <c r="R24" i="7"/>
  <c r="Q24" i="7"/>
  <c r="P24" i="7"/>
  <c r="O24" i="7"/>
  <c r="N24" i="7"/>
  <c r="M24" i="7"/>
  <c r="K24" i="7"/>
  <c r="J24" i="7"/>
  <c r="I24" i="7"/>
  <c r="L24" i="7" s="1"/>
  <c r="H24" i="7"/>
  <c r="G24" i="7"/>
  <c r="F24" i="7"/>
  <c r="E24" i="7"/>
  <c r="D24" i="7"/>
  <c r="C24" i="7"/>
  <c r="A24" i="7"/>
  <c r="R23" i="7"/>
  <c r="Q23" i="7"/>
  <c r="P23" i="7"/>
  <c r="O23" i="7"/>
  <c r="N23" i="7"/>
  <c r="M23" i="7"/>
  <c r="K23" i="7"/>
  <c r="J23" i="7"/>
  <c r="I23" i="7"/>
  <c r="L23" i="7" s="1"/>
  <c r="H23" i="7"/>
  <c r="G23" i="7"/>
  <c r="F23" i="7"/>
  <c r="E23" i="7"/>
  <c r="D23" i="7"/>
  <c r="C23" i="7"/>
  <c r="A23" i="7"/>
  <c r="R22" i="7"/>
  <c r="Q22" i="7"/>
  <c r="P22" i="7"/>
  <c r="O22" i="7"/>
  <c r="N22" i="7"/>
  <c r="M22" i="7"/>
  <c r="K22" i="7"/>
  <c r="J22" i="7"/>
  <c r="I22" i="7"/>
  <c r="L22" i="7" s="1"/>
  <c r="H22" i="7"/>
  <c r="G22" i="7"/>
  <c r="F22" i="7"/>
  <c r="E22" i="7"/>
  <c r="D22" i="7"/>
  <c r="C22" i="7"/>
  <c r="A22" i="7"/>
  <c r="R21" i="7"/>
  <c r="Q21" i="7"/>
  <c r="P21" i="7"/>
  <c r="O21" i="7"/>
  <c r="N21" i="7"/>
  <c r="M21" i="7"/>
  <c r="K21" i="7"/>
  <c r="J21" i="7"/>
  <c r="I21" i="7"/>
  <c r="L21" i="7" s="1"/>
  <c r="H21" i="7"/>
  <c r="G21" i="7"/>
  <c r="F21" i="7"/>
  <c r="E21" i="7"/>
  <c r="D21" i="7"/>
  <c r="C21" i="7"/>
  <c r="A21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5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F13" i="60" l="1"/>
  <c r="F17" i="60"/>
  <c r="F18" i="60"/>
  <c r="F7" i="60"/>
  <c r="F10" i="60"/>
  <c r="F12" i="60"/>
  <c r="F14" i="60"/>
  <c r="F16" i="60"/>
  <c r="F8" i="60"/>
  <c r="F19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6" i="12" l="1"/>
  <c r="J49" i="12" a="1"/>
  <c r="J49" i="12" l="1"/>
  <c r="B100" i="12"/>
  <c r="B98" i="12" l="1"/>
  <c r="B99" i="12"/>
  <c r="J99" i="12" s="1"/>
  <c r="H100" i="12" l="1"/>
  <c r="G100" i="12"/>
  <c r="D100" i="12"/>
  <c r="F100" i="12"/>
  <c r="I100" i="12"/>
  <c r="H99" i="12"/>
  <c r="E99" i="12"/>
  <c r="E100" i="12"/>
  <c r="H98" i="12"/>
  <c r="J10" i="12"/>
  <c r="J30" i="12" s="1"/>
  <c r="K26" i="12"/>
  <c r="I98" i="12" l="1"/>
  <c r="E98" i="12"/>
  <c r="F98" i="12"/>
  <c r="J100" i="12"/>
  <c r="G99" i="12"/>
  <c r="F99" i="12"/>
  <c r="J98" i="12"/>
  <c r="D99" i="12"/>
  <c r="I99" i="12"/>
  <c r="D98" i="12"/>
  <c r="D26" i="12"/>
  <c r="F49" i="12" a="1"/>
  <c r="E49" i="12" a="1"/>
  <c r="H49" i="12" a="1"/>
  <c r="D49" i="12" a="1"/>
  <c r="G49" i="12" a="1"/>
  <c r="I49" i="12" a="1"/>
  <c r="F49" i="12" l="1"/>
  <c r="E49" i="12"/>
  <c r="D49" i="12"/>
  <c r="I49" i="12"/>
  <c r="H49" i="12"/>
  <c r="G49" i="12"/>
  <c r="N49" i="12" a="1"/>
  <c r="N49" i="12" l="1"/>
  <c r="K49" i="12" s="1" a="1"/>
  <c r="K49" i="12" s="1"/>
  <c r="E26" i="12"/>
  <c r="F26" i="12" l="1"/>
  <c r="G26" i="12" l="1"/>
  <c r="H26" i="12" l="1"/>
  <c r="I26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<sst xmlns="http://schemas.openxmlformats.org/spreadsheetml/2006/main" count="1172" uniqueCount="333">
  <si>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</si>
  <si>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</si>
  <si>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</si>
  <si>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</si>
  <si>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</si>
  <si>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</si>
  <si>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</si>
  <si>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</si>
  <si>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</si>
  <si>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</si>
  <si>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</si>
  <si>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</si>
  <si>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</si>
  <si>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</si>
  <si>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</si>
  <si>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</si>
  <si>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</si>
  <si>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</si>
  <si>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</si>
  <si>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</si>
  <si>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</si>
  <si>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</si>
  <si>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</si>
  <si>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</si>
  <si>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</si>
  <si>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</si>
  <si>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</si>
  <si>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</si>
  <si>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</si>
  <si>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</si>
  <si>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</si>
  <si>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</si>
  <si>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</si>
  <si>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</si>
  <si>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</si>
  <si>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</si>
  <si>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</si>
  <si>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</si>
  <si>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</si>
  <si>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</si>
  <si>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</si>
  <si>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</si>
  <si>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</si>
  <si>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</si>
  <si>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</si>
  <si>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</si>
  <si>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</si>
  <si>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</si>
  <si>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</si>
  <si>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</si>
  <si>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</si>
  <si>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</si>
  <si>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</si>
  <si>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</si>
  <si>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</si>
  <si>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</si>
  <si>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</si>
  <si>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</si>
  <si>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</si>
  <si>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</si>
  <si>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</si>
  <si>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</si>
  <si>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</si>
  <si>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</si>
  <si>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</si>
  <si>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</si>
  <si>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</si>
  <si>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</si>
  <si>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</si>
  <si>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</si>
  <si>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</si>
  <si>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</si>
  <si>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</si>
  <si>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</si>
  <si>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</si>
  <si>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</si>
  <si>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</si>
  <si>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</si>
  <si>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</si>
  <si>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</si>
  <si>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</si>
  <si>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</si>
  <si>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</si>
  <si>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</si>
  <si>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</si>
  <si>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</si>
  <si>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</si>
  <si>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</si>
  <si>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</si>
  <si>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</si>
  <si>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</si>
  <si>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</si>
  <si>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</si>
  <si>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</si>
  <si>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</si>
  <si>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</si>
  <si>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</si>
  <si>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</si>
  <si>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</si>
  <si>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</si>
  <si>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</si>
  <si>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</si>
  <si>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</si>
  <si>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</si>
  <si>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</si>
  <si>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</si>
  <si>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</si>
  <si>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</si>
  <si>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</si>
  <si>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</si>
  <si>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</si>
  <si>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</si>
  <si>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</si>
  <si>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</si>
  <si>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</si>
  <si>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시영운수</t>
  </si>
  <si>
    <t>15</t>
  </si>
  <si>
    <t>28-1</t>
  </si>
  <si>
    <t>29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</si>
  <si>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</si>
  <si>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</si>
  <si>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</si>
  <si>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</si>
  <si>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</si>
  <si>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</si>
  <si>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</si>
  <si>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</si>
  <si>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</si>
  <si>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</si>
  <si>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</si>
  <si>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</si>
  <si>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</si>
  <si>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</si>
  <si>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</si>
  <si>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</si>
  <si>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</si>
  <si>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</si>
  <si>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</si>
  <si>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</si>
  <si>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</si>
  <si>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</si>
  <si>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</si>
  <si>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</si>
  <si>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</si>
  <si>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</si>
  <si>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</si>
  <si>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</si>
  <si>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</si>
  <si>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</si>
  <si>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</si>
  <si>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</si>
  <si>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</si>
  <si>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</si>
  <si>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</si>
  <si>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</si>
  <si>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</si>
  <si>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</si>
  <si>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</si>
  <si>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</si>
  <si>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</si>
  <si>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</si>
  <si>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</si>
  <si>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</si>
  <si>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</si>
  <si>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</si>
  <si>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</si>
  <si>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</si>
  <si>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</si>
  <si>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</si>
  <si>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</si>
  <si>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</si>
  <si>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</si>
  <si>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</si>
  <si>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</si>
  <si>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</si>
  <si>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</si>
  <si>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</si>
  <si>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</si>
  <si>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</si>
  <si>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</si>
  <si>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</si>
  <si>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</si>
  <si>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[TIP!!] 특별관리 운행사원 관리하려면?</t>
  </si>
  <si>
    <t>B</t>
    <phoneticPr fontId="2" type="noConversion"/>
  </si>
  <si>
    <t>저상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</si>
  <si>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</si>
  <si>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</si>
  <si>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</si>
  <si>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</si>
  <si>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</si>
  <si>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</si>
  <si>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</si>
  <si>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70바1516</t>
  </si>
  <si>
    <t>70바1524</t>
  </si>
  <si>
    <t>70바1525</t>
  </si>
  <si>
    <t>70바1526</t>
  </si>
  <si>
    <t>70바1531</t>
  </si>
  <si>
    <t>70바1582</t>
  </si>
  <si>
    <t>70바1583</t>
  </si>
  <si>
    <t>73아1025</t>
  </si>
  <si>
    <t>73아1038</t>
  </si>
  <si>
    <t>70바1530</t>
  </si>
  <si>
    <t>강병호</t>
  </si>
  <si>
    <t>5224011</t>
  </si>
  <si>
    <t>김기호</t>
  </si>
  <si>
    <t>5223329</t>
  </si>
  <si>
    <t>김덕수</t>
  </si>
  <si>
    <t>5221840</t>
  </si>
  <si>
    <t>김삼교</t>
  </si>
  <si>
    <t>5221761</t>
  </si>
  <si>
    <t>김성중</t>
  </si>
  <si>
    <t>5223684</t>
  </si>
  <si>
    <t>김형태</t>
  </si>
  <si>
    <t>5221868</t>
  </si>
  <si>
    <t>류동하</t>
  </si>
  <si>
    <t>5224004</t>
  </si>
  <si>
    <t>민순성</t>
  </si>
  <si>
    <t>5222060</t>
  </si>
  <si>
    <t>박호영</t>
  </si>
  <si>
    <t>5226427</t>
  </si>
  <si>
    <t>방극철</t>
  </si>
  <si>
    <t>5221236</t>
  </si>
  <si>
    <t>서선진2</t>
  </si>
  <si>
    <t>5227240</t>
  </si>
  <si>
    <t>이문철</t>
  </si>
  <si>
    <t>5221288</t>
  </si>
  <si>
    <t>이우균</t>
  </si>
  <si>
    <t>5227828</t>
  </si>
  <si>
    <t>이정술</t>
  </si>
  <si>
    <t>5224863</t>
  </si>
  <si>
    <t>장해진</t>
  </si>
  <si>
    <t>5229105</t>
  </si>
  <si>
    <t>장현준</t>
  </si>
  <si>
    <t>522668</t>
  </si>
  <si>
    <t>전유제</t>
  </si>
  <si>
    <t>5225283</t>
  </si>
  <si>
    <t>정광남</t>
  </si>
  <si>
    <t>5228383</t>
  </si>
  <si>
    <t>정순모</t>
  </si>
  <si>
    <t>5229911</t>
  </si>
  <si>
    <t>최광호</t>
  </si>
  <si>
    <t>5221770</t>
  </si>
  <si>
    <t>73아1024</t>
  </si>
  <si>
    <t>(경  고)</t>
  </si>
  <si>
    <t>73아1006</t>
  </si>
  <si>
    <t>=</t>
  </si>
  <si>
    <t>73아1022</t>
  </si>
  <si>
    <t>▽</t>
  </si>
  <si>
    <t>김의호2</t>
  </si>
  <si>
    <t>5223731</t>
  </si>
  <si>
    <t>배민철</t>
  </si>
  <si>
    <t>5221257</t>
  </si>
  <si>
    <t>한현희</t>
  </si>
  <si>
    <t>5222823</t>
  </si>
  <si>
    <t>개선율(유카전)</t>
  </si>
  <si>
    <t>8위/(32개사)</t>
  </si>
  <si>
    <t>인천전체</t>
  </si>
  <si>
    <t>0%(0명)</t>
  </si>
  <si>
    <t>1515</t>
  </si>
  <si>
    <t>시영운수15D1</t>
  </si>
  <si>
    <t>시영운수15F1</t>
  </si>
  <si>
    <t>70바1520</t>
  </si>
  <si>
    <t>시영운수15C1</t>
  </si>
  <si>
    <t>NEW</t>
  </si>
  <si>
    <t>new</t>
  </si>
  <si>
    <t>시영운수15B1</t>
  </si>
  <si>
    <t>시영운수15C2</t>
  </si>
  <si>
    <t>시영운수15B2</t>
  </si>
  <si>
    <t>시영운수15D3</t>
  </si>
  <si>
    <t>시영운수15D4</t>
  </si>
  <si>
    <t>시영운수15F3</t>
  </si>
  <si>
    <t>시영운수15D2</t>
  </si>
  <si>
    <t>시영운수15F2</t>
  </si>
  <si>
    <t>28-128-1</t>
  </si>
  <si>
    <t>시영운수28-1F1</t>
  </si>
  <si>
    <t>2929</t>
  </si>
  <si>
    <t>시영운수29B1</t>
  </si>
  <si>
    <t>시영운수29F1</t>
  </si>
  <si>
    <t>예비예비</t>
  </si>
  <si>
    <t>시영운수예비F3</t>
  </si>
  <si>
    <t>NULL</t>
  </si>
  <si>
    <t>52214</t>
  </si>
  <si>
    <t>52214845.146</t>
  </si>
  <si>
    <t>5227107</t>
  </si>
  <si>
    <t>52271074001.406</t>
  </si>
  <si>
    <t>5224011938.435</t>
  </si>
  <si>
    <t>52233294476.583</t>
  </si>
  <si>
    <t>5221840355.74</t>
  </si>
  <si>
    <t>52217613166.879</t>
  </si>
  <si>
    <t>52236841544.46</t>
  </si>
  <si>
    <t>52237312250.471</t>
  </si>
  <si>
    <t>5221868282.464</t>
  </si>
  <si>
    <t>52240042247.166</t>
  </si>
  <si>
    <t>52220601428.64</t>
  </si>
  <si>
    <t>5226427633.872</t>
  </si>
  <si>
    <t>52212363010.332</t>
  </si>
  <si>
    <t>52212571925.075</t>
  </si>
  <si>
    <t>5227240662.048</t>
  </si>
  <si>
    <t>52212881377.173</t>
  </si>
  <si>
    <t>52278284908.635</t>
  </si>
  <si>
    <t>5224863338.913</t>
  </si>
  <si>
    <t>이춘상</t>
  </si>
  <si>
    <t>5227585</t>
  </si>
  <si>
    <t>5227585363.425</t>
  </si>
  <si>
    <t>임광호</t>
  </si>
  <si>
    <t>5221306</t>
  </si>
  <si>
    <t>5221306468.178</t>
  </si>
  <si>
    <t>52291052534.881</t>
  </si>
  <si>
    <t>5226681398.457</t>
  </si>
  <si>
    <t>52252831028.481</t>
  </si>
  <si>
    <t>52283832370.85</t>
  </si>
  <si>
    <t>5229911245.21</t>
  </si>
  <si>
    <t>52217701760.868</t>
  </si>
  <si>
    <t>52228231295.937</t>
  </si>
  <si>
    <t>[24년 8월] 공회전과다 명단</t>
    <phoneticPr fontId="2" type="noConversion"/>
  </si>
  <si>
    <t>24'08</t>
    <phoneticPr fontId="2" type="noConversion"/>
  </si>
  <si>
    <t>순위</t>
  </si>
  <si>
    <t>22%(6명)</t>
  </si>
  <si>
    <t>7%(2명)</t>
  </si>
  <si>
    <t>33%(9명)</t>
  </si>
  <si>
    <t>37%(10명)</t>
  </si>
  <si>
    <t>D</t>
    <phoneticPr fontId="2" type="noConversion"/>
  </si>
  <si>
    <t>50%(1명)</t>
  </si>
  <si>
    <t>18%(2명)</t>
  </si>
  <si>
    <t>36%(4명)</t>
  </si>
  <si>
    <t>27%(3명)</t>
  </si>
  <si>
    <t>100%(1명)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</si>
  <si>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</si>
  <si>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</si>
  <si>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</si>
  <si>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</si>
  <si>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</si>
  <si>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분석기간: 24.08.01-24.08.28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</si>
</sst>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2" fontId="75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77" fillId="0" borderId="0" xfId="0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6" fillId="18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6" fillId="18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50" fillId="13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83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</cellXfs>
  <cellStyles count="571">
    <cellStyle name="나쁨 2" xfId="570" xr:uid="{A1A61D84-E4B9-423D-8BA2-095A366C685B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52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BD6-459E-ACC2-92759EFDE70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5E-4316-9298-1EF99C02B400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33C-4D81-ADC0-BD6412B919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1.7587484933951758</c:v>
                </c:pt>
                <c:pt idx="1">
                  <c:v>1.9789438797268322</c:v>
                </c:pt>
                <c:pt idx="2">
                  <c:v>2.061958279251797</c:v>
                </c:pt>
                <c:pt idx="3">
                  <c:v>2.0474555376977013</c:v>
                </c:pt>
                <c:pt idx="4">
                  <c:v>2.0263141019077615</c:v>
                </c:pt>
                <c:pt idx="5">
                  <c:v>1.9452164855250773</c:v>
                </c:pt>
                <c:pt idx="6">
                  <c:v>1.8728999922343796</c:v>
                </c:pt>
                <c:pt idx="7">
                  <c:v>1.8129814067009924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0.22222222222222221</c:v>
                </c:pt>
                <c:pt idx="3">
                  <c:v>7.407407407407407E-2</c:v>
                </c:pt>
                <c:pt idx="4">
                  <c:v>0.33333333333333331</c:v>
                </c:pt>
                <c:pt idx="5">
                  <c:v>0.37037037037037035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종합!$M$63:$O$63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종합!$M$70:$O$70</c:f>
              <c:numCache>
                <c:formatCode>0%</c:formatCode>
                <c:ptCount val="3"/>
                <c:pt idx="0">
                  <c:v>0.5</c:v>
                </c:pt>
                <c:pt idx="1">
                  <c:v>0.27272727272727271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종합!$M$63:$O$63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종합!$M$69:$O$69</c:f>
              <c:numCache>
                <c:formatCode>0%</c:formatCode>
                <c:ptCount val="3"/>
                <c:pt idx="0">
                  <c:v>0</c:v>
                </c:pt>
                <c:pt idx="1">
                  <c:v>0.36363636363636365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종합!$M$63:$O$63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종합!$M$68:$O$68</c:f>
              <c:numCache>
                <c:formatCode>0%</c:formatCode>
                <c:ptCount val="3"/>
                <c:pt idx="0">
                  <c:v>0</c:v>
                </c:pt>
                <c:pt idx="1">
                  <c:v>0.18181818181818182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종합!$M$63:$O$63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종합!$M$67:$O$67</c:f>
              <c:numCache>
                <c:formatCode>0%</c:formatCode>
                <c:ptCount val="3"/>
                <c:pt idx="0">
                  <c:v>0.5</c:v>
                </c:pt>
                <c:pt idx="1">
                  <c:v>0.18181818181818182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종합!$M$63:$O$63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종합!$M$66:$O$66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종합!$M$63:$O$63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종합!$M$65:$O$65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종합!$M$63:$O$63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1019736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784411</xdr:colOff>
      <xdr:row>9</xdr:row>
      <xdr:rowOff>78441</xdr:rowOff>
    </xdr:from>
    <xdr:to>
      <xdr:col>2</xdr:col>
      <xdr:colOff>257735</xdr:colOff>
      <xdr:row>14</xdr:row>
      <xdr:rowOff>280146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4" y="3137647"/>
          <a:ext cx="403412" cy="1658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212911</xdr:colOff>
      <xdr:row>10</xdr:row>
      <xdr:rowOff>134471</xdr:rowOff>
    </xdr:from>
    <xdr:to>
      <xdr:col>2</xdr:col>
      <xdr:colOff>313768</xdr:colOff>
      <xdr:row>13</xdr:row>
      <xdr:rowOff>33619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13764" y="3485030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22412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322724</xdr:colOff>
      <xdr:row>9</xdr:row>
      <xdr:rowOff>277903</xdr:rowOff>
    </xdr:from>
    <xdr:to>
      <xdr:col>6</xdr:col>
      <xdr:colOff>479611</xdr:colOff>
      <xdr:row>11</xdr:row>
      <xdr:rowOff>177051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C5B65E05-563D-4E13-BCF0-0998685149D1}"/>
            </a:ext>
          </a:extLst>
        </xdr:cNvPr>
        <xdr:cNvSpPr txBox="1"/>
      </xdr:nvSpPr>
      <xdr:spPr>
        <a:xfrm>
          <a:off x="3975842" y="333710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A3A8846-1469-4CD7-BB30-5EDFB0B95D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410135</xdr:colOff>
      <xdr:row>10</xdr:row>
      <xdr:rowOff>62753</xdr:rowOff>
    </xdr:from>
    <xdr:to>
      <xdr:col>5</xdr:col>
      <xdr:colOff>795617</xdr:colOff>
      <xdr:row>11</xdr:row>
      <xdr:rowOff>246530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44FA80-3463-4800-B1FD-DF27427510B5}"/>
            </a:ext>
          </a:extLst>
        </xdr:cNvPr>
        <xdr:cNvCxnSpPr/>
      </xdr:nvCxnSpPr>
      <xdr:spPr>
        <a:xfrm>
          <a:off x="4063253" y="3413312"/>
          <a:ext cx="385482" cy="4751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38096</xdr:colOff>
      <xdr:row>11</xdr:row>
      <xdr:rowOff>161363</xdr:rowOff>
    </xdr:from>
    <xdr:to>
      <xdr:col>6</xdr:col>
      <xdr:colOff>1069041</xdr:colOff>
      <xdr:row>13</xdr:row>
      <xdr:rowOff>60511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FF2EA651-ADA8-4440-8D00-56581AA2262D}"/>
            </a:ext>
          </a:extLst>
        </xdr:cNvPr>
        <xdr:cNvSpPr txBox="1"/>
      </xdr:nvSpPr>
      <xdr:spPr>
        <a:xfrm>
          <a:off x="4565272" y="380327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D61147-2C4B-466B-9218-D227ACF2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159125</xdr:colOff>
      <xdr:row>12</xdr:row>
      <xdr:rowOff>58270</xdr:rowOff>
    </xdr:from>
    <xdr:to>
      <xdr:col>6</xdr:col>
      <xdr:colOff>515471</xdr:colOff>
      <xdr:row>13</xdr:row>
      <xdr:rowOff>156882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F318BE-1C7F-4F2C-AA35-1EE4F69FAEAE}"/>
            </a:ext>
          </a:extLst>
        </xdr:cNvPr>
        <xdr:cNvCxnSpPr/>
      </xdr:nvCxnSpPr>
      <xdr:spPr>
        <a:xfrm>
          <a:off x="4686301" y="3991535"/>
          <a:ext cx="356346" cy="3899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7109375" style="4" customWidth="1"/>
    <col min="8" max="8" width="13.28515625" style="4" customWidth="1"/>
    <col min="9" max="11" width="13.140625" style="4" customWidth="1"/>
    <col min="12" max="12" width="2.5703125" style="39" customWidth="1"/>
    <col min="13" max="22" width="11.5703125" style="39" customWidth="1"/>
    <col min="23" max="23" width="11.5703125" style="257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5" t="s">
        <v>332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58" t="s">
        <v>38</v>
      </c>
      <c r="D4" s="258"/>
      <c r="E4" s="62" t="s">
        <v>110</v>
      </c>
      <c r="F4" s="62" t="s">
        <v>63</v>
      </c>
      <c r="G4" s="276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315</v>
      </c>
      <c r="C5" s="259" t="s">
        <v>189</v>
      </c>
      <c r="D5" s="259"/>
      <c r="E5" s="63">
        <v>3</v>
      </c>
      <c r="F5" s="64">
        <v>31</v>
      </c>
      <c r="G5" s="256" t="s">
        <v>321</v>
      </c>
      <c r="H5" s="38"/>
      <c r="I5" s="38"/>
      <c r="J5" s="95" t="s">
        <v>49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38"/>
    </row>
    <row r="7" spans="1:28" ht="16.5" customHeight="1">
      <c r="B7" s="52" t="s">
        <v>123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77"/>
      <c r="P9" s="277"/>
    </row>
    <row r="10" spans="1:28" ht="23.25" customHeight="1" thickBot="1">
      <c r="G10" s="6"/>
      <c r="H10" s="188" t="s">
        <v>90</v>
      </c>
      <c r="I10" s="189" t="s">
        <v>91</v>
      </c>
      <c r="J10" s="190" t="str">
        <f>C5</f>
        <v>시영운수</v>
      </c>
      <c r="K10" s="191" t="s">
        <v>92</v>
      </c>
      <c r="X10" s="238"/>
      <c r="Z10" s="39"/>
      <c r="AA10" s="39"/>
      <c r="AB10" s="39"/>
    </row>
    <row r="11" spans="1:28" ht="23.25" customHeight="1" thickTop="1">
      <c r="G11" s="6"/>
      <c r="H11" s="261">
        <v>1</v>
      </c>
      <c r="I11" s="262">
        <v>2.0099999999999998</v>
      </c>
      <c r="J11" s="263">
        <v>1.7587484933951758</v>
      </c>
      <c r="K11" s="264"/>
      <c r="M11" s="2"/>
      <c r="Y11" s="220"/>
      <c r="Z11" s="221"/>
      <c r="AA11" s="222"/>
      <c r="AB11" s="39"/>
    </row>
    <row r="12" spans="1:28" ht="23.25" customHeight="1">
      <c r="G12" s="6"/>
      <c r="H12" s="265">
        <v>2</v>
      </c>
      <c r="I12" s="262">
        <v>2.3662575846193561</v>
      </c>
      <c r="J12" s="263">
        <v>1.9789438797268322</v>
      </c>
      <c r="K12" s="266">
        <v>0.12520004262040918</v>
      </c>
      <c r="M12" s="222"/>
      <c r="Y12" s="220"/>
      <c r="Z12" s="221"/>
      <c r="AA12" s="222"/>
      <c r="AB12" s="39"/>
    </row>
    <row r="13" spans="1:28" ht="23.25" customHeight="1">
      <c r="G13" s="6"/>
      <c r="H13" s="265">
        <v>3</v>
      </c>
      <c r="I13" s="262">
        <v>2.37</v>
      </c>
      <c r="J13" s="263">
        <v>2.061958279251797</v>
      </c>
      <c r="K13" s="267">
        <v>4.1948839669179394E-2</v>
      </c>
      <c r="M13" s="222"/>
      <c r="Y13" s="220"/>
      <c r="Z13" s="221"/>
      <c r="AA13" s="222"/>
      <c r="AB13" s="39"/>
    </row>
    <row r="14" spans="1:28" ht="23.25" customHeight="1">
      <c r="G14" s="6"/>
      <c r="H14" s="265">
        <v>4</v>
      </c>
      <c r="I14" s="262">
        <v>2.33</v>
      </c>
      <c r="J14" s="263">
        <v>2.0474555376977013</v>
      </c>
      <c r="K14" s="267">
        <v>-7.033479629548145E-3</v>
      </c>
      <c r="M14" s="222"/>
      <c r="Y14" s="220"/>
      <c r="Z14" s="221"/>
      <c r="AA14" s="222"/>
      <c r="AB14" s="39"/>
    </row>
    <row r="15" spans="1:28" ht="23.25" customHeight="1">
      <c r="G15" s="6"/>
      <c r="H15" s="265">
        <v>5</v>
      </c>
      <c r="I15" s="262">
        <v>2.2850259626150282</v>
      </c>
      <c r="J15" s="263">
        <v>2.0263141019077615</v>
      </c>
      <c r="K15" s="267">
        <v>-1.0325711792360859E-2</v>
      </c>
      <c r="M15" s="222"/>
      <c r="Y15" s="220"/>
      <c r="Z15" s="221"/>
      <c r="AA15" s="222"/>
      <c r="AB15" s="39"/>
    </row>
    <row r="16" spans="1:28" ht="23.25" customHeight="1">
      <c r="G16" s="6"/>
      <c r="H16" s="265">
        <v>6</v>
      </c>
      <c r="I16" s="262">
        <v>2.0664933427553414</v>
      </c>
      <c r="J16" s="263">
        <v>1.9452164855250773</v>
      </c>
      <c r="K16" s="267">
        <v>-4.0022233624259607E-2</v>
      </c>
      <c r="M16" s="222"/>
      <c r="Y16" s="220"/>
      <c r="Z16" s="221"/>
      <c r="AA16" s="222"/>
      <c r="AB16" s="39"/>
    </row>
    <row r="17" spans="2:28" ht="23.25" customHeight="1">
      <c r="G17" s="6"/>
      <c r="H17" s="265">
        <v>7</v>
      </c>
      <c r="I17" s="262">
        <v>2.13</v>
      </c>
      <c r="J17" s="263">
        <v>1.8728999922343796</v>
      </c>
      <c r="K17" s="267">
        <v>-3.7176578457372655E-2</v>
      </c>
      <c r="M17" s="222"/>
      <c r="Y17" s="220"/>
      <c r="Z17" s="221"/>
      <c r="AA17" s="222"/>
      <c r="AB17" s="39"/>
    </row>
    <row r="18" spans="2:28" ht="23.25" customHeight="1">
      <c r="G18" s="6"/>
      <c r="H18" s="265">
        <v>8</v>
      </c>
      <c r="I18" s="262">
        <v>2.08</v>
      </c>
      <c r="J18" s="263">
        <v>1.8129814067009924</v>
      </c>
      <c r="K18" s="267">
        <v>-3.1992410583495223E-2</v>
      </c>
      <c r="M18" s="222"/>
      <c r="Y18" s="220"/>
      <c r="Z18" s="221"/>
      <c r="AA18" s="222"/>
      <c r="AB18" s="39"/>
    </row>
    <row r="19" spans="2:28" ht="23.25" customHeight="1">
      <c r="G19" s="6"/>
      <c r="H19" s="268" t="s">
        <v>254</v>
      </c>
      <c r="I19" s="269">
        <v>3.4825870646766344E-2</v>
      </c>
      <c r="J19" s="270">
        <v>3.0836082310508495E-2</v>
      </c>
      <c r="K19" s="271">
        <v>-3.989788336257849E-3</v>
      </c>
      <c r="M19" s="222"/>
      <c r="Y19" s="220"/>
      <c r="Z19" s="221"/>
      <c r="AA19" s="222"/>
      <c r="AB19" s="39"/>
    </row>
    <row r="20" spans="2:28" ht="23.25" customHeight="1">
      <c r="H20" s="272" t="s">
        <v>316</v>
      </c>
      <c r="I20" s="273"/>
      <c r="J20" s="274" t="s">
        <v>255</v>
      </c>
      <c r="K20" s="275"/>
      <c r="M20" s="222"/>
      <c r="X20" s="2"/>
      <c r="Y20" s="2"/>
      <c r="AB20" s="39"/>
    </row>
    <row r="21" spans="2:28" ht="9" customHeight="1">
      <c r="M21" s="222"/>
      <c r="X21" s="2"/>
      <c r="Y21" s="2"/>
      <c r="AB21" s="222"/>
    </row>
    <row r="22" spans="2:28" ht="16.5" customHeight="1">
      <c r="B22" s="52" t="s">
        <v>124</v>
      </c>
      <c r="C22" s="52"/>
      <c r="D22" s="51"/>
      <c r="E22" s="51"/>
      <c r="F22" s="51"/>
      <c r="G22" s="51"/>
      <c r="H22" s="51"/>
      <c r="I22" s="51"/>
      <c r="J22" s="51"/>
      <c r="K22" s="51"/>
      <c r="M22" s="222"/>
      <c r="X22" s="2"/>
      <c r="Y22" s="2"/>
      <c r="AB22" s="222"/>
    </row>
    <row r="23" spans="2:28" ht="27.75" customHeight="1">
      <c r="B23" s="56" t="s">
        <v>61</v>
      </c>
      <c r="C23" s="56" t="s">
        <v>99</v>
      </c>
      <c r="D23" s="56" t="s">
        <v>101</v>
      </c>
      <c r="E23" s="56" t="s">
        <v>102</v>
      </c>
      <c r="F23" s="56" t="s">
        <v>103</v>
      </c>
      <c r="G23" s="56" t="s">
        <v>104</v>
      </c>
      <c r="H23" s="56" t="s">
        <v>6</v>
      </c>
      <c r="I23" s="56" t="s">
        <v>7</v>
      </c>
      <c r="J23" s="56" t="s">
        <v>105</v>
      </c>
      <c r="K23" s="56" t="s">
        <v>70</v>
      </c>
      <c r="M23" s="222"/>
      <c r="X23" s="2"/>
      <c r="Y23" s="2"/>
      <c r="AB23" s="222"/>
    </row>
    <row r="24" spans="2:28" ht="23.25" customHeight="1">
      <c r="B24" s="76" t="s">
        <v>256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66</v>
      </c>
      <c r="M24" s="222"/>
      <c r="N24" s="278" t="s">
        <v>115</v>
      </c>
      <c r="Y24" s="2"/>
    </row>
    <row r="25" spans="2:28" ht="22.5" customHeight="1">
      <c r="B25" s="224" t="s">
        <v>115</v>
      </c>
      <c r="C25" s="69">
        <v>8</v>
      </c>
      <c r="D25" s="70">
        <v>3.6578777457678555E-2</v>
      </c>
      <c r="E25" s="70">
        <v>0.36508481687190281</v>
      </c>
      <c r="F25" s="70">
        <v>0.14855941329979422</v>
      </c>
      <c r="G25" s="71">
        <v>16.159266666666667</v>
      </c>
      <c r="H25" s="72">
        <v>0.95106764528186949</v>
      </c>
      <c r="I25" s="72">
        <v>11.011964147359061</v>
      </c>
      <c r="J25" s="73">
        <v>1.8129814067009924</v>
      </c>
      <c r="K25" s="74" t="s">
        <v>66</v>
      </c>
      <c r="M25" s="222"/>
      <c r="N25" s="39" t="s">
        <v>66</v>
      </c>
      <c r="O25" s="39">
        <v>27</v>
      </c>
      <c r="Y25" s="2"/>
    </row>
    <row r="26" spans="2:28" ht="22.5" customHeight="1">
      <c r="B26" s="53" t="s">
        <v>106</v>
      </c>
      <c r="C26" s="53"/>
      <c r="D26" s="67">
        <f t="shared" ref="D26:I26" si="0">D25/D24-1</f>
        <v>0.52254490712203383</v>
      </c>
      <c r="E26" s="67">
        <f t="shared" si="0"/>
        <v>3.3260029013685966E-2</v>
      </c>
      <c r="F26" s="67">
        <f t="shared" si="0"/>
        <v>-9.3155255946601678E-2</v>
      </c>
      <c r="G26" s="67">
        <f t="shared" si="0"/>
        <v>0.10140651453460858</v>
      </c>
      <c r="H26" s="67">
        <f t="shared" si="0"/>
        <v>4.3280108587462882</v>
      </c>
      <c r="I26" s="67">
        <f t="shared" si="0"/>
        <v>-0.27032278867544723</v>
      </c>
      <c r="J26" s="67">
        <f>J25/J24-1</f>
        <v>-0.12897233071073066</v>
      </c>
      <c r="K26" s="68" t="str">
        <f>J20</f>
        <v>8위/(32개사)</v>
      </c>
      <c r="M26" s="2"/>
      <c r="N26" s="279">
        <v>0</v>
      </c>
      <c r="O26" s="39">
        <v>0</v>
      </c>
      <c r="X26" s="2"/>
      <c r="Y26" s="2"/>
    </row>
    <row r="27" spans="2:28" ht="22.5" customHeight="1">
      <c r="M27" s="2"/>
      <c r="N27" s="279">
        <v>0</v>
      </c>
      <c r="O27" s="39">
        <v>0</v>
      </c>
      <c r="X27" s="2"/>
      <c r="Y27" s="2"/>
    </row>
    <row r="28" spans="2:28" ht="17.25" customHeight="1">
      <c r="B28" s="52" t="s">
        <v>125</v>
      </c>
      <c r="C28" s="52"/>
      <c r="D28" s="51"/>
      <c r="E28" s="51"/>
      <c r="F28" s="51"/>
      <c r="G28" s="51"/>
      <c r="H28" s="51"/>
      <c r="I28" s="51"/>
      <c r="J28" s="51"/>
      <c r="K28" s="51"/>
      <c r="M28" s="2"/>
      <c r="N28" s="279">
        <v>0.22222222222222221</v>
      </c>
      <c r="O28" s="39">
        <v>6</v>
      </c>
      <c r="X28" s="2"/>
      <c r="Y28" s="2"/>
    </row>
    <row r="29" spans="2:28" ht="22.5" customHeight="1">
      <c r="B29" s="60"/>
      <c r="C29" s="60"/>
      <c r="M29" s="2"/>
      <c r="N29" s="279">
        <v>7.407407407407407E-2</v>
      </c>
      <c r="O29" s="39">
        <v>2</v>
      </c>
      <c r="X29" s="2"/>
      <c r="Y29" s="2"/>
    </row>
    <row r="30" spans="2:28" ht="22.5" customHeight="1" thickBot="1">
      <c r="H30" s="192" t="s">
        <v>90</v>
      </c>
      <c r="I30" s="193" t="s">
        <v>91</v>
      </c>
      <c r="J30" s="194" t="str">
        <f>J10</f>
        <v>시영운수</v>
      </c>
      <c r="K30" s="195" t="s">
        <v>114</v>
      </c>
      <c r="M30" s="2"/>
      <c r="N30" s="279">
        <v>0.33333333333333331</v>
      </c>
      <c r="O30" s="39">
        <v>9</v>
      </c>
      <c r="X30" s="2"/>
      <c r="Y30" s="2"/>
    </row>
    <row r="31" spans="2:28" ht="22.5" customHeight="1" thickTop="1">
      <c r="H31" s="200" t="s">
        <v>108</v>
      </c>
      <c r="I31" s="201" t="s">
        <v>66</v>
      </c>
      <c r="J31" s="202" t="s">
        <v>66</v>
      </c>
      <c r="K31" s="203"/>
      <c r="M31" s="2"/>
      <c r="N31" s="279">
        <v>0.37037037037037035</v>
      </c>
      <c r="O31" s="39">
        <v>10</v>
      </c>
      <c r="X31" s="2"/>
      <c r="Z31" s="39"/>
      <c r="AA31" s="39"/>
      <c r="AB31" s="39"/>
    </row>
    <row r="32" spans="2:28" ht="21" customHeight="1">
      <c r="H32" s="196" t="s">
        <v>93</v>
      </c>
      <c r="I32" s="197">
        <v>2.4096385542168676E-2</v>
      </c>
      <c r="J32" s="198" t="s">
        <v>257</v>
      </c>
      <c r="K32" s="199">
        <v>-2.4096385542168676E-2</v>
      </c>
      <c r="M32" s="2"/>
      <c r="X32" s="2"/>
      <c r="Z32" s="39"/>
      <c r="AA32" s="39"/>
      <c r="AB32" s="39"/>
    </row>
    <row r="33" spans="2:28" ht="21" customHeight="1">
      <c r="H33" s="180" t="s">
        <v>94</v>
      </c>
      <c r="I33" s="172">
        <v>4.0258595357037907E-2</v>
      </c>
      <c r="J33" s="181" t="s">
        <v>257</v>
      </c>
      <c r="K33" s="182">
        <v>-4.0258595357037907E-2</v>
      </c>
      <c r="L33" s="4"/>
      <c r="M33" s="2"/>
      <c r="X33" s="2"/>
      <c r="Z33" s="39"/>
      <c r="AA33" s="39"/>
      <c r="AB33" s="39"/>
    </row>
    <row r="34" spans="2:28" ht="21" customHeight="1">
      <c r="H34" s="179" t="s">
        <v>95</v>
      </c>
      <c r="I34" s="172">
        <v>9.22715251248898E-2</v>
      </c>
      <c r="J34" s="181" t="s">
        <v>317</v>
      </c>
      <c r="K34" s="182">
        <v>0.12995069709733242</v>
      </c>
      <c r="L34" s="4"/>
      <c r="M34" s="2"/>
      <c r="X34" s="2"/>
      <c r="Z34" s="39"/>
      <c r="AA34" s="39"/>
      <c r="AB34" s="39"/>
    </row>
    <row r="35" spans="2:28" ht="21" customHeight="1">
      <c r="H35" s="179" t="s">
        <v>98</v>
      </c>
      <c r="I35" s="172">
        <v>0.18806935057302379</v>
      </c>
      <c r="J35" s="181" t="s">
        <v>318</v>
      </c>
      <c r="K35" s="182">
        <v>-0.11399527649894972</v>
      </c>
      <c r="L35" s="4"/>
      <c r="M35" s="2"/>
      <c r="X35" s="2"/>
      <c r="Z35" s="39"/>
      <c r="AA35" s="39"/>
      <c r="AB35" s="39"/>
    </row>
    <row r="36" spans="2:28" ht="21" customHeight="1">
      <c r="H36" s="183" t="s">
        <v>96</v>
      </c>
      <c r="I36" s="172">
        <v>0.24507787246547164</v>
      </c>
      <c r="J36" s="181" t="s">
        <v>319</v>
      </c>
      <c r="K36" s="182">
        <v>8.8255460867861679E-2</v>
      </c>
      <c r="L36" s="4"/>
      <c r="M36" s="2"/>
      <c r="X36" s="2"/>
      <c r="Z36" s="39"/>
      <c r="AA36" s="39"/>
      <c r="AB36" s="39"/>
    </row>
    <row r="37" spans="2:28" ht="21" customHeight="1">
      <c r="H37" s="184" t="s">
        <v>97</v>
      </c>
      <c r="I37" s="185">
        <v>0.41022627093740816</v>
      </c>
      <c r="J37" s="186" t="s">
        <v>320</v>
      </c>
      <c r="K37" s="187">
        <v>-3.9855900567037805E-2</v>
      </c>
      <c r="L37" s="4"/>
      <c r="M37" s="2"/>
      <c r="X37" s="2"/>
      <c r="Z37" s="39"/>
      <c r="AA37" s="39"/>
      <c r="AB37" s="39"/>
    </row>
    <row r="38" spans="2:28" ht="22.5" customHeight="1">
      <c r="L38" s="4"/>
      <c r="M38" s="2"/>
      <c r="X38" s="2"/>
      <c r="Z38" s="39"/>
      <c r="AA38" s="39"/>
      <c r="AB38" s="39"/>
    </row>
    <row r="39" spans="2:28" ht="18" customHeight="1">
      <c r="B39" s="52" t="s">
        <v>126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>
      <c r="B40" s="56" t="s">
        <v>61</v>
      </c>
      <c r="C40" s="56" t="s">
        <v>100</v>
      </c>
      <c r="D40" s="56" t="s">
        <v>101</v>
      </c>
      <c r="E40" s="56" t="s">
        <v>102</v>
      </c>
      <c r="F40" s="56" t="s">
        <v>103</v>
      </c>
      <c r="G40" s="56" t="s">
        <v>104</v>
      </c>
      <c r="H40" s="56" t="s">
        <v>6</v>
      </c>
      <c r="I40" s="56" t="s">
        <v>7</v>
      </c>
      <c r="J40" s="56" t="s">
        <v>105</v>
      </c>
      <c r="K40" s="56" t="s">
        <v>70</v>
      </c>
      <c r="L40" s="4"/>
      <c r="M40" s="2"/>
      <c r="N40" s="39" t="s">
        <v>119</v>
      </c>
      <c r="X40" s="2"/>
      <c r="Z40" s="39"/>
      <c r="AA40" s="39"/>
      <c r="AB40" s="39"/>
    </row>
    <row r="41" spans="2:28" ht="22.5" customHeight="1">
      <c r="B41" s="225" t="s">
        <v>115</v>
      </c>
      <c r="C41" s="77">
        <v>1</v>
      </c>
      <c r="D41" s="78">
        <v>5.5107810323247616E-2</v>
      </c>
      <c r="E41" s="78">
        <v>0.46960841926835983</v>
      </c>
      <c r="F41" s="78">
        <v>0.159924813681768</v>
      </c>
      <c r="G41" s="79">
        <v>15.969239999999999</v>
      </c>
      <c r="H41" s="80">
        <v>1.670121669347967</v>
      </c>
      <c r="I41" s="80">
        <v>17.021131944484438</v>
      </c>
      <c r="J41" s="81">
        <v>1.7587484933951758</v>
      </c>
      <c r="K41" s="83" t="s">
        <v>74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>
      <c r="B42" s="224" t="s">
        <v>115</v>
      </c>
      <c r="C42" s="69">
        <v>2</v>
      </c>
      <c r="D42" s="70">
        <v>7.8845066294347843E-2</v>
      </c>
      <c r="E42" s="70">
        <v>0.35580211838304682</v>
      </c>
      <c r="F42" s="70">
        <v>0.14511159813530555</v>
      </c>
      <c r="G42" s="71">
        <v>13.158655172413791</v>
      </c>
      <c r="H42" s="72">
        <v>0.87330145621412247</v>
      </c>
      <c r="I42" s="72">
        <v>6.8176699119585571</v>
      </c>
      <c r="J42" s="73">
        <v>1.9789438797268322</v>
      </c>
      <c r="K42" s="74" t="s">
        <v>183</v>
      </c>
      <c r="M42" s="2"/>
      <c r="N42" s="39">
        <v>4</v>
      </c>
      <c r="X42" s="2"/>
      <c r="Z42" s="39"/>
      <c r="AA42" s="39"/>
      <c r="AB42" s="39"/>
    </row>
    <row r="43" spans="2:28" ht="22.5" customHeight="1">
      <c r="B43" s="224" t="s">
        <v>115</v>
      </c>
      <c r="C43" s="69">
        <v>3</v>
      </c>
      <c r="D43" s="70">
        <v>2.7196944261343652E-2</v>
      </c>
      <c r="E43" s="70">
        <v>0.3487320965097977</v>
      </c>
      <c r="F43" s="70">
        <v>0.15626423164611455</v>
      </c>
      <c r="G43" s="71">
        <v>12.089566666666672</v>
      </c>
      <c r="H43" s="72">
        <v>1.0802419509912802</v>
      </c>
      <c r="I43" s="72">
        <v>7.2877777849336951</v>
      </c>
      <c r="J43" s="73">
        <v>2.061958279251797</v>
      </c>
      <c r="K43" s="74" t="s">
        <v>67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4" t="s">
        <v>115</v>
      </c>
      <c r="C44" s="69">
        <v>4</v>
      </c>
      <c r="D44" s="70">
        <v>2.7122684522449654E-2</v>
      </c>
      <c r="E44" s="70">
        <v>0.34396949467456361</v>
      </c>
      <c r="F44" s="70">
        <v>0.16240018390350022</v>
      </c>
      <c r="G44" s="71">
        <v>12.022333333333334</v>
      </c>
      <c r="H44" s="72">
        <v>1.6164997639215413</v>
      </c>
      <c r="I44" s="72">
        <v>8.7387329690062412</v>
      </c>
      <c r="J44" s="73">
        <v>2.0474555376977013</v>
      </c>
      <c r="K44" s="74" t="s">
        <v>67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4" t="s">
        <v>115</v>
      </c>
      <c r="C45" s="69">
        <v>5</v>
      </c>
      <c r="D45" s="70">
        <v>2.874155489391049E-2</v>
      </c>
      <c r="E45" s="70">
        <v>0.33988128247114791</v>
      </c>
      <c r="F45" s="70">
        <v>0.16409424475924908</v>
      </c>
      <c r="G45" s="71">
        <v>12.166695652173914</v>
      </c>
      <c r="H45" s="72">
        <v>2.8265867088806242</v>
      </c>
      <c r="I45" s="72">
        <v>11.082840320028188</v>
      </c>
      <c r="J45" s="73">
        <v>2.0263141019077615</v>
      </c>
      <c r="K45" s="74" t="s">
        <v>67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4" t="s">
        <v>115</v>
      </c>
      <c r="C46" s="69">
        <v>6</v>
      </c>
      <c r="D46" s="70">
        <v>3.220010678286752E-2</v>
      </c>
      <c r="E46" s="70">
        <v>0.33628914366383311</v>
      </c>
      <c r="F46" s="70">
        <v>0.14934453720237295</v>
      </c>
      <c r="G46" s="71">
        <v>13.645409090909089</v>
      </c>
      <c r="H46" s="72">
        <v>1.1656575398305371</v>
      </c>
      <c r="I46" s="72">
        <v>8.3331709885688348</v>
      </c>
      <c r="J46" s="73">
        <v>1.9452164855250773</v>
      </c>
      <c r="K46" s="74" t="s">
        <v>68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4" t="s">
        <v>115</v>
      </c>
      <c r="C47" s="69">
        <v>7</v>
      </c>
      <c r="D47" s="70">
        <v>3.6532720111075612E-2</v>
      </c>
      <c r="E47" s="70">
        <v>0.33554869727796721</v>
      </c>
      <c r="F47" s="70">
        <v>0.1479628810196752</v>
      </c>
      <c r="G47" s="71">
        <v>14.380142857142854</v>
      </c>
      <c r="H47" s="72">
        <v>2.0353759499210566</v>
      </c>
      <c r="I47" s="72">
        <v>8.1949745556501696</v>
      </c>
      <c r="J47" s="73">
        <v>1.8728999922343796</v>
      </c>
      <c r="K47" s="74" t="s">
        <v>68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4" t="s">
        <v>115</v>
      </c>
      <c r="C48" s="69">
        <v>8</v>
      </c>
      <c r="D48" s="70">
        <v>3.6578777457678555E-2</v>
      </c>
      <c r="E48" s="70">
        <v>0.36508481687190281</v>
      </c>
      <c r="F48" s="70">
        <v>0.14855941329979422</v>
      </c>
      <c r="G48" s="71">
        <v>16.159266666666667</v>
      </c>
      <c r="H48" s="72">
        <v>0.95106764528186949</v>
      </c>
      <c r="I48" s="72">
        <v>11.011964147359061</v>
      </c>
      <c r="J48" s="73">
        <v>1.8129814067009924</v>
      </c>
      <c r="K48" s="74" t="s">
        <v>321</v>
      </c>
      <c r="M48" s="2"/>
      <c r="N48" s="39">
        <v>2</v>
      </c>
      <c r="X48" s="2"/>
      <c r="Z48" s="39"/>
      <c r="AA48" s="39"/>
      <c r="AB48" s="39"/>
    </row>
    <row r="49" spans="2:28" ht="25.5" customHeight="1">
      <c r="B49" s="53" t="s">
        <v>106</v>
      </c>
      <c r="C49" s="53"/>
      <c r="D49" s="67" cm="1">
        <f t="array" aca="1" ref="D49" ca="1">(INDIRECT(ADDRESS(ROW()-1,COLUMN()))/INDIRECT(ADDRESS(ROW()-2,COLUMN())))-1</f>
        <v>1.2607149553307551E-3</v>
      </c>
      <c r="E49" s="67" cm="1">
        <f t="array" aca="1" ref="E49" ca="1">(INDIRECT(ADDRESS(ROW()-1,COLUMN()))/INDIRECT(ADDRESS(ROW()-2,COLUMN())))-1</f>
        <v>8.8023347530590934E-2</v>
      </c>
      <c r="F49" s="67" cm="1">
        <f t="array" aca="1" ref="F49" ca="1">(INDIRECT(ADDRESS(ROW()-1,COLUMN()))/INDIRECT(ADDRESS(ROW()-2,COLUMN())))-1</f>
        <v>4.0316346641000589E-3</v>
      </c>
      <c r="G49" s="67" cm="1">
        <f t="array" aca="1" ref="G49" ca="1">(INDIRECT(ADDRESS(ROW()-1,COLUMN()))/INDIRECT(ADDRESS(ROW()-2,COLUMN())))-1</f>
        <v>0.12372087170469892</v>
      </c>
      <c r="H49" s="67" cm="1">
        <f t="array" aca="1" ref="H49" ca="1">(INDIRECT(ADDRESS(ROW()-1,COLUMN()))/INDIRECT(ADDRESS(ROW()-2,COLUMN())))-1</f>
        <v>-0.53273121591185291</v>
      </c>
      <c r="I49" s="67" cm="1">
        <f t="array" aca="1" ref="I49" ca="1">(INDIRECT(ADDRESS(ROW()-1,COLUMN()))/INDIRECT(ADDRESS(ROW()-2,COLUMN())))-1</f>
        <v>0.34374598390505895</v>
      </c>
      <c r="J49" s="67" cm="1">
        <f t="array" aca="1" ref="J49" ca="1">(INDIRECT(ADDRESS(ROW()-1,COLUMN()))/INDIRECT(ADDRESS(ROW()-2,COLUMN())))-1</f>
        <v>-3.1992410583495223E-2</v>
      </c>
      <c r="K49" s="75" t="str" cm="1">
        <f t="array" aca="1" ref="K49" ca="1">_xlfn.IFS(N49=0,"등급유지",N49&gt;0,N49&amp;"등급 상승",N49&lt;0,N49&amp;"등급 하락")</f>
        <v>-1등급 하락</v>
      </c>
      <c r="M49" s="280"/>
      <c r="N49" s="39" cm="1">
        <f t="array" aca="1" ref="N49" ca="1">(INDIRECT(ADDRESS(ROW()-1,COLUMN()))-INDIRECT(ADDRESS(ROW()-2,COLUMN())))</f>
        <v>-1</v>
      </c>
      <c r="O49" s="39" t="s">
        <v>120</v>
      </c>
      <c r="X49" s="239"/>
      <c r="Z49" s="223"/>
      <c r="AA49" s="39"/>
      <c r="AB49" s="39"/>
    </row>
    <row r="50" spans="2:28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0"/>
      <c r="X50" s="239"/>
      <c r="Z50" s="223"/>
      <c r="AA50" s="39"/>
      <c r="AB50" s="39"/>
    </row>
    <row r="51" spans="2:28" ht="18" customHeight="1">
      <c r="B51" s="52" t="s">
        <v>127</v>
      </c>
      <c r="C51" s="52"/>
      <c r="D51" s="51"/>
      <c r="E51" s="51"/>
      <c r="F51" s="51"/>
      <c r="G51" s="51"/>
      <c r="H51" s="51"/>
      <c r="I51" s="51"/>
      <c r="J51" s="51"/>
      <c r="K51" s="51"/>
      <c r="M51" s="280"/>
      <c r="X51" s="239"/>
      <c r="Z51" s="223"/>
      <c r="AA51" s="39"/>
      <c r="AB51" s="39"/>
    </row>
    <row r="52" spans="2:28" ht="21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0"/>
      <c r="X52" s="239"/>
      <c r="Z52" s="223"/>
      <c r="AA52" s="39"/>
      <c r="AB52" s="39"/>
    </row>
    <row r="53" spans="2:28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0"/>
      <c r="N53" s="239"/>
      <c r="P53" s="223"/>
      <c r="AA53" s="40"/>
    </row>
    <row r="54" spans="2:28" ht="25.5" customHeight="1">
      <c r="B54" s="48"/>
      <c r="C54" s="48"/>
      <c r="D54" s="49"/>
      <c r="M54" s="280"/>
      <c r="N54" s="239"/>
      <c r="P54" s="223"/>
      <c r="AA54" s="40"/>
    </row>
    <row r="55" spans="2:28" ht="25.5" customHeight="1">
      <c r="B55" s="48"/>
      <c r="C55" s="48"/>
      <c r="D55" s="49"/>
      <c r="M55" s="280"/>
      <c r="N55" s="239"/>
      <c r="P55" s="223"/>
      <c r="AA55" s="40"/>
    </row>
    <row r="56" spans="2:28" ht="25.5" customHeight="1">
      <c r="B56" s="48"/>
      <c r="C56" s="48"/>
      <c r="D56" s="49"/>
      <c r="M56" s="280"/>
      <c r="N56" s="239"/>
      <c r="P56" s="223"/>
      <c r="AA56" s="40"/>
    </row>
    <row r="57" spans="2:28" ht="25.5" customHeight="1">
      <c r="B57" s="48"/>
      <c r="C57" s="48"/>
      <c r="D57" s="49"/>
      <c r="M57" s="280"/>
      <c r="N57" s="239"/>
      <c r="P57" s="223"/>
      <c r="AA57" s="40"/>
    </row>
    <row r="58" spans="2:28" ht="25.5" customHeight="1">
      <c r="B58" s="48"/>
      <c r="C58" s="48"/>
      <c r="D58" s="49"/>
      <c r="M58" s="280"/>
      <c r="N58" s="239"/>
      <c r="P58" s="223"/>
      <c r="AA58" s="40"/>
    </row>
    <row r="59" spans="2:28" ht="25.5" customHeight="1">
      <c r="B59" s="48"/>
      <c r="C59" s="48"/>
      <c r="D59" s="49"/>
      <c r="M59" s="280"/>
      <c r="N59" s="239"/>
      <c r="P59" s="223"/>
      <c r="AA59" s="40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0"/>
      <c r="N60" s="239"/>
      <c r="P60" s="223"/>
      <c r="AA60" s="40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80"/>
      <c r="N61" s="239"/>
      <c r="P61" s="223"/>
      <c r="AA61" s="40"/>
    </row>
    <row r="62" spans="2:28" ht="25.5" customHeight="1" thickBot="1">
      <c r="B62" s="204" t="s">
        <v>90</v>
      </c>
      <c r="C62" s="205" t="s">
        <v>118</v>
      </c>
      <c r="D62" s="205" t="s">
        <v>116</v>
      </c>
      <c r="E62" s="205" t="s">
        <v>117</v>
      </c>
      <c r="F62" s="205" t="s">
        <v>171</v>
      </c>
      <c r="G62" s="205" t="s">
        <v>171</v>
      </c>
      <c r="H62" s="205" t="s">
        <v>171</v>
      </c>
      <c r="I62" s="205" t="s">
        <v>171</v>
      </c>
      <c r="J62" s="205" t="s">
        <v>171</v>
      </c>
      <c r="K62" s="206" t="s">
        <v>171</v>
      </c>
      <c r="M62" s="281">
        <v>1</v>
      </c>
      <c r="N62" s="282">
        <v>2</v>
      </c>
      <c r="O62" s="282">
        <v>3</v>
      </c>
      <c r="P62" s="281"/>
      <c r="Q62" s="282"/>
      <c r="R62" s="282"/>
      <c r="S62" s="281"/>
      <c r="T62" s="282"/>
      <c r="U62" s="283"/>
      <c r="AA62" s="40"/>
    </row>
    <row r="63" spans="2:28" ht="25.5" customHeight="1" thickTop="1">
      <c r="B63" s="209" t="s">
        <v>108</v>
      </c>
      <c r="C63" s="210" t="s">
        <v>68</v>
      </c>
      <c r="D63" s="211" t="s">
        <v>66</v>
      </c>
      <c r="E63" s="211" t="s">
        <v>69</v>
      </c>
      <c r="F63" s="211" t="s">
        <v>171</v>
      </c>
      <c r="G63" s="211" t="s">
        <v>171</v>
      </c>
      <c r="H63" s="211" t="s">
        <v>171</v>
      </c>
      <c r="I63" s="211" t="s">
        <v>171</v>
      </c>
      <c r="J63" s="211" t="s">
        <v>171</v>
      </c>
      <c r="K63" s="211" t="s">
        <v>171</v>
      </c>
      <c r="M63" s="281" t="s">
        <v>118</v>
      </c>
      <c r="N63" s="281" t="s">
        <v>116</v>
      </c>
      <c r="O63" s="281" t="s">
        <v>117</v>
      </c>
      <c r="P63" s="281"/>
      <c r="Q63" s="281"/>
      <c r="R63" s="281"/>
      <c r="S63" s="281"/>
      <c r="T63" s="281"/>
      <c r="U63" s="280"/>
      <c r="AA63" s="40"/>
    </row>
    <row r="64" spans="2:28" ht="25.5" customHeight="1">
      <c r="B64" s="207" t="s">
        <v>93</v>
      </c>
      <c r="C64" s="197" t="s">
        <v>257</v>
      </c>
      <c r="D64" s="197" t="s">
        <v>257</v>
      </c>
      <c r="E64" s="197" t="s">
        <v>257</v>
      </c>
      <c r="F64" s="197" t="s">
        <v>171</v>
      </c>
      <c r="G64" s="197" t="s">
        <v>171</v>
      </c>
      <c r="H64" s="197" t="s">
        <v>171</v>
      </c>
      <c r="I64" s="197" t="s">
        <v>171</v>
      </c>
      <c r="J64" s="197" t="s">
        <v>171</v>
      </c>
      <c r="K64" s="208" t="s">
        <v>171</v>
      </c>
      <c r="M64" s="280"/>
      <c r="N64" s="239"/>
      <c r="P64" s="223"/>
      <c r="AA64" s="40"/>
    </row>
    <row r="65" spans="2:27" ht="25.5" customHeight="1">
      <c r="B65" s="171" t="s">
        <v>94</v>
      </c>
      <c r="C65" s="173" t="s">
        <v>257</v>
      </c>
      <c r="D65" s="173" t="s">
        <v>257</v>
      </c>
      <c r="E65" s="173" t="s">
        <v>257</v>
      </c>
      <c r="F65" s="173" t="s">
        <v>171</v>
      </c>
      <c r="G65" s="173" t="s">
        <v>171</v>
      </c>
      <c r="H65" s="173" t="s">
        <v>171</v>
      </c>
      <c r="I65" s="173" t="s">
        <v>171</v>
      </c>
      <c r="J65" s="173" t="s">
        <v>171</v>
      </c>
      <c r="K65" s="174" t="s">
        <v>171</v>
      </c>
      <c r="M65" s="284">
        <v>0</v>
      </c>
      <c r="N65" s="284">
        <v>0</v>
      </c>
      <c r="O65" s="284">
        <v>0</v>
      </c>
      <c r="P65" s="284"/>
      <c r="Q65" s="284"/>
      <c r="R65" s="284"/>
      <c r="S65" s="284"/>
      <c r="T65" s="284"/>
      <c r="AA65" s="40"/>
    </row>
    <row r="66" spans="2:27" ht="25.5" customHeight="1">
      <c r="B66" s="170" t="s">
        <v>95</v>
      </c>
      <c r="C66" s="173" t="s">
        <v>322</v>
      </c>
      <c r="D66" s="173" t="s">
        <v>323</v>
      </c>
      <c r="E66" s="173" t="s">
        <v>257</v>
      </c>
      <c r="F66" s="173" t="s">
        <v>171</v>
      </c>
      <c r="G66" s="173" t="s">
        <v>171</v>
      </c>
      <c r="H66" s="173" t="s">
        <v>171</v>
      </c>
      <c r="I66" s="173" t="s">
        <v>171</v>
      </c>
      <c r="J66" s="173" t="s">
        <v>171</v>
      </c>
      <c r="K66" s="174" t="s">
        <v>171</v>
      </c>
      <c r="M66" s="284">
        <v>0</v>
      </c>
      <c r="N66" s="284">
        <v>0</v>
      </c>
      <c r="O66" s="284">
        <v>0</v>
      </c>
      <c r="P66" s="284"/>
      <c r="Q66" s="284"/>
      <c r="R66" s="284"/>
      <c r="S66" s="284"/>
      <c r="T66" s="284"/>
      <c r="AA66" s="40"/>
    </row>
    <row r="67" spans="2:27" ht="25.5" customHeight="1">
      <c r="B67" s="170" t="s">
        <v>98</v>
      </c>
      <c r="C67" s="173" t="s">
        <v>257</v>
      </c>
      <c r="D67" s="173" t="s">
        <v>323</v>
      </c>
      <c r="E67" s="173" t="s">
        <v>257</v>
      </c>
      <c r="F67" s="173" t="s">
        <v>171</v>
      </c>
      <c r="G67" s="173" t="s">
        <v>171</v>
      </c>
      <c r="H67" s="173" t="s">
        <v>171</v>
      </c>
      <c r="I67" s="173" t="s">
        <v>171</v>
      </c>
      <c r="J67" s="173" t="s">
        <v>171</v>
      </c>
      <c r="K67" s="174" t="s">
        <v>171</v>
      </c>
      <c r="M67" s="284">
        <v>0.5</v>
      </c>
      <c r="N67" s="284">
        <v>0.18181818181818182</v>
      </c>
      <c r="O67" s="284">
        <v>0</v>
      </c>
      <c r="P67" s="284"/>
      <c r="Q67" s="284"/>
      <c r="R67" s="284"/>
      <c r="S67" s="284"/>
      <c r="T67" s="284"/>
      <c r="AA67" s="40"/>
    </row>
    <row r="68" spans="2:27" ht="25.5" customHeight="1">
      <c r="B68" s="175" t="s">
        <v>96</v>
      </c>
      <c r="C68" s="173" t="s">
        <v>257</v>
      </c>
      <c r="D68" s="173" t="s">
        <v>324</v>
      </c>
      <c r="E68" s="173" t="s">
        <v>257</v>
      </c>
      <c r="F68" s="173" t="s">
        <v>171</v>
      </c>
      <c r="G68" s="173" t="s">
        <v>171</v>
      </c>
      <c r="H68" s="173" t="s">
        <v>171</v>
      </c>
      <c r="I68" s="173" t="s">
        <v>171</v>
      </c>
      <c r="J68" s="173" t="s">
        <v>171</v>
      </c>
      <c r="K68" s="174" t="s">
        <v>171</v>
      </c>
      <c r="M68" s="284">
        <v>0</v>
      </c>
      <c r="N68" s="284">
        <v>0.18181818181818182</v>
      </c>
      <c r="O68" s="284">
        <v>0</v>
      </c>
      <c r="P68" s="284"/>
      <c r="Q68" s="284"/>
      <c r="R68" s="284"/>
      <c r="S68" s="284"/>
      <c r="T68" s="284"/>
      <c r="AA68" s="40"/>
    </row>
    <row r="69" spans="2:27" ht="25.5" customHeight="1">
      <c r="B69" s="176" t="s">
        <v>97</v>
      </c>
      <c r="C69" s="177" t="s">
        <v>322</v>
      </c>
      <c r="D69" s="177" t="s">
        <v>325</v>
      </c>
      <c r="E69" s="177" t="s">
        <v>326</v>
      </c>
      <c r="F69" s="177" t="s">
        <v>171</v>
      </c>
      <c r="G69" s="177" t="s">
        <v>171</v>
      </c>
      <c r="H69" s="177" t="s">
        <v>171</v>
      </c>
      <c r="I69" s="177" t="s">
        <v>171</v>
      </c>
      <c r="J69" s="177" t="s">
        <v>171</v>
      </c>
      <c r="K69" s="178" t="s">
        <v>171</v>
      </c>
      <c r="M69" s="284">
        <v>0</v>
      </c>
      <c r="N69" s="284">
        <v>0.36363636363636365</v>
      </c>
      <c r="O69" s="284">
        <v>0</v>
      </c>
      <c r="P69" s="284"/>
      <c r="Q69" s="284"/>
      <c r="R69" s="284"/>
      <c r="S69" s="284"/>
      <c r="T69" s="284"/>
      <c r="AA69" s="40"/>
    </row>
    <row r="70" spans="2:27" ht="15.7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4">
        <v>0.5</v>
      </c>
      <c r="N70" s="284">
        <v>0.27272727272727271</v>
      </c>
      <c r="O70" s="284">
        <v>1</v>
      </c>
      <c r="P70" s="284"/>
      <c r="Q70" s="284"/>
      <c r="R70" s="284"/>
      <c r="S70" s="284"/>
      <c r="T70" s="284"/>
      <c r="AA70" s="40"/>
    </row>
    <row r="71" spans="2:27" ht="17.25" customHeight="1">
      <c r="B71" s="52" t="s">
        <v>128</v>
      </c>
      <c r="C71" s="52"/>
      <c r="D71" s="51"/>
      <c r="E71" s="51"/>
      <c r="F71" s="51"/>
      <c r="G71" s="51"/>
      <c r="H71" s="51"/>
      <c r="I71" s="51"/>
      <c r="J71" s="51"/>
      <c r="K71" s="51"/>
      <c r="M71" s="280"/>
      <c r="N71" s="239"/>
      <c r="P71" s="223"/>
      <c r="AA71" s="40"/>
    </row>
    <row r="72" spans="2:27" ht="30.75" customHeight="1">
      <c r="B72" s="56" t="s">
        <v>73</v>
      </c>
      <c r="C72" s="56" t="s">
        <v>100</v>
      </c>
      <c r="D72" s="56" t="s">
        <v>101</v>
      </c>
      <c r="E72" s="56" t="s">
        <v>102</v>
      </c>
      <c r="F72" s="56" t="s">
        <v>103</v>
      </c>
      <c r="G72" s="56" t="s">
        <v>104</v>
      </c>
      <c r="H72" s="56" t="s">
        <v>6</v>
      </c>
      <c r="I72" s="56" t="s">
        <v>7</v>
      </c>
      <c r="J72" s="56" t="s">
        <v>105</v>
      </c>
      <c r="K72" s="56" t="s">
        <v>107</v>
      </c>
      <c r="M72" s="280"/>
      <c r="N72" s="239"/>
      <c r="P72" s="223"/>
      <c r="AA72" s="40"/>
    </row>
    <row r="73" spans="2:27" ht="19.5" customHeight="1">
      <c r="B73" s="87" t="s">
        <v>118</v>
      </c>
      <c r="C73" s="66">
        <v>1</v>
      </c>
      <c r="D73" s="88">
        <v>7.8515160556204916E-2</v>
      </c>
      <c r="E73" s="88">
        <v>0.39950360469328133</v>
      </c>
      <c r="F73" s="88">
        <v>0.14910403851297138</v>
      </c>
      <c r="G73" s="89">
        <v>14.4925</v>
      </c>
      <c r="H73" s="90">
        <v>0.33431398769724524</v>
      </c>
      <c r="I73" s="90">
        <v>24.449496300258534</v>
      </c>
      <c r="J73" s="91">
        <v>2.299525672860339</v>
      </c>
      <c r="K73" s="74"/>
      <c r="M73" s="280"/>
      <c r="N73" s="239"/>
      <c r="P73" s="223"/>
      <c r="AA73" s="40"/>
    </row>
    <row r="74" spans="2:27" ht="19.5" customHeight="1">
      <c r="B74" s="87" t="s">
        <v>118</v>
      </c>
      <c r="C74" s="66">
        <v>2</v>
      </c>
      <c r="D74" s="88">
        <v>9.181001513491388E-2</v>
      </c>
      <c r="E74" s="88">
        <v>0.30778911508272999</v>
      </c>
      <c r="F74" s="88">
        <v>0.13365877300758394</v>
      </c>
      <c r="G74" s="89">
        <v>12.697666666666665</v>
      </c>
      <c r="H74" s="90">
        <v>0.25863143371310515</v>
      </c>
      <c r="I74" s="90">
        <v>11.379783083376626</v>
      </c>
      <c r="J74" s="91">
        <v>2.6724450040525216</v>
      </c>
      <c r="K74" s="74"/>
      <c r="M74" s="280"/>
      <c r="N74" s="239"/>
      <c r="P74" s="223"/>
      <c r="AA74" s="40"/>
    </row>
    <row r="75" spans="2:27" ht="19.5" customHeight="1">
      <c r="B75" s="87" t="s">
        <v>118</v>
      </c>
      <c r="C75" s="66">
        <v>3</v>
      </c>
      <c r="D75" s="88">
        <v>4.0900340243211132E-2</v>
      </c>
      <c r="E75" s="88">
        <v>0.27968113911407078</v>
      </c>
      <c r="F75" s="88">
        <v>0.13753129309254131</v>
      </c>
      <c r="G75" s="89">
        <v>10.824</v>
      </c>
      <c r="H75" s="90">
        <v>7.8179797115608518E-2</v>
      </c>
      <c r="I75" s="90">
        <v>7.6355601849577646</v>
      </c>
      <c r="J75" s="91">
        <v>2.8886917412604243</v>
      </c>
      <c r="K75" s="74"/>
      <c r="M75" s="280"/>
      <c r="N75" s="239"/>
      <c r="P75" s="223"/>
      <c r="AA75" s="40"/>
    </row>
    <row r="76" spans="2:27" ht="19.5" customHeight="1">
      <c r="B76" s="87" t="s">
        <v>118</v>
      </c>
      <c r="C76" s="66">
        <v>4</v>
      </c>
      <c r="D76" s="88">
        <v>4.0742328274262135E-2</v>
      </c>
      <c r="E76" s="88">
        <v>0.27761936834294249</v>
      </c>
      <c r="F76" s="88">
        <v>0.14278466382269367</v>
      </c>
      <c r="G76" s="89">
        <v>10.582333333333333</v>
      </c>
      <c r="H76" s="90">
        <v>0.51839735878799598</v>
      </c>
      <c r="I76" s="90">
        <v>10.210174066563573</v>
      </c>
      <c r="J76" s="91">
        <v>2.6506034389283002</v>
      </c>
      <c r="K76" s="74"/>
      <c r="M76" s="280"/>
      <c r="N76" s="239"/>
      <c r="P76" s="223"/>
      <c r="AA76" s="40"/>
    </row>
    <row r="77" spans="2:27" ht="19.5" customHeight="1">
      <c r="B77" s="87" t="s">
        <v>118</v>
      </c>
      <c r="C77" s="66">
        <v>5</v>
      </c>
      <c r="D77" s="88">
        <v>4.2806141534408898E-2</v>
      </c>
      <c r="E77" s="88">
        <v>0.27118384261704315</v>
      </c>
      <c r="F77" s="88">
        <v>0.13638115368627959</v>
      </c>
      <c r="G77" s="89">
        <v>11.223666666666668</v>
      </c>
      <c r="H77" s="90">
        <v>0.88856427870626387</v>
      </c>
      <c r="I77" s="90">
        <v>16.573070107385014</v>
      </c>
      <c r="J77" s="91">
        <v>2.5454557760487941</v>
      </c>
      <c r="K77" s="74"/>
      <c r="M77" s="280"/>
      <c r="N77" s="239"/>
      <c r="P77" s="223"/>
      <c r="AA77" s="40"/>
    </row>
    <row r="78" spans="2:27" ht="19.5" customHeight="1">
      <c r="B78" s="87" t="s">
        <v>118</v>
      </c>
      <c r="C78" s="66">
        <v>6</v>
      </c>
      <c r="D78" s="88">
        <v>4.6123308486061228E-2</v>
      </c>
      <c r="E78" s="88">
        <v>0.29472965910068882</v>
      </c>
      <c r="F78" s="88">
        <v>0.11335941717093537</v>
      </c>
      <c r="G78" s="89">
        <v>13.049499999999998</v>
      </c>
      <c r="H78" s="90">
        <v>1.0054487436030788</v>
      </c>
      <c r="I78" s="90">
        <v>8.4497123825152869</v>
      </c>
      <c r="J78" s="91">
        <v>2.3176817817899322</v>
      </c>
      <c r="K78" s="74"/>
      <c r="M78" s="280"/>
      <c r="N78" s="239"/>
      <c r="P78" s="223"/>
      <c r="AA78" s="40"/>
    </row>
    <row r="79" spans="2:27" ht="19.5" customHeight="1">
      <c r="B79" s="87" t="s">
        <v>118</v>
      </c>
      <c r="C79" s="66">
        <v>7</v>
      </c>
      <c r="D79" s="88">
        <v>5.6328766483182711E-2</v>
      </c>
      <c r="E79" s="88">
        <v>0.28649345753020722</v>
      </c>
      <c r="F79" s="88">
        <v>0.11143359193352295</v>
      </c>
      <c r="G79" s="89">
        <v>13.92975</v>
      </c>
      <c r="H79" s="90">
        <v>7.5564831165841193</v>
      </c>
      <c r="I79" s="90">
        <v>11.830312203950852</v>
      </c>
      <c r="J79" s="91">
        <v>2.2248777208963291</v>
      </c>
      <c r="K79" s="74"/>
    </row>
    <row r="80" spans="2:27" ht="19.5" customHeight="1">
      <c r="B80" s="87" t="s">
        <v>118</v>
      </c>
      <c r="C80" s="66">
        <v>8</v>
      </c>
      <c r="D80" s="88">
        <v>4.9436201961060841E-2</v>
      </c>
      <c r="E80" s="88">
        <v>0.31686836549810204</v>
      </c>
      <c r="F80" s="88">
        <v>0.11097445458789217</v>
      </c>
      <c r="G80" s="89">
        <v>15.928999999999998</v>
      </c>
      <c r="H80" s="90">
        <v>0</v>
      </c>
      <c r="I80" s="90">
        <v>3.6526183166245429</v>
      </c>
      <c r="J80" s="91">
        <v>2.2855153818013214</v>
      </c>
      <c r="K80" s="74" t="s">
        <v>68</v>
      </c>
    </row>
    <row r="81" spans="2:11" ht="19.5" customHeight="1">
      <c r="B81" s="87" t="s">
        <v>116</v>
      </c>
      <c r="C81" s="66">
        <v>1</v>
      </c>
      <c r="D81" s="88">
        <v>5.0592245553319273E-2</v>
      </c>
      <c r="E81" s="88">
        <v>0.46409047049415675</v>
      </c>
      <c r="F81" s="88">
        <v>0.16619706830221573</v>
      </c>
      <c r="G81" s="89">
        <v>16.152266666666666</v>
      </c>
      <c r="H81" s="90">
        <v>2.2688931866242501</v>
      </c>
      <c r="I81" s="90">
        <v>16.95888452063426</v>
      </c>
      <c r="J81" s="91">
        <v>1.7625644521764845</v>
      </c>
      <c r="K81" s="74"/>
    </row>
    <row r="82" spans="2:11" ht="19.5" customHeight="1">
      <c r="B82" s="87" t="s">
        <v>116</v>
      </c>
      <c r="C82" s="66">
        <v>2</v>
      </c>
      <c r="D82" s="88">
        <v>6.3073663078404937E-2</v>
      </c>
      <c r="E82" s="88">
        <v>0.35715979204118758</v>
      </c>
      <c r="F82" s="88">
        <v>0.15106787709423794</v>
      </c>
      <c r="G82" s="89">
        <v>13.018312499999999</v>
      </c>
      <c r="H82" s="90">
        <v>1.0823082153463897</v>
      </c>
      <c r="I82" s="90">
        <v>6.0841035432473918</v>
      </c>
      <c r="J82" s="91">
        <v>1.9435459802105015</v>
      </c>
      <c r="K82" s="74"/>
    </row>
    <row r="83" spans="2:11" ht="20.25" customHeight="1">
      <c r="B83" s="87" t="s">
        <v>116</v>
      </c>
      <c r="C83" s="66">
        <v>3</v>
      </c>
      <c r="D83" s="88">
        <v>2.4783988868476992E-2</v>
      </c>
      <c r="E83" s="88">
        <v>0.34999501850919645</v>
      </c>
      <c r="F83" s="88">
        <v>0.16299790493190888</v>
      </c>
      <c r="G83" s="89">
        <v>12.323705882352945</v>
      </c>
      <c r="H83" s="90">
        <v>1.2153554282803871</v>
      </c>
      <c r="I83" s="90">
        <v>7.2323421418009799</v>
      </c>
      <c r="J83" s="91">
        <v>2.0337205613900693</v>
      </c>
      <c r="K83" s="74"/>
    </row>
    <row r="84" spans="2:11" ht="20.25" customHeight="1">
      <c r="B84" s="87" t="s">
        <v>116</v>
      </c>
      <c r="C84" s="66">
        <v>4</v>
      </c>
      <c r="D84" s="88">
        <v>2.3368096959383845E-2</v>
      </c>
      <c r="E84" s="88">
        <v>0.34982528122670081</v>
      </c>
      <c r="F84" s="88">
        <v>0.16597795145397615</v>
      </c>
      <c r="G84" s="89">
        <v>12.135250000000003</v>
      </c>
      <c r="H84" s="90">
        <v>2.2010735736355405</v>
      </c>
      <c r="I84" s="90">
        <v>8.2977167392365576</v>
      </c>
      <c r="J84" s="91">
        <v>2.0055427290564216</v>
      </c>
      <c r="K84" s="74"/>
    </row>
    <row r="85" spans="2:11" ht="20.25" customHeight="1">
      <c r="B85" s="87" t="s">
        <v>116</v>
      </c>
      <c r="C85" s="66">
        <v>5</v>
      </c>
      <c r="D85" s="88">
        <v>2.5426342344101741E-2</v>
      </c>
      <c r="E85" s="88">
        <v>0.34559058866079145</v>
      </c>
      <c r="F85" s="88">
        <v>0.16979898340779231</v>
      </c>
      <c r="G85" s="89">
        <v>12.200071428571428</v>
      </c>
      <c r="H85" s="90">
        <v>3.9347227883405007</v>
      </c>
      <c r="I85" s="90">
        <v>9.833156949711789</v>
      </c>
      <c r="J85" s="91">
        <v>1.9921795915646325</v>
      </c>
      <c r="K85" s="74"/>
    </row>
    <row r="86" spans="2:11" ht="20.25" customHeight="1">
      <c r="B86" s="87" t="s">
        <v>116</v>
      </c>
      <c r="C86" s="66">
        <v>6</v>
      </c>
      <c r="D86" s="88">
        <v>2.5886779395943232E-2</v>
      </c>
      <c r="E86" s="88">
        <v>0.34193304307030825</v>
      </c>
      <c r="F86" s="88">
        <v>0.16322562782159367</v>
      </c>
      <c r="G86" s="89">
        <v>13.450857142857144</v>
      </c>
      <c r="H86" s="90">
        <v>1.4148878144189609</v>
      </c>
      <c r="I86" s="90">
        <v>7.1986058250394809</v>
      </c>
      <c r="J86" s="91">
        <v>1.8814692757701372</v>
      </c>
      <c r="K86" s="74"/>
    </row>
    <row r="87" spans="2:11" ht="20.25" customHeight="1">
      <c r="B87" s="87" t="s">
        <v>116</v>
      </c>
      <c r="C87" s="66">
        <v>7</v>
      </c>
      <c r="D87" s="88">
        <v>3.0074486960064643E-2</v>
      </c>
      <c r="E87" s="88">
        <v>0.34634679182884509</v>
      </c>
      <c r="F87" s="88">
        <v>0.1625917492204263</v>
      </c>
      <c r="G87" s="89">
        <v>14.212615384615383</v>
      </c>
      <c r="H87" s="90">
        <v>0.32814392735064646</v>
      </c>
      <c r="I87" s="90">
        <v>6.7697518925165978</v>
      </c>
      <c r="J87" s="91">
        <v>1.7978486525935706</v>
      </c>
      <c r="K87" s="74"/>
    </row>
    <row r="88" spans="2:11" ht="20.25" customHeight="1">
      <c r="B88" s="87" t="s">
        <v>116</v>
      </c>
      <c r="C88" s="66">
        <v>8</v>
      </c>
      <c r="D88" s="88">
        <v>3.395172552743389E-2</v>
      </c>
      <c r="E88" s="88">
        <v>0.37331368280705679</v>
      </c>
      <c r="F88" s="88">
        <v>0.15567690403498002</v>
      </c>
      <c r="G88" s="89">
        <v>15.912636363636363</v>
      </c>
      <c r="H88" s="90">
        <v>1.194187703432398</v>
      </c>
      <c r="I88" s="90">
        <v>12.453671764366437</v>
      </c>
      <c r="J88" s="91">
        <v>1.7492649688555102</v>
      </c>
      <c r="K88" s="74" t="s">
        <v>66</v>
      </c>
    </row>
    <row r="89" spans="2:11" ht="20.25" customHeight="1">
      <c r="B89" s="87" t="s">
        <v>117</v>
      </c>
      <c r="C89" s="66">
        <v>1</v>
      </c>
      <c r="D89" s="88">
        <v>5.0178395100197018E-2</v>
      </c>
      <c r="E89" s="88">
        <v>0.4751485339976651</v>
      </c>
      <c r="F89" s="88">
        <v>0.14659432428553248</v>
      </c>
      <c r="G89" s="89">
        <v>15.370142857142858</v>
      </c>
      <c r="H89" s="90">
        <v>0.73172081661293942</v>
      </c>
      <c r="I89" s="90">
        <v>13.058402265707841</v>
      </c>
      <c r="J89" s="91">
        <v>1.6491022179647989</v>
      </c>
      <c r="K89" s="74"/>
    </row>
    <row r="90" spans="2:11" ht="20.25" customHeight="1">
      <c r="B90" s="87" t="s">
        <v>117</v>
      </c>
      <c r="C90" s="66">
        <v>2</v>
      </c>
      <c r="D90" s="88">
        <v>8.4385124531972805E-2</v>
      </c>
      <c r="E90" s="88">
        <v>0.37400374038178391</v>
      </c>
      <c r="F90" s="88">
        <v>0.13173103110041473</v>
      </c>
      <c r="G90" s="89">
        <v>13.007000000000001</v>
      </c>
      <c r="H90" s="90">
        <v>0.82458475430745004</v>
      </c>
      <c r="I90" s="90">
        <v>5.4335795389101449</v>
      </c>
      <c r="J90" s="91">
        <v>1.783999576747979</v>
      </c>
      <c r="K90" s="74"/>
    </row>
    <row r="91" spans="2:11" ht="20.25" customHeight="1">
      <c r="B91" s="87" t="s">
        <v>117</v>
      </c>
      <c r="C91" s="66">
        <v>3</v>
      </c>
      <c r="D91" s="88">
        <v>2.764248975915258E-2</v>
      </c>
      <c r="E91" s="88">
        <v>0.36742180129961599</v>
      </c>
      <c r="F91" s="88">
        <v>0.14459690741787634</v>
      </c>
      <c r="G91" s="89">
        <v>12.215571428571426</v>
      </c>
      <c r="H91" s="90">
        <v>1.2807062253965338</v>
      </c>
      <c r="I91" s="90">
        <v>6.7463464297403277</v>
      </c>
      <c r="J91" s="91">
        <v>1.8686686680637161</v>
      </c>
      <c r="K91" s="74"/>
    </row>
    <row r="92" spans="2:11" ht="20.25" customHeight="1">
      <c r="B92" s="87" t="s">
        <v>117</v>
      </c>
      <c r="C92" s="66">
        <v>4</v>
      </c>
      <c r="D92" s="88">
        <v>2.856021631220718E-2</v>
      </c>
      <c r="E92" s="88">
        <v>0.3645378390463207</v>
      </c>
      <c r="F92" s="88">
        <v>0.16369489001176293</v>
      </c>
      <c r="G92" s="89">
        <v>12.374000000000001</v>
      </c>
      <c r="H92" s="90">
        <v>0.2557732656433796</v>
      </c>
      <c r="I92" s="90">
        <v>8.7403898707789374</v>
      </c>
      <c r="J92" s="91">
        <v>1.8642692847825877</v>
      </c>
      <c r="K92" s="74"/>
    </row>
    <row r="93" spans="2:11" ht="20.25" customHeight="1">
      <c r="B93" s="87" t="s">
        <v>117</v>
      </c>
      <c r="C93" s="66">
        <v>5</v>
      </c>
      <c r="D93" s="88">
        <v>3.0729332115138876E-2</v>
      </c>
      <c r="E93" s="88">
        <v>0.36229089911415208</v>
      </c>
      <c r="F93" s="88">
        <v>0.16469421457375302</v>
      </c>
      <c r="G93" s="89">
        <v>12.835599999999999</v>
      </c>
      <c r="H93" s="90">
        <v>0.45719853702632623</v>
      </c>
      <c r="I93" s="90">
        <v>10.777556524508229</v>
      </c>
      <c r="J93" s="91">
        <v>1.8423908213509119</v>
      </c>
      <c r="K93" s="74"/>
    </row>
    <row r="94" spans="2:11" ht="20.25" customHeight="1">
      <c r="B94" s="87" t="s">
        <v>117</v>
      </c>
      <c r="C94" s="66">
        <v>6</v>
      </c>
      <c r="D94" s="88">
        <v>3.790392652664247E-2</v>
      </c>
      <c r="E94" s="88">
        <v>0.37136167546347626</v>
      </c>
      <c r="F94" s="88">
        <v>0.15042946567802004</v>
      </c>
      <c r="G94" s="89">
        <v>15.054666666666668</v>
      </c>
      <c r="H94" s="90">
        <v>0.35518068285088067</v>
      </c>
      <c r="I94" s="90">
        <v>13.315793443350664</v>
      </c>
      <c r="J94" s="91">
        <v>1.7208903731984388</v>
      </c>
      <c r="K94" s="74"/>
    </row>
    <row r="95" spans="2:11" ht="20.25" customHeight="1">
      <c r="B95" s="87" t="s">
        <v>117</v>
      </c>
      <c r="C95" s="66">
        <v>7</v>
      </c>
      <c r="D95" s="88">
        <v>3.2105155180542334E-2</v>
      </c>
      <c r="E95" s="88">
        <v>0.36228912495090326</v>
      </c>
      <c r="F95" s="88">
        <v>0.1379508225991263</v>
      </c>
      <c r="G95" s="89">
        <v>15.266</v>
      </c>
      <c r="H95" s="90">
        <v>0.26312145999833353</v>
      </c>
      <c r="I95" s="90">
        <v>8.9711888266098487</v>
      </c>
      <c r="J95" s="91">
        <v>1.6951517513611907</v>
      </c>
      <c r="K95" s="74"/>
    </row>
    <row r="96" spans="2:11" ht="20.25" customHeight="1">
      <c r="B96" s="87" t="s">
        <v>117</v>
      </c>
      <c r="C96" s="66">
        <v>8</v>
      </c>
      <c r="D96" s="88">
        <v>3.8528287719623293E-2</v>
      </c>
      <c r="E96" s="88">
        <v>0.37712455066271366</v>
      </c>
      <c r="F96" s="88">
        <v>0.1546646644974887</v>
      </c>
      <c r="G96" s="89">
        <v>19.181000000000001</v>
      </c>
      <c r="H96" s="90">
        <v>0.43567511126053154</v>
      </c>
      <c r="I96" s="90">
        <v>18.007904598768636</v>
      </c>
      <c r="J96" s="91">
        <v>1.5765606218446993</v>
      </c>
      <c r="K96" s="74" t="s">
        <v>69</v>
      </c>
    </row>
    <row r="97" spans="2:11" ht="20.25" customHeight="1">
      <c r="B97" s="85" t="s">
        <v>122</v>
      </c>
      <c r="C97" s="84"/>
      <c r="D97" s="85"/>
      <c r="E97" s="85"/>
      <c r="F97" s="85"/>
      <c r="G97" s="85"/>
      <c r="H97" s="85"/>
      <c r="I97" s="85"/>
      <c r="J97" s="85"/>
      <c r="K97" s="84"/>
    </row>
    <row r="98" spans="2:11" ht="20.25" customHeight="1">
      <c r="B98" s="42" t="str">
        <f>C62</f>
        <v>29</v>
      </c>
      <c r="C98" s="54"/>
      <c r="D98" s="67">
        <f t="shared" ref="D98:J100" si="1">(SUMIFS(D$73:D$96,$B$73:$B$96,$B98,$C$73:$C$96,MAX($C$73:$C$96))/SUMIFS(D$73:D$96,$B$73:$B$96,$B98,$C$73:$C$96,MAX($C$73:$C$96)-1))-1</f>
        <v>-0.12236313614606997</v>
      </c>
      <c r="E98" s="67">
        <f t="shared" si="1"/>
        <v>0.1060230423052233</v>
      </c>
      <c r="F98" s="67">
        <f t="shared" si="1"/>
        <v>-4.1202777157599568E-3</v>
      </c>
      <c r="G98" s="67">
        <f>(SUMIFS(G$73:G$96,$B$73:$B$96,$B98,$C$73:$C$96,MAX($C$73:$C$96))/SUMIFS(G$73:G$96,$B$73:$B$96,$B98,$C$73:$C$96,MAX($C$73:$C$96)-1))-1</f>
        <v>0.14352375311832577</v>
      </c>
      <c r="H98" s="67">
        <f t="shared" si="1"/>
        <v>-1</v>
      </c>
      <c r="I98" s="67">
        <f>(SUMIFS(I$73:I$96,$B$73:$B$96,$B98,$C$73:$C$96,MAX($C$73:$C$96))/SUMIFS(I$73:I$96,$B$73:$B$96,$B98,$C$73:$C$96,MAX($C$73:$C$96)-1))-1</f>
        <v>-0.69124920343144325</v>
      </c>
      <c r="J98" s="86">
        <f t="shared" si="1"/>
        <v>2.7254379121816941E-2</v>
      </c>
      <c r="K98" s="55"/>
    </row>
    <row r="99" spans="2:11" ht="20.25" customHeight="1">
      <c r="B99" s="42" t="str">
        <f>D62</f>
        <v>15</v>
      </c>
      <c r="C99" s="54"/>
      <c r="D99" s="67">
        <f t="shared" si="1"/>
        <v>0.12892118733455904</v>
      </c>
      <c r="E99" s="67">
        <f t="shared" si="1"/>
        <v>7.7860952127825733E-2</v>
      </c>
      <c r="F99" s="67">
        <f t="shared" si="1"/>
        <v>-4.2528881192315571E-2</v>
      </c>
      <c r="G99" s="67">
        <f t="shared" si="1"/>
        <v>0.1196135217210752</v>
      </c>
      <c r="H99" s="67">
        <f t="shared" si="1"/>
        <v>2.6392192690383651</v>
      </c>
      <c r="I99" s="67">
        <f t="shared" si="1"/>
        <v>0.83960534478862425</v>
      </c>
      <c r="J99" s="86">
        <f>(SUMIFS(J$73:J$96,$B$73:$B$96,$B99,$C$73:$C$96,MAX($C$73:$C$96))/SUMIFS(J$73:J$96,$B$73:$B$96,$B99,$C$73:$C$96,MAX($C$73:$C$96)-1))-1</f>
        <v>-2.7023233389514623E-2</v>
      </c>
      <c r="K99" s="55"/>
    </row>
    <row r="100" spans="2:11" ht="20.25" customHeight="1">
      <c r="B100" s="42" t="str">
        <f>E62</f>
        <v>28-1</v>
      </c>
      <c r="C100" s="54"/>
      <c r="D100" s="67">
        <f t="shared" si="1"/>
        <v>0.20006545687010924</v>
      </c>
      <c r="E100" s="67">
        <f t="shared" si="1"/>
        <v>4.0949133413322514E-2</v>
      </c>
      <c r="F100" s="67">
        <f t="shared" si="1"/>
        <v>0.12115797197477707</v>
      </c>
      <c r="G100" s="67">
        <f t="shared" si="1"/>
        <v>0.25645224682300549</v>
      </c>
      <c r="H100" s="67">
        <f t="shared" si="1"/>
        <v>0.65579467088427856</v>
      </c>
      <c r="I100" s="67">
        <f t="shared" si="1"/>
        <v>1.0073041540887622</v>
      </c>
      <c r="J100" s="86">
        <f t="shared" si="1"/>
        <v>-6.9959004803707869E-2</v>
      </c>
      <c r="K100" s="55"/>
    </row>
    <row r="101" spans="2:11" ht="20.25" customHeight="1" thickBot="1"/>
    <row r="102" spans="2:11" ht="17.25" thickTop="1">
      <c r="B102" s="25" t="s">
        <v>50</v>
      </c>
      <c r="C102" s="25"/>
      <c r="D102" s="25"/>
      <c r="E102" s="25"/>
      <c r="F102" s="169" t="s">
        <v>75</v>
      </c>
      <c r="G102" s="43"/>
      <c r="H102" s="25"/>
      <c r="I102" s="25"/>
    </row>
    <row r="103" spans="2:11">
      <c r="B103" s="26" t="s">
        <v>33</v>
      </c>
      <c r="C103" s="26" t="s">
        <v>51</v>
      </c>
      <c r="D103" s="26"/>
      <c r="E103" s="26"/>
      <c r="F103" s="92" t="s">
        <v>76</v>
      </c>
      <c r="G103" s="44"/>
      <c r="H103" s="46" t="s">
        <v>79</v>
      </c>
      <c r="I103" s="46"/>
    </row>
    <row r="104" spans="2:11">
      <c r="B104" s="26" t="s">
        <v>34</v>
      </c>
      <c r="C104" s="26" t="s">
        <v>52</v>
      </c>
      <c r="D104" s="26"/>
      <c r="E104" s="26"/>
      <c r="F104" s="92" t="s">
        <v>77</v>
      </c>
      <c r="G104" s="44"/>
      <c r="H104" s="46" t="s">
        <v>80</v>
      </c>
      <c r="I104" s="46"/>
    </row>
    <row r="105" spans="2:11">
      <c r="B105" s="26" t="s">
        <v>4</v>
      </c>
      <c r="C105" s="26" t="s">
        <v>53</v>
      </c>
      <c r="D105" s="26"/>
      <c r="E105" s="26"/>
      <c r="F105" s="92" t="s">
        <v>78</v>
      </c>
      <c r="G105" s="44"/>
      <c r="H105" s="46" t="s">
        <v>81</v>
      </c>
      <c r="I105" s="46"/>
    </row>
    <row r="106" spans="2:11">
      <c r="B106" s="26" t="s">
        <v>5</v>
      </c>
      <c r="C106" s="26" t="s">
        <v>54</v>
      </c>
      <c r="D106" s="26"/>
      <c r="E106" s="26"/>
      <c r="F106" s="92" t="s">
        <v>85</v>
      </c>
      <c r="G106" s="44"/>
      <c r="H106" s="46" t="s">
        <v>82</v>
      </c>
      <c r="I106" s="46"/>
    </row>
    <row r="107" spans="2:11">
      <c r="B107" s="26" t="s">
        <v>55</v>
      </c>
      <c r="C107" s="26" t="s">
        <v>56</v>
      </c>
      <c r="D107" s="26"/>
      <c r="E107" s="26"/>
      <c r="F107" s="92" t="s">
        <v>86</v>
      </c>
      <c r="G107" s="44"/>
      <c r="H107" s="46" t="s">
        <v>83</v>
      </c>
      <c r="I107" s="46"/>
    </row>
    <row r="108" spans="2:11" ht="17.25" thickBot="1">
      <c r="B108" s="27" t="s">
        <v>57</v>
      </c>
      <c r="C108" s="27" t="s">
        <v>58</v>
      </c>
      <c r="D108" s="27"/>
      <c r="E108" s="27"/>
      <c r="F108" s="93" t="s">
        <v>87</v>
      </c>
      <c r="G108" s="45"/>
      <c r="H108" s="47" t="s">
        <v>84</v>
      </c>
      <c r="I108" s="47"/>
    </row>
    <row r="109" spans="2:11" ht="17.25" thickTop="1"/>
    <row r="110" spans="2:11" ht="6.75" customHeight="1"/>
  </sheetData>
  <mergeCells count="3">
    <mergeCell ref="O9:P9"/>
    <mergeCell ref="C4:D4"/>
    <mergeCell ref="C5:D5"/>
  </mergeCells>
  <phoneticPr fontId="2" type="noConversion"/>
  <conditionalFormatting sqref="B73:K96">
    <cfRule type="expression" dxfId="51" priority="10">
      <formula>$B73&lt;&gt;$B74</formula>
    </cfRule>
  </conditionalFormatting>
  <conditionalFormatting sqref="C63:K63">
    <cfRule type="containsText" dxfId="50" priority="11" operator="containsText" text="F">
      <formula>NOT(ISERROR(SEARCH("F",C63)))</formula>
    </cfRule>
    <cfRule type="containsText" dxfId="49" priority="12" operator="containsText" text="D">
      <formula>NOT(ISERROR(SEARCH("D",C63)))</formula>
    </cfRule>
    <cfRule type="containsText" dxfId="48" priority="13" operator="containsText" text="S">
      <formula>NOT(ISERROR(SEARCH("S",C63)))</formula>
    </cfRule>
    <cfRule type="containsText" dxfId="47" priority="14" operator="containsText" text="A">
      <formula>NOT(ISERROR(SEARCH("A",C63)))</formula>
    </cfRule>
  </conditionalFormatting>
  <conditionalFormatting sqref="D50:K50 D52:K53 D54:D59 D60:K61 D70:K70 D97:K97 K98:K100">
    <cfRule type="containsText" dxfId="46" priority="69" operator="containsText" text="악화">
      <formula>NOT(ISERROR(SEARCH("악화",D50)))</formula>
    </cfRule>
  </conditionalFormatting>
  <conditionalFormatting sqref="D50:K50 D52:K53 D60:K61 D70:K70 D97:K97 K98:K100 D54:D59">
    <cfRule type="containsText" dxfId="45" priority="68" operator="containsText" text="개선">
      <formula>NOT(ISERROR(SEARCH("개선",D50)))</formula>
    </cfRule>
  </conditionalFormatting>
  <conditionalFormatting sqref="G4:G5">
    <cfRule type="containsText" dxfId="44" priority="19" operator="containsText" text="S">
      <formula>NOT(ISERROR(SEARCH("S",G4)))</formula>
    </cfRule>
    <cfRule type="containsText" dxfId="43" priority="20" operator="containsText" text="A">
      <formula>NOT(ISERROR(SEARCH("A",G4)))</formula>
    </cfRule>
  </conditionalFormatting>
  <conditionalFormatting sqref="G5">
    <cfRule type="containsText" dxfId="42" priority="15" operator="containsText" text="F">
      <formula>NOT(ISERROR(SEARCH("F",G5)))</formula>
    </cfRule>
    <cfRule type="containsText" dxfId="41" priority="16" operator="containsText" text="D">
      <formula>NOT(ISERROR(SEARCH("D",G5)))</formula>
    </cfRule>
  </conditionalFormatting>
  <conditionalFormatting sqref="K22:K26 K28:K62 K64:K1048576">
    <cfRule type="containsText" dxfId="40" priority="21" operator="containsText" text="D">
      <formula>NOT(ISERROR(SEARCH("D",K22)))</formula>
    </cfRule>
    <cfRule type="containsText" dxfId="39" priority="22" operator="containsText" text="F">
      <formula>NOT(ISERROR(SEARCH("F",K22)))</formula>
    </cfRule>
    <cfRule type="containsText" dxfId="38" priority="23" operator="containsText" text="S">
      <formula>NOT(ISERROR(SEARCH("S",K22)))</formula>
    </cfRule>
    <cfRule type="containsText" dxfId="37" priority="24" operator="containsText" text="A">
      <formula>NOT(ISERROR(SEARCH("A",K22)))</formula>
    </cfRule>
  </conditionalFormatting>
  <conditionalFormatting sqref="K1:K10">
    <cfRule type="containsText" dxfId="36" priority="6" operator="containsText" text="D">
      <formula>NOT(ISERROR(SEARCH("D",K1)))</formula>
    </cfRule>
    <cfRule type="containsText" dxfId="35" priority="7" operator="containsText" text="F">
      <formula>NOT(ISERROR(SEARCH("F",K1)))</formula>
    </cfRule>
    <cfRule type="containsText" dxfId="34" priority="8" operator="containsText" text="S">
      <formula>NOT(ISERROR(SEARCH("S",K1)))</formula>
    </cfRule>
    <cfRule type="containsText" dxfId="33" priority="9" operator="containsText" text="A">
      <formula>NOT(ISERROR(SEARCH("A",K1)))</formula>
    </cfRule>
  </conditionalFormatting>
  <conditionalFormatting sqref="K11:K19 J20">
    <cfRule type="containsText" dxfId="32" priority="1" operator="containsText" text="D">
      <formula>NOT(ISERROR(SEARCH("D",J11)))</formula>
    </cfRule>
    <cfRule type="containsText" dxfId="31" priority="2" operator="containsText" text="F">
      <formula>NOT(ISERROR(SEARCH("F",J11)))</formula>
    </cfRule>
    <cfRule type="containsText" dxfId="30" priority="3" operator="containsText" text="S">
      <formula>NOT(ISERROR(SEARCH("S",J11)))</formula>
    </cfRule>
    <cfRule type="containsText" dxfId="29" priority="4" operator="containsText" text="A">
      <formula>NOT(ISERROR(SEARCH("A",J11)))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D98:J100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  <x14:conditionalFormatting xmlns:xm="http://schemas.microsoft.com/office/excel/2006/main">
          <x14:cfRule type="iconSet" priority="5" id="{B11FC74F-366E-4FE7-941E-969AB7A9CEA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1" t="s">
        <v>152</v>
      </c>
      <c r="B3" s="41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138</v>
      </c>
      <c r="C4" s="135" t="s">
        <v>1</v>
      </c>
      <c r="D4" s="135" t="s">
        <v>10</v>
      </c>
      <c r="E4" s="136" t="s">
        <v>137</v>
      </c>
      <c r="F4" s="123" t="s">
        <v>45</v>
      </c>
      <c r="G4" s="146" t="s">
        <v>142</v>
      </c>
      <c r="H4" s="123" t="s">
        <v>62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59</v>
      </c>
      <c r="AY4" s="97" t="s">
        <v>88</v>
      </c>
      <c r="AZ4" s="97" t="s">
        <v>64</v>
      </c>
      <c r="BA4" s="97" t="s">
        <v>121</v>
      </c>
      <c r="BB4" t="s">
        <v>129</v>
      </c>
      <c r="BC4" t="s">
        <v>130</v>
      </c>
      <c r="BD4" t="s">
        <v>112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40" t="str">
        <f>W5</f>
        <v>시영운수</v>
      </c>
      <c r="B5" s="140" t="str">
        <f>X5</f>
        <v>15</v>
      </c>
      <c r="C5" s="141" t="str">
        <f>Y5</f>
        <v>70바1506</v>
      </c>
      <c r="D5" s="129" t="str">
        <f>Z5</f>
        <v>대형</v>
      </c>
      <c r="E5" s="125" t="str">
        <f>AZ5</f>
        <v>D</v>
      </c>
      <c r="F5" s="148">
        <f>G5/H5</f>
        <v>0.84454545454545449</v>
      </c>
      <c r="G5" s="149">
        <f>AE5</f>
        <v>1.8580000000000001</v>
      </c>
      <c r="H5" s="150">
        <f>AF5</f>
        <v>2.2000000000000002</v>
      </c>
      <c r="I5" s="151">
        <f>AC5</f>
        <v>4476.5829999999996</v>
      </c>
      <c r="J5" s="152">
        <f>AI5/AH5</f>
        <v>4.5481075050862678E-2</v>
      </c>
      <c r="K5" s="152">
        <f>AJ5/AH5</f>
        <v>0.40240876937364739</v>
      </c>
      <c r="L5" s="152">
        <f>AK5/AC5</f>
        <v>0.14117910915535356</v>
      </c>
      <c r="M5" s="153">
        <f>AG5</f>
        <v>14.788</v>
      </c>
      <c r="N5" s="154">
        <f>IF(AW5=0,AT5,"속도계이상")</f>
        <v>6.8360000000000003</v>
      </c>
      <c r="O5" s="154">
        <f>IF(AW5=0,AU5,"속도계이상")</f>
        <v>37.975000000000001</v>
      </c>
      <c r="P5" s="155">
        <f>AQ5/60</f>
        <v>0</v>
      </c>
      <c r="Q5" s="156">
        <f>AN5</f>
        <v>82</v>
      </c>
      <c r="R5" s="157">
        <f>AC5/(AH5-AI5-AJ5)</f>
        <v>26.463421505209972</v>
      </c>
      <c r="S5" s="142">
        <f>IF(AW5=0,AL5,"속도계이상")</f>
        <v>306</v>
      </c>
      <c r="T5" s="142">
        <f>IF(AW5=0,AM5,"속도계이상")</f>
        <v>1700</v>
      </c>
      <c r="U5" t="s">
        <v>115</v>
      </c>
      <c r="V5" s="5" t="s">
        <v>116</v>
      </c>
      <c r="W5" t="s">
        <v>115</v>
      </c>
      <c r="X5" s="5" t="s">
        <v>116</v>
      </c>
      <c r="Y5" t="s">
        <v>190</v>
      </c>
      <c r="Z5" t="s">
        <v>136</v>
      </c>
      <c r="AA5" t="s">
        <v>191</v>
      </c>
      <c r="AB5">
        <v>522</v>
      </c>
      <c r="AC5" s="1">
        <v>4476.5829999999996</v>
      </c>
      <c r="AD5" s="1">
        <v>2409.0439999999999</v>
      </c>
      <c r="AE5" s="28">
        <v>1.8580000000000001</v>
      </c>
      <c r="AF5">
        <v>2.2000000000000002</v>
      </c>
      <c r="AG5">
        <v>14.788</v>
      </c>
      <c r="AH5">
        <v>306.39022899999998</v>
      </c>
      <c r="AI5">
        <v>13.934957000000001</v>
      </c>
      <c r="AJ5">
        <v>123.29411500000001</v>
      </c>
      <c r="AK5">
        <v>632</v>
      </c>
      <c r="AL5">
        <v>306</v>
      </c>
      <c r="AM5">
        <v>1700</v>
      </c>
      <c r="AN5">
        <v>82</v>
      </c>
      <c r="AO5">
        <v>14.610723</v>
      </c>
      <c r="AP5">
        <v>3412.4</v>
      </c>
      <c r="AQ5">
        <v>0</v>
      </c>
      <c r="AR5">
        <v>99</v>
      </c>
      <c r="AS5">
        <v>72892</v>
      </c>
      <c r="AT5">
        <v>6.8360000000000003</v>
      </c>
      <c r="AU5">
        <v>37.975000000000001</v>
      </c>
      <c r="AV5">
        <v>1026</v>
      </c>
      <c r="AW5">
        <v>0</v>
      </c>
      <c r="AX5" s="29">
        <v>0.51</v>
      </c>
      <c r="AY5">
        <v>0.84454545454545449</v>
      </c>
      <c r="AZ5" t="s">
        <v>66</v>
      </c>
      <c r="BA5" t="s">
        <v>258</v>
      </c>
      <c r="BB5">
        <v>1</v>
      </c>
      <c r="BC5" t="s">
        <v>259</v>
      </c>
      <c r="BD5">
        <v>1</v>
      </c>
      <c r="BE5">
        <v>41618.248000000007</v>
      </c>
      <c r="BF5">
        <v>0.1075629853520023</v>
      </c>
      <c r="BG5">
        <v>9.0841830356372846E-2</v>
      </c>
      <c r="BH5">
        <v>52887.931000000011</v>
      </c>
      <c r="BI5">
        <v>8.4642808205146067E-2</v>
      </c>
      <c r="BJ5">
        <v>7.1484698929618812E-2</v>
      </c>
      <c r="BK5">
        <v>1</v>
      </c>
      <c r="BL5" t="s">
        <v>67</v>
      </c>
      <c r="BM5">
        <v>-2</v>
      </c>
      <c r="BN5" t="s">
        <v>247</v>
      </c>
    </row>
    <row r="6" spans="1:66">
      <c r="A6" s="137" t="str">
        <f t="shared" ref="A6:A7" si="0">W6</f>
        <v>시영운수</v>
      </c>
      <c r="B6" s="137" t="str">
        <f t="shared" ref="B6:B19" si="1">X6</f>
        <v>15</v>
      </c>
      <c r="C6" s="138" t="str">
        <f t="shared" ref="C6:C7" si="2">Y6</f>
        <v>70바1516</v>
      </c>
      <c r="D6" s="113" t="str">
        <f t="shared" ref="D6:D7" si="3">Z6</f>
        <v>저상</v>
      </c>
      <c r="E6" s="109" t="str">
        <f>AZ6</f>
        <v>F</v>
      </c>
      <c r="F6" s="158">
        <f>G6/H6</f>
        <v>0.78761904761904755</v>
      </c>
      <c r="G6" s="159">
        <f>AE6</f>
        <v>1.6539999999999999</v>
      </c>
      <c r="H6" s="160">
        <f>AF6</f>
        <v>2.1</v>
      </c>
      <c r="I6" s="161">
        <f t="shared" ref="I6:I7" si="4">AC6</f>
        <v>3166.8789999999999</v>
      </c>
      <c r="J6" s="162">
        <f t="shared" ref="J6:J7" si="5">AI6/AH6</f>
        <v>5.5424526935037528E-2</v>
      </c>
      <c r="K6" s="162">
        <f t="shared" ref="K6:K7" si="6">AJ6/AH6</f>
        <v>0.38556650840103074</v>
      </c>
      <c r="L6" s="162">
        <f t="shared" ref="L6:L7" si="7">AK6/AC6</f>
        <v>0.17051488231789089</v>
      </c>
      <c r="M6" s="163">
        <f t="shared" ref="M6:M7" si="8">AG6</f>
        <v>18.300999999999998</v>
      </c>
      <c r="N6" s="164">
        <f t="shared" ref="N6:N7" si="9">IF(AW6=0,AT6,"속도계이상")</f>
        <v>6.3E-2</v>
      </c>
      <c r="O6" s="164">
        <f t="shared" ref="O6:O7" si="10">IF(AW6=0,AU6,"속도계이상")</f>
        <v>9.3780000000000001</v>
      </c>
      <c r="P6" s="165">
        <f t="shared" ref="P6:P7" si="11">AQ6/60</f>
        <v>0</v>
      </c>
      <c r="Q6" s="166">
        <f t="shared" ref="Q6:Q7" si="12">AN6</f>
        <v>69</v>
      </c>
      <c r="R6" s="167">
        <f t="shared" ref="R6:R7" si="13">AC6/(AH6-AI6-AJ6)</f>
        <v>24.052849083005725</v>
      </c>
      <c r="S6" s="139">
        <f t="shared" ref="S6:S7" si="14">IF(AW6=0,AL6,"속도계이상")</f>
        <v>2</v>
      </c>
      <c r="T6" s="139">
        <f t="shared" ref="T6:T7" si="15">IF(AW6=0,AM6,"속도계이상")</f>
        <v>297</v>
      </c>
      <c r="U6" t="s">
        <v>115</v>
      </c>
      <c r="V6" s="5" t="s">
        <v>116</v>
      </c>
      <c r="W6" t="s">
        <v>115</v>
      </c>
      <c r="X6" s="5" t="s">
        <v>116</v>
      </c>
      <c r="Y6" t="s">
        <v>192</v>
      </c>
      <c r="Z6" t="s">
        <v>184</v>
      </c>
      <c r="AA6" t="s">
        <v>191</v>
      </c>
      <c r="AB6">
        <v>522</v>
      </c>
      <c r="AC6" s="1">
        <v>3166.8789999999999</v>
      </c>
      <c r="AD6" s="1">
        <v>1914.193</v>
      </c>
      <c r="AE6" s="28">
        <v>1.6539999999999999</v>
      </c>
      <c r="AF6">
        <v>2.1</v>
      </c>
      <c r="AG6">
        <v>18.300999999999998</v>
      </c>
      <c r="AH6">
        <v>235.529967</v>
      </c>
      <c r="AI6">
        <v>13.054137000000001</v>
      </c>
      <c r="AJ6">
        <v>90.812466999999998</v>
      </c>
      <c r="AK6">
        <v>540</v>
      </c>
      <c r="AL6">
        <v>2</v>
      </c>
      <c r="AM6">
        <v>297</v>
      </c>
      <c r="AN6">
        <v>69</v>
      </c>
      <c r="AO6">
        <v>13.445758</v>
      </c>
      <c r="AP6">
        <v>153.30000000000001</v>
      </c>
      <c r="AQ6">
        <v>0</v>
      </c>
      <c r="AR6">
        <v>83</v>
      </c>
      <c r="AS6">
        <v>56088</v>
      </c>
      <c r="AT6">
        <v>6.3E-2</v>
      </c>
      <c r="AU6">
        <v>9.3780000000000001</v>
      </c>
      <c r="AV6">
        <v>0</v>
      </c>
      <c r="AW6">
        <v>0</v>
      </c>
      <c r="AX6" s="29">
        <v>0.57999999999999996</v>
      </c>
      <c r="AY6">
        <v>0.78761904761904755</v>
      </c>
      <c r="AZ6" t="s">
        <v>69</v>
      </c>
      <c r="BA6" t="s">
        <v>258</v>
      </c>
      <c r="BB6">
        <v>1</v>
      </c>
      <c r="BC6" t="s">
        <v>260</v>
      </c>
      <c r="BD6">
        <v>1</v>
      </c>
      <c r="BE6">
        <v>41618.248000000007</v>
      </c>
      <c r="BF6">
        <v>7.6093520323104402E-2</v>
      </c>
      <c r="BG6">
        <v>5.993270600686413E-2</v>
      </c>
      <c r="BH6">
        <v>52887.931000000011</v>
      </c>
      <c r="BI6">
        <v>5.9879048775797243E-2</v>
      </c>
      <c r="BJ6">
        <v>4.716187936912792E-2</v>
      </c>
      <c r="BK6">
        <v>1</v>
      </c>
      <c r="BL6" t="s">
        <v>66</v>
      </c>
      <c r="BM6">
        <v>-1</v>
      </c>
      <c r="BN6" t="s">
        <v>247</v>
      </c>
    </row>
    <row r="7" spans="1:66">
      <c r="A7" s="140" t="str">
        <f t="shared" si="0"/>
        <v>시영운수</v>
      </c>
      <c r="B7" s="140" t="str">
        <f t="shared" si="1"/>
        <v>15</v>
      </c>
      <c r="C7" s="141" t="str">
        <f t="shared" si="2"/>
        <v>70바1520</v>
      </c>
      <c r="D7" s="129" t="str">
        <f t="shared" si="3"/>
        <v>저상</v>
      </c>
      <c r="E7" s="125" t="str">
        <f t="shared" ref="E7:E19" si="16">AZ7</f>
        <v>C</v>
      </c>
      <c r="F7" s="148">
        <f t="shared" ref="F7:F19" si="17">G7/H7</f>
        <v>0.85952380952380947</v>
      </c>
      <c r="G7" s="149">
        <f t="shared" ref="G7:G19" si="18">AE7</f>
        <v>1.8049999999999999</v>
      </c>
      <c r="H7" s="150">
        <f t="shared" ref="H7:H19" si="19">AF7</f>
        <v>2.1</v>
      </c>
      <c r="I7" s="151">
        <f t="shared" si="4"/>
        <v>1332.29</v>
      </c>
      <c r="J7" s="152">
        <f t="shared" si="5"/>
        <v>3.407272522046717E-2</v>
      </c>
      <c r="K7" s="152">
        <f t="shared" si="6"/>
        <v>0.36487925541982064</v>
      </c>
      <c r="L7" s="152">
        <f t="shared" si="7"/>
        <v>0.13660689489525554</v>
      </c>
      <c r="M7" s="153">
        <f t="shared" si="8"/>
        <v>17.291</v>
      </c>
      <c r="N7" s="154">
        <f t="shared" si="9"/>
        <v>8.0310000000000006</v>
      </c>
      <c r="O7" s="154">
        <f t="shared" si="10"/>
        <v>13.586</v>
      </c>
      <c r="P7" s="155">
        <f t="shared" si="11"/>
        <v>0</v>
      </c>
      <c r="Q7" s="156">
        <f t="shared" si="12"/>
        <v>70</v>
      </c>
      <c r="R7" s="157">
        <f t="shared" si="13"/>
        <v>24.352588351544778</v>
      </c>
      <c r="S7" s="142">
        <f t="shared" si="14"/>
        <v>107</v>
      </c>
      <c r="T7" s="142">
        <f t="shared" si="15"/>
        <v>181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261</v>
      </c>
      <c r="Z7" s="4" t="s">
        <v>184</v>
      </c>
      <c r="AA7" s="4" t="s">
        <v>191</v>
      </c>
      <c r="AB7" s="4">
        <v>522</v>
      </c>
      <c r="AC7" s="4">
        <v>1332.29</v>
      </c>
      <c r="AD7" s="4">
        <v>738.20500000000004</v>
      </c>
      <c r="AE7" s="4">
        <v>1.8049999999999999</v>
      </c>
      <c r="AF7" s="4">
        <v>2.1</v>
      </c>
      <c r="AG7" s="4">
        <v>17.291</v>
      </c>
      <c r="AH7" s="4">
        <v>91.021601000000004</v>
      </c>
      <c r="AI7" s="4">
        <v>3.1013540000000002</v>
      </c>
      <c r="AJ7" s="4">
        <v>33.211894000000001</v>
      </c>
      <c r="AK7" s="4">
        <v>182</v>
      </c>
      <c r="AL7" s="4">
        <v>107</v>
      </c>
      <c r="AM7" s="4">
        <v>181</v>
      </c>
      <c r="AN7" s="4">
        <v>70</v>
      </c>
      <c r="AO7" s="4">
        <v>14.637074</v>
      </c>
      <c r="AP7" s="4">
        <v>49.7</v>
      </c>
      <c r="AQ7" s="4">
        <v>0</v>
      </c>
      <c r="AR7" s="4">
        <v>27</v>
      </c>
      <c r="AS7" s="4">
        <v>19036</v>
      </c>
      <c r="AT7" s="4">
        <v>8.0310000000000006</v>
      </c>
      <c r="AU7" s="4">
        <v>13.586</v>
      </c>
      <c r="AV7" s="4">
        <v>4327</v>
      </c>
      <c r="AW7" s="4">
        <v>0</v>
      </c>
      <c r="AX7" s="30">
        <v>0.6</v>
      </c>
      <c r="AY7">
        <v>0.85952380952380947</v>
      </c>
      <c r="AZ7" t="s">
        <v>68</v>
      </c>
      <c r="BA7" t="s">
        <v>258</v>
      </c>
      <c r="BB7">
        <v>1</v>
      </c>
      <c r="BC7" t="s">
        <v>262</v>
      </c>
      <c r="BD7">
        <v>5</v>
      </c>
      <c r="BE7">
        <v>41618.248000000007</v>
      </c>
      <c r="BF7">
        <v>3.2012159666115682E-2</v>
      </c>
      <c r="BG7">
        <v>2.7515213427304192E-2</v>
      </c>
      <c r="BH7">
        <v>52887.931000000011</v>
      </c>
      <c r="BI7">
        <v>2.5190813382357492E-2</v>
      </c>
      <c r="BJ7">
        <v>2.1652103883407273E-2</v>
      </c>
      <c r="BK7">
        <v>1</v>
      </c>
      <c r="BL7" t="s">
        <v>263</v>
      </c>
      <c r="BM7" t="s">
        <v>264</v>
      </c>
      <c r="BN7" t="s">
        <v>263</v>
      </c>
    </row>
    <row r="8" spans="1:66">
      <c r="A8" s="137" t="str">
        <f t="shared" ref="A8:A19" si="20">W8</f>
        <v>시영운수</v>
      </c>
      <c r="B8" s="137" t="str">
        <f t="shared" si="1"/>
        <v>15</v>
      </c>
      <c r="C8" s="138" t="str">
        <f t="shared" ref="C8:C19" si="21">Y8</f>
        <v>70바1524</v>
      </c>
      <c r="D8" s="113" t="str">
        <f t="shared" ref="D8:D19" si="22">Z8</f>
        <v>저상</v>
      </c>
      <c r="E8" s="109" t="str">
        <f t="shared" si="16"/>
        <v>B</v>
      </c>
      <c r="F8" s="158">
        <f t="shared" si="17"/>
        <v>0.91368421052631588</v>
      </c>
      <c r="G8" s="159">
        <f t="shared" si="18"/>
        <v>1.736</v>
      </c>
      <c r="H8" s="160">
        <f t="shared" si="19"/>
        <v>1.9</v>
      </c>
      <c r="I8" s="161">
        <f t="shared" ref="I8:I19" si="23">AC8</f>
        <v>3223.2269999999999</v>
      </c>
      <c r="J8" s="162">
        <f t="shared" ref="J8:J19" si="24">AI8/AH8</f>
        <v>2.7795917255535558E-2</v>
      </c>
      <c r="K8" s="162">
        <f t="shared" ref="K8:K19" si="25">AJ8/AH8</f>
        <v>0.36851577523124412</v>
      </c>
      <c r="L8" s="162">
        <f t="shared" ref="L8:L19" si="26">AK8/AC8</f>
        <v>0.16256999584577816</v>
      </c>
      <c r="M8" s="163">
        <f t="shared" ref="M8:M19" si="27">AG8</f>
        <v>17.361999999999998</v>
      </c>
      <c r="N8" s="164">
        <f t="shared" ref="N8:N19" si="28">IF(AW8=0,AT8,"속도계이상")</f>
        <v>0</v>
      </c>
      <c r="O8" s="164">
        <f t="shared" ref="O8:O19" si="29">IF(AW8=0,AU8,"속도계이상")</f>
        <v>8.9039999999999999</v>
      </c>
      <c r="P8" s="165">
        <f t="shared" ref="P8:P19" si="30">AQ8/60</f>
        <v>0</v>
      </c>
      <c r="Q8" s="166">
        <f t="shared" ref="Q8:Q19" si="31">AN8</f>
        <v>72</v>
      </c>
      <c r="R8" s="167">
        <f t="shared" ref="R8:R19" si="32">AC8/(AH8-AI8-AJ8)</f>
        <v>24.308397311211511</v>
      </c>
      <c r="S8" s="139">
        <f t="shared" ref="S8:S19" si="33">IF(AW8=0,AL8,"속도계이상")</f>
        <v>0</v>
      </c>
      <c r="T8" s="139">
        <f t="shared" ref="T8:T19" si="34">IF(AW8=0,AM8,"속도계이상")</f>
        <v>287</v>
      </c>
      <c r="U8" t="s">
        <v>115</v>
      </c>
      <c r="V8" s="5" t="s">
        <v>116</v>
      </c>
      <c r="W8" t="s">
        <v>115</v>
      </c>
      <c r="X8" s="5" t="s">
        <v>116</v>
      </c>
      <c r="Y8" t="s">
        <v>193</v>
      </c>
      <c r="Z8" t="s">
        <v>184</v>
      </c>
      <c r="AA8" t="s">
        <v>191</v>
      </c>
      <c r="AB8">
        <v>522</v>
      </c>
      <c r="AC8" s="1">
        <v>3223.2269999999999</v>
      </c>
      <c r="AD8" s="1">
        <v>1856.2349999999999</v>
      </c>
      <c r="AE8" s="28">
        <v>1.736</v>
      </c>
      <c r="AF8">
        <v>1.9</v>
      </c>
      <c r="AG8">
        <v>17.361999999999998</v>
      </c>
      <c r="AH8">
        <v>219.64524299999999</v>
      </c>
      <c r="AI8">
        <v>6.1052410000000004</v>
      </c>
      <c r="AJ8">
        <v>80.942736999999994</v>
      </c>
      <c r="AK8">
        <v>524</v>
      </c>
      <c r="AL8">
        <v>0</v>
      </c>
      <c r="AM8">
        <v>287</v>
      </c>
      <c r="AN8">
        <v>72</v>
      </c>
      <c r="AO8">
        <v>14.674695</v>
      </c>
      <c r="AP8">
        <v>219.5</v>
      </c>
      <c r="AQ8">
        <v>0</v>
      </c>
      <c r="AR8">
        <v>67</v>
      </c>
      <c r="AS8">
        <v>35468</v>
      </c>
      <c r="AT8">
        <v>0</v>
      </c>
      <c r="AU8">
        <v>8.9039999999999999</v>
      </c>
      <c r="AV8">
        <v>28642</v>
      </c>
      <c r="AW8">
        <v>0</v>
      </c>
      <c r="AX8" s="29">
        <v>0.57999999999999996</v>
      </c>
      <c r="AY8">
        <v>0.91368421052631588</v>
      </c>
      <c r="AZ8" t="s">
        <v>67</v>
      </c>
      <c r="BA8" t="s">
        <v>258</v>
      </c>
      <c r="BB8">
        <v>1</v>
      </c>
      <c r="BC8" t="s">
        <v>265</v>
      </c>
      <c r="BD8">
        <v>7</v>
      </c>
      <c r="BE8">
        <v>41618.248000000007</v>
      </c>
      <c r="BF8">
        <v>7.7447445649321892E-2</v>
      </c>
      <c r="BG8">
        <v>7.0762508235380425E-2</v>
      </c>
      <c r="BH8">
        <v>52887.931000000011</v>
      </c>
      <c r="BI8">
        <v>6.0944471433378611E-2</v>
      </c>
      <c r="BJ8">
        <v>5.5684001267550146E-2</v>
      </c>
      <c r="BK8">
        <v>1</v>
      </c>
      <c r="BL8" t="s">
        <v>65</v>
      </c>
      <c r="BM8">
        <v>-1</v>
      </c>
      <c r="BN8" t="s">
        <v>247</v>
      </c>
    </row>
    <row r="9" spans="1:66">
      <c r="A9" s="140" t="str">
        <f t="shared" si="20"/>
        <v>시영운수</v>
      </c>
      <c r="B9" s="140" t="str">
        <f t="shared" si="1"/>
        <v>15</v>
      </c>
      <c r="C9" s="141" t="str">
        <f t="shared" si="21"/>
        <v>70바1525</v>
      </c>
      <c r="D9" s="129" t="str">
        <f t="shared" si="22"/>
        <v>저상</v>
      </c>
      <c r="E9" s="125" t="str">
        <f t="shared" si="16"/>
        <v>C</v>
      </c>
      <c r="F9" s="148">
        <f t="shared" si="17"/>
        <v>0.85199999999999998</v>
      </c>
      <c r="G9" s="149">
        <f t="shared" si="18"/>
        <v>1.704</v>
      </c>
      <c r="H9" s="150">
        <f t="shared" si="19"/>
        <v>2</v>
      </c>
      <c r="I9" s="151">
        <f t="shared" si="23"/>
        <v>2709.7469999999998</v>
      </c>
      <c r="J9" s="152">
        <f t="shared" si="24"/>
        <v>1.27988799459387E-2</v>
      </c>
      <c r="K9" s="152">
        <f t="shared" si="25"/>
        <v>0.30516640865819716</v>
      </c>
      <c r="L9" s="152">
        <f t="shared" si="26"/>
        <v>0.18636426205103282</v>
      </c>
      <c r="M9" s="153">
        <f t="shared" si="27"/>
        <v>12.637</v>
      </c>
      <c r="N9" s="154">
        <f t="shared" si="28"/>
        <v>0.25800000000000001</v>
      </c>
      <c r="O9" s="154">
        <f t="shared" si="29"/>
        <v>3.653</v>
      </c>
      <c r="P9" s="155">
        <f t="shared" si="30"/>
        <v>0</v>
      </c>
      <c r="Q9" s="156">
        <f t="shared" si="31"/>
        <v>66</v>
      </c>
      <c r="R9" s="157">
        <f t="shared" si="32"/>
        <v>22.766405615233985</v>
      </c>
      <c r="S9" s="142">
        <f t="shared" si="33"/>
        <v>7</v>
      </c>
      <c r="T9" s="142">
        <f t="shared" si="34"/>
        <v>99</v>
      </c>
      <c r="U9" t="s">
        <v>115</v>
      </c>
      <c r="V9" s="5" t="s">
        <v>116</v>
      </c>
      <c r="W9" t="s">
        <v>115</v>
      </c>
      <c r="X9" s="5" t="s">
        <v>116</v>
      </c>
      <c r="Y9" t="s">
        <v>194</v>
      </c>
      <c r="Z9" t="s">
        <v>184</v>
      </c>
      <c r="AA9" t="s">
        <v>191</v>
      </c>
      <c r="AB9">
        <v>522</v>
      </c>
      <c r="AC9" s="1">
        <v>2709.7469999999998</v>
      </c>
      <c r="AD9" s="1">
        <v>1589.9359999999999</v>
      </c>
      <c r="AE9" s="28">
        <v>1.704</v>
      </c>
      <c r="AF9">
        <v>2</v>
      </c>
      <c r="AG9">
        <v>12.637</v>
      </c>
      <c r="AH9">
        <v>174.51300499999999</v>
      </c>
      <c r="AI9">
        <v>2.233571</v>
      </c>
      <c r="AJ9">
        <v>53.255507000000001</v>
      </c>
      <c r="AK9">
        <v>505</v>
      </c>
      <c r="AL9">
        <v>7</v>
      </c>
      <c r="AM9">
        <v>99</v>
      </c>
      <c r="AN9">
        <v>66</v>
      </c>
      <c r="AO9">
        <v>15.527478</v>
      </c>
      <c r="AP9">
        <v>71.5</v>
      </c>
      <c r="AQ9">
        <v>0</v>
      </c>
      <c r="AR9">
        <v>17</v>
      </c>
      <c r="AS9">
        <v>7109</v>
      </c>
      <c r="AT9">
        <v>0.25800000000000001</v>
      </c>
      <c r="AU9">
        <v>3.653</v>
      </c>
      <c r="AV9">
        <v>25336</v>
      </c>
      <c r="AW9">
        <v>0</v>
      </c>
      <c r="AX9" s="29">
        <v>0.49</v>
      </c>
      <c r="AY9">
        <v>0.85199999999999998</v>
      </c>
      <c r="AZ9" t="s">
        <v>68</v>
      </c>
      <c r="BA9" t="s">
        <v>258</v>
      </c>
      <c r="BB9">
        <v>2</v>
      </c>
      <c r="BC9" t="s">
        <v>266</v>
      </c>
      <c r="BD9">
        <v>2</v>
      </c>
      <c r="BE9">
        <v>41618.248000000007</v>
      </c>
      <c r="BF9">
        <v>6.5109588467058957E-2</v>
      </c>
      <c r="BG9">
        <v>5.5473369373934232E-2</v>
      </c>
      <c r="BH9">
        <v>52887.931000000011</v>
      </c>
      <c r="BI9">
        <v>5.1235640131204969E-2</v>
      </c>
      <c r="BJ9">
        <v>4.3652765391786634E-2</v>
      </c>
      <c r="BK9">
        <v>1</v>
      </c>
      <c r="BL9" t="s">
        <v>68</v>
      </c>
      <c r="BM9">
        <v>0</v>
      </c>
      <c r="BN9" t="s">
        <v>245</v>
      </c>
    </row>
    <row r="10" spans="1:66">
      <c r="A10" s="137" t="str">
        <f t="shared" si="20"/>
        <v>시영운수</v>
      </c>
      <c r="B10" s="137" t="str">
        <f t="shared" si="1"/>
        <v>15</v>
      </c>
      <c r="C10" s="138" t="str">
        <f t="shared" si="21"/>
        <v>70바1526</v>
      </c>
      <c r="D10" s="113" t="str">
        <f t="shared" si="22"/>
        <v>저상</v>
      </c>
      <c r="E10" s="109" t="str">
        <f t="shared" si="16"/>
        <v>B</v>
      </c>
      <c r="F10" s="158">
        <f t="shared" si="17"/>
        <v>0.9</v>
      </c>
      <c r="G10" s="159">
        <f t="shared" si="18"/>
        <v>1.8</v>
      </c>
      <c r="H10" s="160">
        <f t="shared" si="19"/>
        <v>2</v>
      </c>
      <c r="I10" s="161">
        <f t="shared" si="23"/>
        <v>6216.65</v>
      </c>
      <c r="J10" s="162">
        <f t="shared" si="24"/>
        <v>1.6390653759752113E-2</v>
      </c>
      <c r="K10" s="162">
        <f t="shared" si="25"/>
        <v>0.37199967175249982</v>
      </c>
      <c r="L10" s="162">
        <f t="shared" si="26"/>
        <v>0.12756066370151128</v>
      </c>
      <c r="M10" s="163">
        <f t="shared" si="27"/>
        <v>16.344999999999999</v>
      </c>
      <c r="N10" s="164">
        <f t="shared" si="28"/>
        <v>0.82</v>
      </c>
      <c r="O10" s="164">
        <f t="shared" si="29"/>
        <v>9.3940000000000001</v>
      </c>
      <c r="P10" s="165">
        <f t="shared" si="30"/>
        <v>0</v>
      </c>
      <c r="Q10" s="166">
        <f t="shared" si="31"/>
        <v>79</v>
      </c>
      <c r="R10" s="167">
        <f t="shared" si="32"/>
        <v>25.012304879961778</v>
      </c>
      <c r="S10" s="139">
        <f t="shared" si="33"/>
        <v>51</v>
      </c>
      <c r="T10" s="139">
        <f t="shared" si="34"/>
        <v>584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195</v>
      </c>
      <c r="Z10" s="4" t="s">
        <v>184</v>
      </c>
      <c r="AA10" s="4" t="s">
        <v>191</v>
      </c>
      <c r="AB10" s="4">
        <v>522</v>
      </c>
      <c r="AC10" s="4">
        <v>6216.65</v>
      </c>
      <c r="AD10" s="4">
        <v>3453.72</v>
      </c>
      <c r="AE10" s="4">
        <v>1.8</v>
      </c>
      <c r="AF10" s="4">
        <v>2</v>
      </c>
      <c r="AG10" s="4">
        <v>16.344999999999999</v>
      </c>
      <c r="AH10" s="4">
        <v>406.37628599999999</v>
      </c>
      <c r="AI10" s="4">
        <v>6.6607729999999998</v>
      </c>
      <c r="AJ10" s="4">
        <v>151.17184499999999</v>
      </c>
      <c r="AK10" s="4">
        <v>793</v>
      </c>
      <c r="AL10" s="4">
        <v>51</v>
      </c>
      <c r="AM10" s="4">
        <v>584</v>
      </c>
      <c r="AN10" s="4">
        <v>79</v>
      </c>
      <c r="AO10" s="4">
        <v>15.297767</v>
      </c>
      <c r="AP10" s="4">
        <v>589</v>
      </c>
      <c r="AQ10" s="4">
        <v>0</v>
      </c>
      <c r="AR10" s="4">
        <v>99</v>
      </c>
      <c r="AS10" s="4">
        <v>59938</v>
      </c>
      <c r="AT10" s="4">
        <v>0.82</v>
      </c>
      <c r="AU10" s="4">
        <v>9.3940000000000001</v>
      </c>
      <c r="AV10" s="4">
        <v>50678</v>
      </c>
      <c r="AW10" s="4">
        <v>0</v>
      </c>
      <c r="AX10" s="30">
        <v>0.56000000000000005</v>
      </c>
      <c r="AY10">
        <v>0.9</v>
      </c>
      <c r="AZ10" t="s">
        <v>67</v>
      </c>
      <c r="BA10" t="s">
        <v>258</v>
      </c>
      <c r="BB10">
        <v>2</v>
      </c>
      <c r="BC10" t="s">
        <v>267</v>
      </c>
      <c r="BD10">
        <v>9</v>
      </c>
      <c r="BE10">
        <v>41618.248000000007</v>
      </c>
      <c r="BF10">
        <v>0.14937317880368242</v>
      </c>
      <c r="BG10">
        <v>0.13443586092331419</v>
      </c>
      <c r="BH10">
        <v>52887.931000000011</v>
      </c>
      <c r="BI10">
        <v>0.11754383055748575</v>
      </c>
      <c r="BJ10">
        <v>0.10578944750173717</v>
      </c>
      <c r="BK10">
        <v>1</v>
      </c>
      <c r="BL10" t="s">
        <v>67</v>
      </c>
      <c r="BM10">
        <v>0</v>
      </c>
      <c r="BN10" t="s">
        <v>245</v>
      </c>
    </row>
    <row r="11" spans="1:66">
      <c r="A11" s="140" t="str">
        <f t="shared" si="20"/>
        <v>시영운수</v>
      </c>
      <c r="B11" s="140" t="str">
        <f t="shared" si="1"/>
        <v>15</v>
      </c>
      <c r="C11" s="141" t="str">
        <f t="shared" si="21"/>
        <v>70바1531</v>
      </c>
      <c r="D11" s="129" t="str">
        <f t="shared" si="22"/>
        <v>저상</v>
      </c>
      <c r="E11" s="125" t="str">
        <f t="shared" si="16"/>
        <v>D</v>
      </c>
      <c r="F11" s="148">
        <f t="shared" si="17"/>
        <v>0.80666666666666664</v>
      </c>
      <c r="G11" s="149">
        <f t="shared" si="18"/>
        <v>1.694</v>
      </c>
      <c r="H11" s="150">
        <f t="shared" si="19"/>
        <v>2.1</v>
      </c>
      <c r="I11" s="151">
        <f t="shared" si="23"/>
        <v>4908.6350000000002</v>
      </c>
      <c r="J11" s="152">
        <f t="shared" si="24"/>
        <v>4.4978063579515372E-2</v>
      </c>
      <c r="K11" s="152">
        <f t="shared" si="25"/>
        <v>0.38363283732370529</v>
      </c>
      <c r="L11" s="152">
        <f t="shared" si="26"/>
        <v>0.1613483178113671</v>
      </c>
      <c r="M11" s="153">
        <f t="shared" si="27"/>
        <v>17.869</v>
      </c>
      <c r="N11" s="154">
        <f t="shared" si="28"/>
        <v>4.1000000000000002E-2</v>
      </c>
      <c r="O11" s="154">
        <f t="shared" si="29"/>
        <v>9.7579999999999991</v>
      </c>
      <c r="P11" s="155">
        <f t="shared" si="30"/>
        <v>0</v>
      </c>
      <c r="Q11" s="156">
        <f t="shared" si="31"/>
        <v>76</v>
      </c>
      <c r="R11" s="157">
        <f t="shared" si="32"/>
        <v>23.022502128625877</v>
      </c>
      <c r="S11" s="142">
        <f t="shared" si="33"/>
        <v>2</v>
      </c>
      <c r="T11" s="142">
        <f t="shared" si="34"/>
        <v>479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196</v>
      </c>
      <c r="Z11" t="s">
        <v>184</v>
      </c>
      <c r="AA11" t="s">
        <v>191</v>
      </c>
      <c r="AB11">
        <v>522</v>
      </c>
      <c r="AC11" s="1">
        <v>4908.6350000000002</v>
      </c>
      <c r="AD11" s="1">
        <v>2897.3560000000002</v>
      </c>
      <c r="AE11" s="28">
        <v>1.694</v>
      </c>
      <c r="AF11">
        <v>2.1</v>
      </c>
      <c r="AG11">
        <v>17.869</v>
      </c>
      <c r="AH11">
        <v>373.14383199999997</v>
      </c>
      <c r="AI11">
        <v>16.783287000000001</v>
      </c>
      <c r="AJ11">
        <v>143.150227</v>
      </c>
      <c r="AK11">
        <v>792</v>
      </c>
      <c r="AL11">
        <v>2</v>
      </c>
      <c r="AM11">
        <v>479</v>
      </c>
      <c r="AN11">
        <v>76</v>
      </c>
      <c r="AO11">
        <v>13.154806000000001</v>
      </c>
      <c r="AP11">
        <v>1061.5999999999999</v>
      </c>
      <c r="AQ11">
        <v>0</v>
      </c>
      <c r="AR11">
        <v>139</v>
      </c>
      <c r="AS11">
        <v>94493</v>
      </c>
      <c r="AT11">
        <v>4.1000000000000002E-2</v>
      </c>
      <c r="AU11">
        <v>9.7579999999999991</v>
      </c>
      <c r="AV11">
        <v>0</v>
      </c>
      <c r="AW11">
        <v>0</v>
      </c>
      <c r="AX11" s="29">
        <v>0.61</v>
      </c>
      <c r="AY11">
        <v>0.80666666666666664</v>
      </c>
      <c r="AZ11" t="s">
        <v>66</v>
      </c>
      <c r="BA11" t="s">
        <v>258</v>
      </c>
      <c r="BB11">
        <v>3</v>
      </c>
      <c r="BC11" t="s">
        <v>268</v>
      </c>
      <c r="BD11">
        <v>1</v>
      </c>
      <c r="BE11">
        <v>41618.248000000007</v>
      </c>
      <c r="BF11">
        <v>0.11794429693436397</v>
      </c>
      <c r="BG11">
        <v>9.5141732860386935E-2</v>
      </c>
      <c r="BH11">
        <v>52887.931000000011</v>
      </c>
      <c r="BI11">
        <v>9.2812006580480513E-2</v>
      </c>
      <c r="BJ11">
        <v>7.4868351974920949E-2</v>
      </c>
      <c r="BK11">
        <v>1</v>
      </c>
      <c r="BL11" t="s">
        <v>66</v>
      </c>
      <c r="BM11">
        <v>0</v>
      </c>
      <c r="BN11" t="s">
        <v>245</v>
      </c>
    </row>
    <row r="12" spans="1:66" s="2" customFormat="1">
      <c r="A12" s="137" t="str">
        <f t="shared" si="20"/>
        <v>시영운수</v>
      </c>
      <c r="B12" s="137" t="str">
        <f t="shared" si="1"/>
        <v>15</v>
      </c>
      <c r="C12" s="138" t="str">
        <f t="shared" si="21"/>
        <v>70바1582</v>
      </c>
      <c r="D12" s="113" t="str">
        <f t="shared" si="22"/>
        <v>저상</v>
      </c>
      <c r="E12" s="109" t="str">
        <f t="shared" si="16"/>
        <v>D</v>
      </c>
      <c r="F12" s="158">
        <f t="shared" si="17"/>
        <v>0.8009090909090909</v>
      </c>
      <c r="G12" s="159">
        <f t="shared" si="18"/>
        <v>1.762</v>
      </c>
      <c r="H12" s="160">
        <f t="shared" si="19"/>
        <v>2.2000000000000002</v>
      </c>
      <c r="I12" s="161">
        <f t="shared" si="23"/>
        <v>5849.1809999999996</v>
      </c>
      <c r="J12" s="162">
        <f t="shared" si="24"/>
        <v>2.7924481924792282E-2</v>
      </c>
      <c r="K12" s="162">
        <f t="shared" si="25"/>
        <v>0.35236813700412861</v>
      </c>
      <c r="L12" s="162">
        <f t="shared" si="26"/>
        <v>0.18207677279947398</v>
      </c>
      <c r="M12" s="163">
        <f t="shared" si="27"/>
        <v>14.131</v>
      </c>
      <c r="N12" s="164">
        <f t="shared" si="28"/>
        <v>0</v>
      </c>
      <c r="O12" s="164">
        <f t="shared" si="29"/>
        <v>6.8209999999999997</v>
      </c>
      <c r="P12" s="165">
        <f t="shared" si="30"/>
        <v>0</v>
      </c>
      <c r="Q12" s="166">
        <f t="shared" si="31"/>
        <v>74</v>
      </c>
      <c r="R12" s="167">
        <f t="shared" si="32"/>
        <v>24.333952203955487</v>
      </c>
      <c r="S12" s="139">
        <f t="shared" si="33"/>
        <v>0</v>
      </c>
      <c r="T12" s="139">
        <f t="shared" si="34"/>
        <v>399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197</v>
      </c>
      <c r="Z12" t="s">
        <v>184</v>
      </c>
      <c r="AA12" t="s">
        <v>191</v>
      </c>
      <c r="AB12">
        <v>522</v>
      </c>
      <c r="AC12" s="1">
        <v>5849.1809999999996</v>
      </c>
      <c r="AD12" s="1">
        <v>3319.5630000000001</v>
      </c>
      <c r="AE12" s="28">
        <v>1.762</v>
      </c>
      <c r="AF12">
        <v>2.2000000000000002</v>
      </c>
      <c r="AG12">
        <v>14.131</v>
      </c>
      <c r="AH12">
        <v>387.87853000000001</v>
      </c>
      <c r="AI12">
        <v>10.831307000000001</v>
      </c>
      <c r="AJ12">
        <v>136.67603500000001</v>
      </c>
      <c r="AK12">
        <v>1065</v>
      </c>
      <c r="AL12">
        <v>0</v>
      </c>
      <c r="AM12">
        <v>399</v>
      </c>
      <c r="AN12">
        <v>74</v>
      </c>
      <c r="AO12">
        <v>15.079929</v>
      </c>
      <c r="AP12">
        <v>702.7</v>
      </c>
      <c r="AQ12">
        <v>0</v>
      </c>
      <c r="AR12">
        <v>76</v>
      </c>
      <c r="AS12">
        <v>39605</v>
      </c>
      <c r="AT12">
        <v>0</v>
      </c>
      <c r="AU12">
        <v>6.8209999999999997</v>
      </c>
      <c r="AV12">
        <v>41959</v>
      </c>
      <c r="AW12">
        <v>0</v>
      </c>
      <c r="AX12" s="29">
        <v>0.51</v>
      </c>
      <c r="AY12" s="2">
        <v>0.8009090909090909</v>
      </c>
      <c r="AZ12" s="2" t="s">
        <v>66</v>
      </c>
      <c r="BA12" s="2" t="s">
        <v>258</v>
      </c>
      <c r="BB12" s="2">
        <v>4</v>
      </c>
      <c r="BC12" s="2" t="s">
        <v>269</v>
      </c>
      <c r="BD12" s="2">
        <v>12</v>
      </c>
      <c r="BE12" s="2">
        <v>41618.248000000007</v>
      </c>
      <c r="BF12" s="2">
        <v>0.14054366248189973</v>
      </c>
      <c r="BG12" s="2">
        <v>0.11256269695141242</v>
      </c>
      <c r="BH12" s="2">
        <v>52887.931000000011</v>
      </c>
      <c r="BI12" s="2">
        <v>0.1105957614413012</v>
      </c>
      <c r="BJ12" s="2">
        <v>8.8577150754351242E-2</v>
      </c>
      <c r="BK12" s="2">
        <v>1</v>
      </c>
      <c r="BL12" s="2" t="s">
        <v>68</v>
      </c>
      <c r="BM12" s="2">
        <v>-1</v>
      </c>
      <c r="BN12" s="2" t="s">
        <v>247</v>
      </c>
    </row>
    <row r="13" spans="1:66">
      <c r="A13" s="140" t="str">
        <f t="shared" si="20"/>
        <v>시영운수</v>
      </c>
      <c r="B13" s="140" t="str">
        <f t="shared" si="1"/>
        <v>15</v>
      </c>
      <c r="C13" s="141" t="str">
        <f t="shared" si="21"/>
        <v>70바1583</v>
      </c>
      <c r="D13" s="129" t="str">
        <f t="shared" si="22"/>
        <v>저상</v>
      </c>
      <c r="E13" s="125" t="str">
        <f t="shared" si="16"/>
        <v>F</v>
      </c>
      <c r="F13" s="148">
        <f t="shared" si="17"/>
        <v>0.77409090909090905</v>
      </c>
      <c r="G13" s="149">
        <f t="shared" si="18"/>
        <v>1.7030000000000001</v>
      </c>
      <c r="H13" s="150">
        <f t="shared" si="19"/>
        <v>2.2000000000000002</v>
      </c>
      <c r="I13" s="151">
        <f t="shared" si="23"/>
        <v>3312.6930000000002</v>
      </c>
      <c r="J13" s="152">
        <f t="shared" si="24"/>
        <v>1.5535640991100282E-2</v>
      </c>
      <c r="K13" s="152">
        <f t="shared" si="25"/>
        <v>0.34642263198822637</v>
      </c>
      <c r="L13" s="152">
        <f t="shared" si="26"/>
        <v>0.18172526098856728</v>
      </c>
      <c r="M13" s="153">
        <f t="shared" si="27"/>
        <v>14.282999999999999</v>
      </c>
      <c r="N13" s="154">
        <f t="shared" si="28"/>
        <v>0.27200000000000002</v>
      </c>
      <c r="O13" s="154">
        <f t="shared" si="29"/>
        <v>2.9279999999999999</v>
      </c>
      <c r="P13" s="155">
        <f t="shared" si="30"/>
        <v>0</v>
      </c>
      <c r="Q13" s="156">
        <f t="shared" si="31"/>
        <v>68</v>
      </c>
      <c r="R13" s="157">
        <f t="shared" si="32"/>
        <v>22.798242532369194</v>
      </c>
      <c r="S13" s="142">
        <f t="shared" si="33"/>
        <v>9</v>
      </c>
      <c r="T13" s="142">
        <f t="shared" si="34"/>
        <v>97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198</v>
      </c>
      <c r="Z13" s="4" t="s">
        <v>184</v>
      </c>
      <c r="AA13" s="4" t="s">
        <v>191</v>
      </c>
      <c r="AB13" s="4">
        <v>522</v>
      </c>
      <c r="AC13" s="4">
        <v>3312.6930000000002</v>
      </c>
      <c r="AD13" s="4">
        <v>1944.72</v>
      </c>
      <c r="AE13" s="4">
        <v>1.7030000000000001</v>
      </c>
      <c r="AF13" s="4">
        <v>2.2000000000000002</v>
      </c>
      <c r="AG13" s="4">
        <v>14.282999999999999</v>
      </c>
      <c r="AH13" s="4">
        <v>227.735502</v>
      </c>
      <c r="AI13" s="4">
        <v>3.538017</v>
      </c>
      <c r="AJ13" s="4">
        <v>78.892731999999995</v>
      </c>
      <c r="AK13" s="4">
        <v>602</v>
      </c>
      <c r="AL13" s="4">
        <v>9</v>
      </c>
      <c r="AM13" s="4">
        <v>97</v>
      </c>
      <c r="AN13" s="4">
        <v>68</v>
      </c>
      <c r="AO13" s="4">
        <v>14.54623</v>
      </c>
      <c r="AP13" s="4">
        <v>64.2</v>
      </c>
      <c r="AQ13" s="4">
        <v>0</v>
      </c>
      <c r="AR13" s="4">
        <v>49</v>
      </c>
      <c r="AS13" s="4">
        <v>16460</v>
      </c>
      <c r="AT13" s="4">
        <v>0.27200000000000002</v>
      </c>
      <c r="AU13" s="4">
        <v>2.9279999999999999</v>
      </c>
      <c r="AV13" s="4">
        <v>29893</v>
      </c>
      <c r="AW13" s="4">
        <v>0</v>
      </c>
      <c r="AX13" s="30">
        <v>0.53</v>
      </c>
      <c r="AY13">
        <v>0.77409090909090905</v>
      </c>
      <c r="AZ13" t="s">
        <v>69</v>
      </c>
      <c r="BA13" t="s">
        <v>258</v>
      </c>
      <c r="BB13">
        <v>3</v>
      </c>
      <c r="BC13" t="s">
        <v>270</v>
      </c>
      <c r="BD13">
        <v>7</v>
      </c>
      <c r="BE13">
        <v>41618.248000000007</v>
      </c>
      <c r="BF13">
        <v>7.9597127683029803E-2</v>
      </c>
      <c r="BG13">
        <v>6.1615412929181705E-2</v>
      </c>
      <c r="BH13">
        <v>52887.931000000011</v>
      </c>
      <c r="BI13">
        <v>6.2636086104408198E-2</v>
      </c>
      <c r="BJ13">
        <v>4.8486024834457797E-2</v>
      </c>
      <c r="BK13">
        <v>1</v>
      </c>
      <c r="BL13" t="s">
        <v>69</v>
      </c>
      <c r="BM13">
        <v>0</v>
      </c>
      <c r="BN13" t="s">
        <v>245</v>
      </c>
    </row>
    <row r="14" spans="1:66">
      <c r="A14" s="137" t="str">
        <f t="shared" si="20"/>
        <v>시영운수</v>
      </c>
      <c r="B14" s="137" t="str">
        <f t="shared" si="1"/>
        <v>15</v>
      </c>
      <c r="C14" s="138" t="str">
        <f t="shared" si="21"/>
        <v>73아1022</v>
      </c>
      <c r="D14" s="113" t="str">
        <f t="shared" si="22"/>
        <v>대형</v>
      </c>
      <c r="E14" s="109" t="str">
        <f t="shared" si="16"/>
        <v>D</v>
      </c>
      <c r="F14" s="158">
        <f t="shared" si="17"/>
        <v>0.83</v>
      </c>
      <c r="G14" s="159">
        <f t="shared" si="18"/>
        <v>1.8260000000000001</v>
      </c>
      <c r="H14" s="160">
        <f t="shared" si="19"/>
        <v>2.2000000000000002</v>
      </c>
      <c r="I14" s="161">
        <f t="shared" si="23"/>
        <v>4001.4059999999999</v>
      </c>
      <c r="J14" s="162">
        <f t="shared" si="24"/>
        <v>4.8685352323372677E-2</v>
      </c>
      <c r="K14" s="162">
        <f t="shared" si="25"/>
        <v>0.40776308278316192</v>
      </c>
      <c r="L14" s="162">
        <f t="shared" si="26"/>
        <v>0.11770862541816551</v>
      </c>
      <c r="M14" s="163">
        <f t="shared" si="27"/>
        <v>14.904</v>
      </c>
      <c r="N14" s="164">
        <f t="shared" si="28"/>
        <v>0.27500000000000002</v>
      </c>
      <c r="O14" s="164">
        <f t="shared" si="29"/>
        <v>21.641999999999999</v>
      </c>
      <c r="P14" s="165">
        <f t="shared" si="30"/>
        <v>0</v>
      </c>
      <c r="Q14" s="166">
        <f t="shared" si="31"/>
        <v>85</v>
      </c>
      <c r="R14" s="167">
        <f t="shared" si="32"/>
        <v>26.143291141671966</v>
      </c>
      <c r="S14" s="139">
        <f t="shared" si="33"/>
        <v>11</v>
      </c>
      <c r="T14" s="139">
        <f t="shared" si="34"/>
        <v>866</v>
      </c>
      <c r="U14" t="s">
        <v>115</v>
      </c>
      <c r="V14" s="5" t="s">
        <v>116</v>
      </c>
      <c r="W14" t="s">
        <v>115</v>
      </c>
      <c r="X14" s="5" t="s">
        <v>116</v>
      </c>
      <c r="Y14" t="s">
        <v>246</v>
      </c>
      <c r="Z14" t="s">
        <v>136</v>
      </c>
      <c r="AA14" t="s">
        <v>191</v>
      </c>
      <c r="AB14">
        <v>522</v>
      </c>
      <c r="AC14" s="1">
        <v>4001.4059999999999</v>
      </c>
      <c r="AD14" s="1">
        <v>2190.9699999999998</v>
      </c>
      <c r="AE14" s="28">
        <v>1.8260000000000001</v>
      </c>
      <c r="AF14">
        <v>2.2000000000000002</v>
      </c>
      <c r="AG14">
        <v>14.904</v>
      </c>
      <c r="AH14">
        <v>281.58635700000002</v>
      </c>
      <c r="AI14">
        <v>13.709130999999999</v>
      </c>
      <c r="AJ14">
        <v>114.820521</v>
      </c>
      <c r="AK14">
        <v>471</v>
      </c>
      <c r="AL14">
        <v>11</v>
      </c>
      <c r="AM14">
        <v>866</v>
      </c>
      <c r="AN14">
        <v>85</v>
      </c>
      <c r="AO14">
        <v>14.210226</v>
      </c>
      <c r="AP14">
        <v>3960.7</v>
      </c>
      <c r="AQ14">
        <v>0</v>
      </c>
      <c r="AR14">
        <v>95</v>
      </c>
      <c r="AS14">
        <v>78901</v>
      </c>
      <c r="AT14">
        <v>0.27500000000000002</v>
      </c>
      <c r="AU14">
        <v>21.641999999999999</v>
      </c>
      <c r="AV14">
        <v>0</v>
      </c>
      <c r="AW14">
        <v>0</v>
      </c>
      <c r="AX14" s="29">
        <v>0.51</v>
      </c>
      <c r="AY14">
        <v>0.83</v>
      </c>
      <c r="AZ14" t="s">
        <v>66</v>
      </c>
      <c r="BA14" t="s">
        <v>258</v>
      </c>
      <c r="BB14">
        <v>2</v>
      </c>
      <c r="BC14" t="s">
        <v>271</v>
      </c>
      <c r="BD14">
        <v>1</v>
      </c>
      <c r="BE14">
        <v>41618.248000000007</v>
      </c>
      <c r="BF14">
        <v>9.6145469650716658E-2</v>
      </c>
      <c r="BG14">
        <v>7.980073981009482E-2</v>
      </c>
      <c r="BH14">
        <v>52887.931000000011</v>
      </c>
      <c r="BI14">
        <v>7.5658206406297099E-2</v>
      </c>
      <c r="BJ14">
        <v>6.2796311317226586E-2</v>
      </c>
      <c r="BK14">
        <v>1</v>
      </c>
      <c r="BL14" t="s">
        <v>66</v>
      </c>
      <c r="BM14">
        <v>0</v>
      </c>
      <c r="BN14" t="s">
        <v>245</v>
      </c>
    </row>
    <row r="15" spans="1:66">
      <c r="A15" s="140" t="str">
        <f t="shared" si="20"/>
        <v>시영운수</v>
      </c>
      <c r="B15" s="140" t="str">
        <f t="shared" si="1"/>
        <v>15</v>
      </c>
      <c r="C15" s="141" t="str">
        <f t="shared" si="21"/>
        <v>73아1025</v>
      </c>
      <c r="D15" s="129" t="str">
        <f t="shared" si="22"/>
        <v>저상</v>
      </c>
      <c r="E15" s="125" t="str">
        <f t="shared" si="16"/>
        <v>F</v>
      </c>
      <c r="F15" s="148">
        <f t="shared" si="17"/>
        <v>0.77999999999999992</v>
      </c>
      <c r="G15" s="149">
        <f t="shared" si="18"/>
        <v>1.6379999999999999</v>
      </c>
      <c r="H15" s="150">
        <f t="shared" si="19"/>
        <v>2.1</v>
      </c>
      <c r="I15" s="151">
        <f t="shared" si="23"/>
        <v>2420.9569999999999</v>
      </c>
      <c r="J15" s="152">
        <f t="shared" si="24"/>
        <v>4.4100902735996858E-2</v>
      </c>
      <c r="K15" s="152">
        <f t="shared" si="25"/>
        <v>0.39059041515326542</v>
      </c>
      <c r="L15" s="152">
        <f t="shared" si="26"/>
        <v>0.15407130320778106</v>
      </c>
      <c r="M15" s="153">
        <f t="shared" si="27"/>
        <v>17.128</v>
      </c>
      <c r="N15" s="154">
        <f t="shared" si="28"/>
        <v>8.3000000000000004E-2</v>
      </c>
      <c r="O15" s="154">
        <f t="shared" si="29"/>
        <v>8.0129999999999999</v>
      </c>
      <c r="P15" s="155">
        <f t="shared" si="30"/>
        <v>0</v>
      </c>
      <c r="Q15" s="156">
        <f t="shared" si="31"/>
        <v>66</v>
      </c>
      <c r="R15" s="157">
        <f t="shared" si="32"/>
        <v>23.524733485105703</v>
      </c>
      <c r="S15" s="142">
        <f t="shared" si="33"/>
        <v>2</v>
      </c>
      <c r="T15" s="142">
        <f t="shared" si="34"/>
        <v>194</v>
      </c>
      <c r="U15" t="s">
        <v>115</v>
      </c>
      <c r="V15" s="5" t="s">
        <v>116</v>
      </c>
      <c r="W15" t="s">
        <v>115</v>
      </c>
      <c r="X15" s="5" t="s">
        <v>116</v>
      </c>
      <c r="Y15" t="s">
        <v>199</v>
      </c>
      <c r="Z15" t="s">
        <v>184</v>
      </c>
      <c r="AA15" t="s">
        <v>191</v>
      </c>
      <c r="AB15">
        <v>522</v>
      </c>
      <c r="AC15" s="1">
        <v>2420.9569999999999</v>
      </c>
      <c r="AD15" s="1">
        <v>1477.9069999999999</v>
      </c>
      <c r="AE15" s="28">
        <v>1.6379999999999999</v>
      </c>
      <c r="AF15">
        <v>2.1</v>
      </c>
      <c r="AG15">
        <v>17.128</v>
      </c>
      <c r="AH15">
        <v>182.04414199999999</v>
      </c>
      <c r="AI15">
        <v>8.0283110000000004</v>
      </c>
      <c r="AJ15">
        <v>71.104697000000002</v>
      </c>
      <c r="AK15">
        <v>373</v>
      </c>
      <c r="AL15">
        <v>2</v>
      </c>
      <c r="AM15">
        <v>194</v>
      </c>
      <c r="AN15">
        <v>66</v>
      </c>
      <c r="AO15">
        <v>13.298736</v>
      </c>
      <c r="AP15">
        <v>31.4</v>
      </c>
      <c r="AQ15">
        <v>0</v>
      </c>
      <c r="AR15">
        <v>51</v>
      </c>
      <c r="AS15">
        <v>49780</v>
      </c>
      <c r="AT15">
        <v>8.3000000000000004E-2</v>
      </c>
      <c r="AU15">
        <v>8.0129999999999999</v>
      </c>
      <c r="AV15">
        <v>2705</v>
      </c>
      <c r="AW15">
        <v>0</v>
      </c>
      <c r="AX15" s="29">
        <v>0.56000000000000005</v>
      </c>
      <c r="AY15">
        <v>0.77999999999999992</v>
      </c>
      <c r="AZ15" t="s">
        <v>69</v>
      </c>
      <c r="BA15" t="s">
        <v>258</v>
      </c>
      <c r="BB15">
        <v>2</v>
      </c>
      <c r="BC15" t="s">
        <v>272</v>
      </c>
      <c r="BD15">
        <v>5</v>
      </c>
      <c r="BE15">
        <v>41618.248000000007</v>
      </c>
      <c r="BF15">
        <v>5.8170564988703981E-2</v>
      </c>
      <c r="BG15">
        <v>4.5373040691189102E-2</v>
      </c>
      <c r="BH15">
        <v>52887.931000000011</v>
      </c>
      <c r="BI15">
        <v>4.5775226109714885E-2</v>
      </c>
      <c r="BJ15">
        <v>3.5704676365577608E-2</v>
      </c>
      <c r="BK15">
        <v>1</v>
      </c>
      <c r="BL15" t="s">
        <v>69</v>
      </c>
      <c r="BM15">
        <v>0</v>
      </c>
      <c r="BN15" t="s">
        <v>245</v>
      </c>
    </row>
    <row r="16" spans="1:66">
      <c r="A16" s="137" t="str">
        <f t="shared" si="20"/>
        <v>시영운수</v>
      </c>
      <c r="B16" s="137" t="str">
        <f t="shared" si="1"/>
        <v>28-1</v>
      </c>
      <c r="C16" s="138" t="str">
        <f t="shared" si="21"/>
        <v>73아1038</v>
      </c>
      <c r="D16" s="113" t="str">
        <f t="shared" si="22"/>
        <v>저상</v>
      </c>
      <c r="E16" s="109" t="str">
        <f t="shared" si="16"/>
        <v>F</v>
      </c>
      <c r="F16" s="158">
        <f t="shared" si="17"/>
        <v>0.78849999999999998</v>
      </c>
      <c r="G16" s="159">
        <f t="shared" si="18"/>
        <v>1.577</v>
      </c>
      <c r="H16" s="160">
        <f t="shared" si="19"/>
        <v>2</v>
      </c>
      <c r="I16" s="161">
        <f t="shared" si="23"/>
        <v>1377.173</v>
      </c>
      <c r="J16" s="162">
        <f t="shared" si="24"/>
        <v>3.8528287719623293E-2</v>
      </c>
      <c r="K16" s="162">
        <f t="shared" si="25"/>
        <v>0.37712455066271366</v>
      </c>
      <c r="L16" s="162">
        <f t="shared" si="26"/>
        <v>0.1546646644974887</v>
      </c>
      <c r="M16" s="163">
        <f t="shared" si="27"/>
        <v>19.181000000000001</v>
      </c>
      <c r="N16" s="164">
        <f t="shared" si="28"/>
        <v>0.436</v>
      </c>
      <c r="O16" s="164">
        <f t="shared" si="29"/>
        <v>18.007999999999999</v>
      </c>
      <c r="P16" s="165">
        <f t="shared" si="30"/>
        <v>0</v>
      </c>
      <c r="Q16" s="166">
        <f t="shared" si="31"/>
        <v>71</v>
      </c>
      <c r="R16" s="167">
        <f t="shared" si="32"/>
        <v>22.196649764894158</v>
      </c>
      <c r="S16" s="139">
        <f t="shared" si="33"/>
        <v>6</v>
      </c>
      <c r="T16" s="139">
        <f t="shared" si="34"/>
        <v>248</v>
      </c>
      <c r="U16" t="s">
        <v>115</v>
      </c>
      <c r="V16" t="s">
        <v>117</v>
      </c>
      <c r="W16" s="4" t="s">
        <v>115</v>
      </c>
      <c r="X16" s="4" t="s">
        <v>117</v>
      </c>
      <c r="Y16" s="4" t="s">
        <v>200</v>
      </c>
      <c r="Z16" s="4" t="s">
        <v>184</v>
      </c>
      <c r="AA16" s="4" t="s">
        <v>191</v>
      </c>
      <c r="AB16" s="4">
        <v>522</v>
      </c>
      <c r="AC16" s="4">
        <v>1377.173</v>
      </c>
      <c r="AD16" s="4">
        <v>873.53</v>
      </c>
      <c r="AE16" s="4">
        <v>1.577</v>
      </c>
      <c r="AF16" s="4">
        <v>2</v>
      </c>
      <c r="AG16" s="4">
        <v>19.181000000000001</v>
      </c>
      <c r="AH16" s="4">
        <v>106.176922</v>
      </c>
      <c r="AI16" s="4">
        <v>4.0908150000000001</v>
      </c>
      <c r="AJ16" s="4">
        <v>40.041924000000002</v>
      </c>
      <c r="AK16" s="4">
        <v>213</v>
      </c>
      <c r="AL16" s="4">
        <v>6</v>
      </c>
      <c r="AM16" s="4">
        <v>248</v>
      </c>
      <c r="AN16" s="4">
        <v>71</v>
      </c>
      <c r="AO16" s="4">
        <v>12.970549</v>
      </c>
      <c r="AP16" s="4">
        <v>91.4</v>
      </c>
      <c r="AQ16" s="4">
        <v>0</v>
      </c>
      <c r="AR16" s="4">
        <v>46</v>
      </c>
      <c r="AS16" s="4">
        <v>20452</v>
      </c>
      <c r="AT16" s="4">
        <v>0.436</v>
      </c>
      <c r="AU16" s="4">
        <v>18.007999999999999</v>
      </c>
      <c r="AV16" s="4">
        <v>0</v>
      </c>
      <c r="AW16" s="4">
        <v>0</v>
      </c>
      <c r="AX16" s="30">
        <v>0.62</v>
      </c>
      <c r="AY16">
        <v>0.78849999999999998</v>
      </c>
      <c r="AZ16" t="s">
        <v>69</v>
      </c>
      <c r="BA16" t="s">
        <v>273</v>
      </c>
      <c r="BB16">
        <v>1</v>
      </c>
      <c r="BC16" t="s">
        <v>274</v>
      </c>
      <c r="BD16">
        <v>1</v>
      </c>
      <c r="BE16">
        <v>1377.173</v>
      </c>
      <c r="BF16">
        <v>1</v>
      </c>
      <c r="BG16">
        <v>0.78849999999999998</v>
      </c>
      <c r="BH16">
        <v>52887.931000000011</v>
      </c>
      <c r="BI16">
        <v>2.6039456903693203E-2</v>
      </c>
      <c r="BJ16">
        <v>2.0532111768562091E-2</v>
      </c>
      <c r="BK16">
        <v>1</v>
      </c>
      <c r="BL16" t="s">
        <v>66</v>
      </c>
      <c r="BM16">
        <v>-1</v>
      </c>
      <c r="BN16" t="s">
        <v>247</v>
      </c>
    </row>
    <row r="17" spans="1:66">
      <c r="A17" s="140" t="str">
        <f t="shared" si="20"/>
        <v>시영운수</v>
      </c>
      <c r="B17" s="140" t="str">
        <f t="shared" si="1"/>
        <v>29</v>
      </c>
      <c r="C17" s="141" t="str">
        <f t="shared" si="21"/>
        <v>70바1530</v>
      </c>
      <c r="D17" s="129" t="str">
        <f t="shared" si="22"/>
        <v>저상</v>
      </c>
      <c r="E17" s="125" t="str">
        <f t="shared" si="16"/>
        <v>B</v>
      </c>
      <c r="F17" s="148">
        <f t="shared" si="17"/>
        <v>0.92769230769230759</v>
      </c>
      <c r="G17" s="149">
        <f t="shared" si="18"/>
        <v>2.4119999999999999</v>
      </c>
      <c r="H17" s="150">
        <f t="shared" si="19"/>
        <v>2.6</v>
      </c>
      <c r="I17" s="151">
        <f t="shared" si="23"/>
        <v>6835.7049999999999</v>
      </c>
      <c r="J17" s="152">
        <f t="shared" si="24"/>
        <v>5.3554104369966458E-2</v>
      </c>
      <c r="K17" s="152">
        <f t="shared" si="25"/>
        <v>0.29728733703618554</v>
      </c>
      <c r="L17" s="152">
        <f t="shared" si="26"/>
        <v>0.10898656393159155</v>
      </c>
      <c r="M17" s="153">
        <f t="shared" si="27"/>
        <v>14.85</v>
      </c>
      <c r="N17" s="154">
        <f t="shared" si="28"/>
        <v>0</v>
      </c>
      <c r="O17" s="154">
        <f t="shared" si="29"/>
        <v>4.5350000000000001</v>
      </c>
      <c r="P17" s="155">
        <f t="shared" si="30"/>
        <v>0</v>
      </c>
      <c r="Q17" s="156">
        <f t="shared" si="31"/>
        <v>63</v>
      </c>
      <c r="R17" s="157">
        <f t="shared" si="32"/>
        <v>25.458433304795143</v>
      </c>
      <c r="S17" s="142">
        <f t="shared" si="33"/>
        <v>0</v>
      </c>
      <c r="T17" s="142">
        <f t="shared" si="34"/>
        <v>310</v>
      </c>
      <c r="U17" t="s">
        <v>115</v>
      </c>
      <c r="V17" s="5" t="s">
        <v>118</v>
      </c>
      <c r="W17" t="s">
        <v>115</v>
      </c>
      <c r="X17" s="5" t="s">
        <v>118</v>
      </c>
      <c r="Y17" t="s">
        <v>201</v>
      </c>
      <c r="Z17" t="s">
        <v>184</v>
      </c>
      <c r="AA17" t="s">
        <v>191</v>
      </c>
      <c r="AB17">
        <v>522</v>
      </c>
      <c r="AC17" s="1">
        <v>6835.7049999999999</v>
      </c>
      <c r="AD17" s="1">
        <v>2834.085</v>
      </c>
      <c r="AE17" s="28">
        <v>2.4119999999999999</v>
      </c>
      <c r="AF17">
        <v>2.6</v>
      </c>
      <c r="AG17">
        <v>14.85</v>
      </c>
      <c r="AH17">
        <v>413.61935299999999</v>
      </c>
      <c r="AI17">
        <v>22.151014</v>
      </c>
      <c r="AJ17">
        <v>122.963796</v>
      </c>
      <c r="AK17">
        <v>745</v>
      </c>
      <c r="AL17">
        <v>0</v>
      </c>
      <c r="AM17">
        <v>310</v>
      </c>
      <c r="AN17">
        <v>63</v>
      </c>
      <c r="AO17">
        <v>16.526558999999999</v>
      </c>
      <c r="AP17">
        <v>19</v>
      </c>
      <c r="AQ17">
        <v>0</v>
      </c>
      <c r="AR17">
        <v>91</v>
      </c>
      <c r="AS17">
        <v>87763</v>
      </c>
      <c r="AT17">
        <v>0</v>
      </c>
      <c r="AU17">
        <v>4.5350000000000001</v>
      </c>
      <c r="AV17">
        <v>56453</v>
      </c>
      <c r="AW17">
        <v>0</v>
      </c>
      <c r="AX17" s="29">
        <v>0.69</v>
      </c>
      <c r="AY17">
        <v>0.92769230769230759</v>
      </c>
      <c r="AZ17" t="s">
        <v>67</v>
      </c>
      <c r="BA17" t="s">
        <v>275</v>
      </c>
      <c r="BB17">
        <v>1</v>
      </c>
      <c r="BC17" t="s">
        <v>276</v>
      </c>
      <c r="BD17">
        <v>10</v>
      </c>
      <c r="BE17">
        <v>8596.5730000000003</v>
      </c>
      <c r="BF17">
        <v>0.79516628312235582</v>
      </c>
      <c r="BG17">
        <v>0.73766964418889314</v>
      </c>
      <c r="BH17">
        <v>52887.931000000011</v>
      </c>
      <c r="BI17">
        <v>0.12924886397995033</v>
      </c>
      <c r="BJ17">
        <v>0.1199031768921693</v>
      </c>
      <c r="BK17">
        <v>1</v>
      </c>
      <c r="BL17" t="s">
        <v>65</v>
      </c>
      <c r="BM17">
        <v>-1</v>
      </c>
      <c r="BN17" t="s">
        <v>247</v>
      </c>
    </row>
    <row r="18" spans="1:66">
      <c r="A18" s="137" t="str">
        <f t="shared" si="20"/>
        <v>시영운수</v>
      </c>
      <c r="B18" s="137" t="str">
        <f t="shared" si="1"/>
        <v>29</v>
      </c>
      <c r="C18" s="138" t="str">
        <f t="shared" si="21"/>
        <v>73아1024</v>
      </c>
      <c r="D18" s="113" t="str">
        <f t="shared" si="22"/>
        <v>저상</v>
      </c>
      <c r="E18" s="109" t="str">
        <f t="shared" si="16"/>
        <v>F</v>
      </c>
      <c r="F18" s="158">
        <f t="shared" si="17"/>
        <v>0.73038461538461541</v>
      </c>
      <c r="G18" s="159">
        <f t="shared" si="18"/>
        <v>1.899</v>
      </c>
      <c r="H18" s="160">
        <f t="shared" si="19"/>
        <v>2.6</v>
      </c>
      <c r="I18" s="161">
        <f t="shared" si="23"/>
        <v>1760.8679999999999</v>
      </c>
      <c r="J18" s="162">
        <f t="shared" si="24"/>
        <v>3.8544344850282797E-2</v>
      </c>
      <c r="K18" s="162">
        <f t="shared" si="25"/>
        <v>0.36866021069288685</v>
      </c>
      <c r="L18" s="162">
        <f t="shared" si="26"/>
        <v>0.1186914635282145</v>
      </c>
      <c r="M18" s="163">
        <f t="shared" si="27"/>
        <v>17.007999999999999</v>
      </c>
      <c r="N18" s="164">
        <f t="shared" si="28"/>
        <v>0</v>
      </c>
      <c r="O18" s="164">
        <f t="shared" si="29"/>
        <v>0.22700000000000001</v>
      </c>
      <c r="P18" s="165">
        <f t="shared" si="30"/>
        <v>0</v>
      </c>
      <c r="Q18" s="166">
        <f t="shared" si="31"/>
        <v>56</v>
      </c>
      <c r="R18" s="167">
        <f t="shared" si="32"/>
        <v>18.995335912498575</v>
      </c>
      <c r="S18" s="139">
        <f t="shared" si="33"/>
        <v>0</v>
      </c>
      <c r="T18" s="139">
        <f t="shared" si="34"/>
        <v>4</v>
      </c>
      <c r="U18" t="s">
        <v>115</v>
      </c>
      <c r="V18" s="5" t="s">
        <v>118</v>
      </c>
      <c r="W18" t="s">
        <v>115</v>
      </c>
      <c r="X18" s="5" t="s">
        <v>118</v>
      </c>
      <c r="Y18" t="s">
        <v>242</v>
      </c>
      <c r="Z18" t="s">
        <v>184</v>
      </c>
      <c r="AA18" t="s">
        <v>191</v>
      </c>
      <c r="AB18">
        <v>522</v>
      </c>
      <c r="AC18" s="1">
        <v>1760.8679999999999</v>
      </c>
      <c r="AD18" s="1">
        <v>927.24300000000005</v>
      </c>
      <c r="AE18" s="28">
        <v>1.899</v>
      </c>
      <c r="AF18">
        <v>2.6</v>
      </c>
      <c r="AG18">
        <v>17.007999999999999</v>
      </c>
      <c r="AH18">
        <v>156.37775199999999</v>
      </c>
      <c r="AI18">
        <v>6.0274780000000003</v>
      </c>
      <c r="AJ18">
        <v>57.650255000000001</v>
      </c>
      <c r="AK18">
        <v>209</v>
      </c>
      <c r="AL18">
        <v>0</v>
      </c>
      <c r="AM18">
        <v>4</v>
      </c>
      <c r="AN18">
        <v>56</v>
      </c>
      <c r="AO18">
        <v>11.260348</v>
      </c>
      <c r="AP18">
        <v>0</v>
      </c>
      <c r="AQ18">
        <v>0</v>
      </c>
      <c r="AR18">
        <v>60</v>
      </c>
      <c r="AS18">
        <v>85369</v>
      </c>
      <c r="AT18">
        <v>0</v>
      </c>
      <c r="AU18">
        <v>0.22700000000000001</v>
      </c>
      <c r="AV18">
        <v>0</v>
      </c>
      <c r="AW18">
        <v>0</v>
      </c>
      <c r="AX18" s="29">
        <v>0.8</v>
      </c>
      <c r="AY18">
        <v>0.73038461538461541</v>
      </c>
      <c r="AZ18" t="s">
        <v>69</v>
      </c>
      <c r="BA18" t="s">
        <v>275</v>
      </c>
      <c r="BB18">
        <v>1</v>
      </c>
      <c r="BC18" t="s">
        <v>277</v>
      </c>
      <c r="BD18">
        <v>1</v>
      </c>
      <c r="BE18">
        <v>8596.5730000000003</v>
      </c>
      <c r="BF18">
        <v>0.20483371687764412</v>
      </c>
      <c r="BG18">
        <v>0.1496073955194793</v>
      </c>
      <c r="BH18">
        <v>52887.931000000011</v>
      </c>
      <c r="BI18">
        <v>3.3294325694079419E-2</v>
      </c>
      <c r="BJ18">
        <v>2.4317663266560315E-2</v>
      </c>
      <c r="BK18">
        <v>1</v>
      </c>
      <c r="BL18" t="s">
        <v>66</v>
      </c>
      <c r="BM18">
        <v>-1</v>
      </c>
      <c r="BN18" t="s">
        <v>247</v>
      </c>
    </row>
    <row r="19" spans="1:66">
      <c r="A19" s="140" t="str">
        <f t="shared" si="20"/>
        <v>시영운수</v>
      </c>
      <c r="B19" s="140" t="str">
        <f t="shared" si="1"/>
        <v>예비</v>
      </c>
      <c r="C19" s="141" t="str">
        <f t="shared" si="21"/>
        <v>73아1006</v>
      </c>
      <c r="D19" s="129" t="str">
        <f t="shared" si="22"/>
        <v>저상</v>
      </c>
      <c r="E19" s="125" t="str">
        <f t="shared" si="16"/>
        <v>F</v>
      </c>
      <c r="F19" s="148">
        <f t="shared" si="17"/>
        <v>0.79045454545454541</v>
      </c>
      <c r="G19" s="149">
        <f t="shared" si="18"/>
        <v>1.7390000000000001</v>
      </c>
      <c r="H19" s="150">
        <f t="shared" si="19"/>
        <v>2.2000000000000002</v>
      </c>
      <c r="I19" s="151">
        <f t="shared" si="23"/>
        <v>1295.9369999999999</v>
      </c>
      <c r="J19" s="152">
        <f t="shared" si="24"/>
        <v>3.7033430001875658E-2</v>
      </c>
      <c r="K19" s="152">
        <f t="shared" si="25"/>
        <v>0.38957182420083841</v>
      </c>
      <c r="L19" s="152">
        <f t="shared" si="26"/>
        <v>0.16281655666903563</v>
      </c>
      <c r="M19" s="153">
        <f t="shared" si="27"/>
        <v>16.311</v>
      </c>
      <c r="N19" s="154">
        <f t="shared" si="28"/>
        <v>0</v>
      </c>
      <c r="O19" s="154">
        <f t="shared" si="29"/>
        <v>6.0960000000000001</v>
      </c>
      <c r="P19" s="155">
        <f t="shared" si="30"/>
        <v>0</v>
      </c>
      <c r="Q19" s="156">
        <f t="shared" si="31"/>
        <v>72</v>
      </c>
      <c r="R19" s="157">
        <f t="shared" si="32"/>
        <v>22.520186653461131</v>
      </c>
      <c r="S19" s="142">
        <f t="shared" si="33"/>
        <v>0</v>
      </c>
      <c r="T19" s="142">
        <f t="shared" si="34"/>
        <v>79</v>
      </c>
      <c r="U19" t="s">
        <v>115</v>
      </c>
      <c r="V19" t="s">
        <v>89</v>
      </c>
      <c r="W19" s="4" t="s">
        <v>115</v>
      </c>
      <c r="X19" s="4" t="s">
        <v>89</v>
      </c>
      <c r="Y19" s="4" t="s">
        <v>244</v>
      </c>
      <c r="Z19" s="4" t="s">
        <v>184</v>
      </c>
      <c r="AA19" s="4" t="s">
        <v>191</v>
      </c>
      <c r="AB19" s="4">
        <v>522</v>
      </c>
      <c r="AC19" s="4">
        <v>1295.9369999999999</v>
      </c>
      <c r="AD19" s="4">
        <v>745.09299999999996</v>
      </c>
      <c r="AE19" s="4">
        <v>1.7390000000000001</v>
      </c>
      <c r="AF19" s="4">
        <v>2.2000000000000002</v>
      </c>
      <c r="AG19" s="4">
        <v>16.311</v>
      </c>
      <c r="AH19" s="4">
        <v>100.359432</v>
      </c>
      <c r="AI19" s="4">
        <v>3.7166540000000001</v>
      </c>
      <c r="AJ19" s="4">
        <v>39.097206999999997</v>
      </c>
      <c r="AK19" s="4">
        <v>211</v>
      </c>
      <c r="AL19" s="4">
        <v>0</v>
      </c>
      <c r="AM19" s="4">
        <v>79</v>
      </c>
      <c r="AN19" s="4">
        <v>72</v>
      </c>
      <c r="AO19" s="4">
        <v>12.912955999999999</v>
      </c>
      <c r="AP19" s="4">
        <v>60.3</v>
      </c>
      <c r="AQ19" s="4">
        <v>0</v>
      </c>
      <c r="AR19" s="4">
        <v>34</v>
      </c>
      <c r="AS19" s="4">
        <v>26146</v>
      </c>
      <c r="AT19" s="4">
        <v>0</v>
      </c>
      <c r="AU19" s="4">
        <v>6.0960000000000001</v>
      </c>
      <c r="AV19" s="4">
        <v>0</v>
      </c>
      <c r="AW19" s="4">
        <v>0</v>
      </c>
      <c r="AX19" s="30">
        <v>0.6</v>
      </c>
      <c r="AY19">
        <v>0.79045454545454541</v>
      </c>
      <c r="AZ19" t="s">
        <v>69</v>
      </c>
      <c r="BA19" t="s">
        <v>278</v>
      </c>
      <c r="BB19">
        <v>3</v>
      </c>
      <c r="BC19" t="s">
        <v>279</v>
      </c>
      <c r="BD19">
        <v>1</v>
      </c>
      <c r="BE19">
        <v>1295.9369999999999</v>
      </c>
      <c r="BF19">
        <v>1</v>
      </c>
      <c r="BG19">
        <v>0.79045454545454541</v>
      </c>
      <c r="BH19">
        <v>52887.931000000011</v>
      </c>
      <c r="BI19">
        <v>2.4503454294704772E-2</v>
      </c>
      <c r="BJ19">
        <v>1.9368866826587089E-2</v>
      </c>
      <c r="BK19">
        <v>1</v>
      </c>
      <c r="BL19" t="s">
        <v>66</v>
      </c>
      <c r="BM19">
        <v>-1</v>
      </c>
      <c r="BN19" t="s">
        <v>247</v>
      </c>
    </row>
  </sheetData>
  <sortState xmlns:xlrd2="http://schemas.microsoft.com/office/spreadsheetml/2017/richdata2" ref="U5:AX19">
    <sortCondition ref="Y5:Y19"/>
    <sortCondition ref="U5:U19"/>
  </sortState>
  <phoneticPr fontId="2" type="noConversion"/>
  <conditionalFormatting sqref="E1 E2:H3 E4 E5:H1048576">
    <cfRule type="containsText" dxfId="28" priority="1" operator="containsText" text="F">
      <formula>NOT(ISERROR(SEARCH("F",E1)))</formula>
    </cfRule>
    <cfRule type="containsText" dxfId="27" priority="2" operator="containsText" text="D">
      <formula>NOT(ISERROR(SEARCH("D",E1)))</formula>
    </cfRule>
    <cfRule type="containsText" dxfId="26" priority="3" operator="containsText" text="C">
      <formula>NOT(ISERROR(SEARCH("C",E1)))</formula>
    </cfRule>
    <cfRule type="containsText" dxfId="25" priority="4" operator="containsText" text="B">
      <formula>NOT(ISERROR(SEARCH("B",E1)))</formula>
    </cfRule>
    <cfRule type="containsText" dxfId="24" priority="5" operator="containsText" text="A">
      <formula>NOT(ISERROR(SEARCH("A",E1)))</formula>
    </cfRule>
    <cfRule type="containsText" dxfId="2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3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68" ht="27">
      <c r="A4" s="119" t="s">
        <v>38</v>
      </c>
      <c r="B4" s="120" t="s">
        <v>48</v>
      </c>
      <c r="C4" s="121" t="s">
        <v>137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176</v>
      </c>
      <c r="Q4" s="215" t="s">
        <v>43</v>
      </c>
      <c r="R4" s="215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179</v>
      </c>
      <c r="AN4" s="13" t="s">
        <v>180</v>
      </c>
      <c r="AO4" t="s">
        <v>181</v>
      </c>
      <c r="AP4" t="s">
        <v>37</v>
      </c>
      <c r="AQ4" t="s">
        <v>31</v>
      </c>
      <c r="AR4" t="s">
        <v>0</v>
      </c>
      <c r="AS4" t="s">
        <v>9</v>
      </c>
      <c r="AT4" t="s">
        <v>139</v>
      </c>
      <c r="AU4" t="s">
        <v>30</v>
      </c>
      <c r="AV4" t="s">
        <v>140</v>
      </c>
      <c r="AW4" t="s">
        <v>148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  <c r="BC4" t="s">
        <v>64</v>
      </c>
      <c r="BF4" t="s">
        <v>0</v>
      </c>
      <c r="BG4" t="s">
        <v>167</v>
      </c>
      <c r="BH4" t="s">
        <v>72</v>
      </c>
      <c r="BI4" t="s">
        <v>163</v>
      </c>
      <c r="BJ4" t="s">
        <v>164</v>
      </c>
      <c r="BK4" t="s">
        <v>168</v>
      </c>
      <c r="BL4" t="s">
        <v>169</v>
      </c>
      <c r="BM4" t="s">
        <v>165</v>
      </c>
      <c r="BN4" t="s">
        <v>64</v>
      </c>
      <c r="BO4" t="s">
        <v>166</v>
      </c>
      <c r="BP4" t="s">
        <v>170</v>
      </c>
    </row>
    <row r="5" spans="1:68" ht="16.5">
      <c r="A5" s="226" t="str">
        <f>BF5</f>
        <v>시영운수</v>
      </c>
      <c r="B5" s="124">
        <f>IF(BH5="null", E5, BH5)</f>
        <v>14</v>
      </c>
      <c r="C5" s="125" t="str">
        <f>BN5</f>
        <v>F</v>
      </c>
      <c r="D5" s="126">
        <f>BM5</f>
        <v>0.76238095238095238</v>
      </c>
      <c r="E5" s="127">
        <f>U5</f>
        <v>14</v>
      </c>
      <c r="F5" s="128" t="str">
        <f>BG5</f>
        <v>15</v>
      </c>
      <c r="G5" s="129" t="str">
        <f>BK5</f>
        <v>73아1025</v>
      </c>
      <c r="H5" s="130">
        <f>BJ5</f>
        <v>1</v>
      </c>
      <c r="I5" s="131">
        <f>BP5</f>
        <v>845.14599999999996</v>
      </c>
      <c r="J5" s="132">
        <f>AB5/AA5</f>
        <v>1.5904064181327792E-2</v>
      </c>
      <c r="K5" s="132">
        <f>AC5/AA5</f>
        <v>0.41528929066836107</v>
      </c>
      <c r="L5" s="132">
        <f>AD5/I5</f>
        <v>0.16920153440943933</v>
      </c>
      <c r="M5" s="133">
        <f>Z5</f>
        <v>16.803000000000001</v>
      </c>
      <c r="N5" s="134">
        <f>AE5*100/W5</f>
        <v>0.23664550267054452</v>
      </c>
      <c r="O5" s="134">
        <f>AF5*100/W5</f>
        <v>7.0993650801163355</v>
      </c>
      <c r="P5" s="216">
        <f>AK5</f>
        <v>22</v>
      </c>
      <c r="Q5" s="217">
        <f>AE5</f>
        <v>2</v>
      </c>
      <c r="R5" s="217">
        <f>AF5</f>
        <v>60</v>
      </c>
      <c r="T5">
        <v>522</v>
      </c>
      <c r="U5">
        <v>14</v>
      </c>
      <c r="V5" t="s">
        <v>280</v>
      </c>
      <c r="W5">
        <v>845.14599999999996</v>
      </c>
      <c r="X5">
        <v>527.83799999999997</v>
      </c>
      <c r="Y5">
        <v>1.601</v>
      </c>
      <c r="Z5">
        <v>16.803000000000001</v>
      </c>
      <c r="AA5">
        <v>65.513883000000007</v>
      </c>
      <c r="AB5">
        <v>1.0419369999999999</v>
      </c>
      <c r="AC5">
        <v>27.207214</v>
      </c>
      <c r="AD5" s="1">
        <v>143</v>
      </c>
      <c r="AE5">
        <v>2</v>
      </c>
      <c r="AF5">
        <v>60</v>
      </c>
      <c r="AG5">
        <v>64</v>
      </c>
      <c r="AH5">
        <v>12.900257999999999</v>
      </c>
      <c r="AI5">
        <v>16.5</v>
      </c>
      <c r="AJ5">
        <v>0</v>
      </c>
      <c r="AK5">
        <v>22</v>
      </c>
      <c r="AL5">
        <v>20638</v>
      </c>
      <c r="AM5" t="s">
        <v>281</v>
      </c>
      <c r="AN5" t="s">
        <v>282</v>
      </c>
      <c r="AO5">
        <v>845.14599999999996</v>
      </c>
      <c r="AR5" t="s">
        <v>115</v>
      </c>
      <c r="AS5" t="s">
        <v>116</v>
      </c>
      <c r="AT5" t="s">
        <v>199</v>
      </c>
      <c r="AU5" t="s">
        <v>280</v>
      </c>
      <c r="AV5" t="s">
        <v>191</v>
      </c>
      <c r="AW5">
        <v>1</v>
      </c>
      <c r="BB5">
        <v>0.76238095238095238</v>
      </c>
      <c r="BC5" t="s">
        <v>69</v>
      </c>
      <c r="BF5" t="s">
        <v>115</v>
      </c>
      <c r="BG5" t="s">
        <v>116</v>
      </c>
      <c r="BH5" t="s">
        <v>280</v>
      </c>
      <c r="BI5">
        <v>14</v>
      </c>
      <c r="BJ5">
        <v>1</v>
      </c>
      <c r="BK5" t="s">
        <v>199</v>
      </c>
      <c r="BL5" t="s">
        <v>171</v>
      </c>
      <c r="BM5">
        <v>0.76238095238095238</v>
      </c>
      <c r="BN5" t="s">
        <v>69</v>
      </c>
      <c r="BO5" t="s">
        <v>243</v>
      </c>
      <c r="BP5">
        <v>845.14599999999996</v>
      </c>
    </row>
    <row r="6" spans="1:68" ht="16.5">
      <c r="A6" s="227" t="str">
        <f t="shared" ref="A6:A7" si="0">BF6</f>
        <v>시영운수</v>
      </c>
      <c r="B6" s="108">
        <f t="shared" ref="B6:B31" si="1">IF(BH6="null", E6, BH6)</f>
        <v>7107</v>
      </c>
      <c r="C6" s="109" t="str">
        <f t="shared" ref="C6:C7" si="2">BN6</f>
        <v>D</v>
      </c>
      <c r="D6" s="110">
        <f t="shared" ref="D6:D7" si="3">BM6</f>
        <v>0.83</v>
      </c>
      <c r="E6" s="111">
        <f t="shared" ref="E6:E7" si="4">U6</f>
        <v>7107</v>
      </c>
      <c r="F6" s="112" t="str">
        <f t="shared" ref="F6:F7" si="5">BG6</f>
        <v>15</v>
      </c>
      <c r="G6" s="113" t="str">
        <f t="shared" ref="G6:G7" si="6">BK6</f>
        <v>73아1022</v>
      </c>
      <c r="H6" s="114">
        <f t="shared" ref="H6:H7" si="7">BJ6</f>
        <v>1</v>
      </c>
      <c r="I6" s="115">
        <f t="shared" ref="I6:I7" si="8">BP6</f>
        <v>4001.4059999999999</v>
      </c>
      <c r="J6" s="116">
        <f t="shared" ref="J6:J7" si="9">AB6/AA6</f>
        <v>4.8685352323372677E-2</v>
      </c>
      <c r="K6" s="116">
        <f t="shared" ref="K6:K7" si="10">AC6/AA6</f>
        <v>0.40776308278316192</v>
      </c>
      <c r="L6" s="116">
        <f t="shared" ref="L6:L7" si="11">AD6/I6</f>
        <v>0.11770862541816551</v>
      </c>
      <c r="M6" s="117">
        <f t="shared" ref="M6:M7" si="12">Z6</f>
        <v>14.904</v>
      </c>
      <c r="N6" s="118">
        <f t="shared" ref="N6:N7" si="13">AE6*100/W6</f>
        <v>0.2749033714649301</v>
      </c>
      <c r="O6" s="118">
        <f t="shared" ref="O6:O7" si="14">AF6*100/W6</f>
        <v>21.642392698966315</v>
      </c>
      <c r="P6" s="218">
        <f t="shared" ref="P6:P7" si="15">AK6</f>
        <v>95</v>
      </c>
      <c r="Q6" s="219">
        <f t="shared" ref="Q6:Q7" si="16">AE6</f>
        <v>11</v>
      </c>
      <c r="R6" s="219">
        <f t="shared" ref="R6:R7" si="17">AF6</f>
        <v>866</v>
      </c>
      <c r="T6">
        <v>522</v>
      </c>
      <c r="U6">
        <v>7107</v>
      </c>
      <c r="V6" t="s">
        <v>280</v>
      </c>
      <c r="W6">
        <v>4001.4059999999999</v>
      </c>
      <c r="X6">
        <v>2190.9699999999998</v>
      </c>
      <c r="Y6">
        <v>1.8260000000000001</v>
      </c>
      <c r="Z6">
        <v>14.904</v>
      </c>
      <c r="AA6">
        <v>281.58635700000002</v>
      </c>
      <c r="AB6">
        <v>13.709130999999999</v>
      </c>
      <c r="AC6">
        <v>114.820521</v>
      </c>
      <c r="AD6" s="1">
        <v>471</v>
      </c>
      <c r="AE6">
        <v>11</v>
      </c>
      <c r="AF6">
        <v>866</v>
      </c>
      <c r="AG6">
        <v>85</v>
      </c>
      <c r="AH6">
        <v>14.210226</v>
      </c>
      <c r="AI6">
        <v>3960.7</v>
      </c>
      <c r="AJ6">
        <v>0</v>
      </c>
      <c r="AK6">
        <v>95</v>
      </c>
      <c r="AL6">
        <v>78901</v>
      </c>
      <c r="AM6" t="s">
        <v>283</v>
      </c>
      <c r="AN6" t="s">
        <v>284</v>
      </c>
      <c r="AO6">
        <v>4001.4059999999999</v>
      </c>
      <c r="AR6" t="s">
        <v>115</v>
      </c>
      <c r="AS6" t="s">
        <v>116</v>
      </c>
      <c r="AT6" t="s">
        <v>246</v>
      </c>
      <c r="AU6" t="s">
        <v>280</v>
      </c>
      <c r="AV6" t="s">
        <v>191</v>
      </c>
      <c r="AW6">
        <v>1</v>
      </c>
      <c r="BB6">
        <v>0.83</v>
      </c>
      <c r="BC6" t="s">
        <v>66</v>
      </c>
      <c r="BF6" t="s">
        <v>115</v>
      </c>
      <c r="BG6" t="s">
        <v>116</v>
      </c>
      <c r="BH6" t="s">
        <v>280</v>
      </c>
      <c r="BI6">
        <v>7107</v>
      </c>
      <c r="BJ6">
        <v>1</v>
      </c>
      <c r="BK6" t="s">
        <v>246</v>
      </c>
      <c r="BL6" t="s">
        <v>171</v>
      </c>
      <c r="BM6">
        <v>0.83</v>
      </c>
      <c r="BN6" t="s">
        <v>66</v>
      </c>
      <c r="BO6" t="s">
        <v>174</v>
      </c>
      <c r="BP6">
        <v>4001.4059999999999</v>
      </c>
    </row>
    <row r="7" spans="1:68" ht="16.5">
      <c r="A7" s="226" t="str">
        <f t="shared" si="0"/>
        <v>시영운수</v>
      </c>
      <c r="B7" s="124" t="str">
        <f t="shared" si="1"/>
        <v>강병호</v>
      </c>
      <c r="C7" s="125" t="str">
        <f t="shared" si="2"/>
        <v>F</v>
      </c>
      <c r="D7" s="126">
        <f t="shared" si="3"/>
        <v>0.76500000000000001</v>
      </c>
      <c r="E7" s="127">
        <f t="shared" si="4"/>
        <v>4011</v>
      </c>
      <c r="F7" s="128" t="str">
        <f t="shared" si="5"/>
        <v>15</v>
      </c>
      <c r="G7" s="129" t="str">
        <f t="shared" si="6"/>
        <v>70바1583</v>
      </c>
      <c r="H7" s="130">
        <f t="shared" si="7"/>
        <v>1</v>
      </c>
      <c r="I7" s="131">
        <f t="shared" si="8"/>
        <v>938.43499999999995</v>
      </c>
      <c r="J7" s="132">
        <f t="shared" si="9"/>
        <v>7.2426806234450122E-3</v>
      </c>
      <c r="K7" s="132">
        <f t="shared" si="10"/>
        <v>0.36192571094730963</v>
      </c>
      <c r="L7" s="132">
        <f t="shared" si="11"/>
        <v>0.19074309888271432</v>
      </c>
      <c r="M7" s="133">
        <f t="shared" si="12"/>
        <v>14.295</v>
      </c>
      <c r="N7" s="134">
        <f t="shared" si="13"/>
        <v>0.10656039043727057</v>
      </c>
      <c r="O7" s="134">
        <f t="shared" si="14"/>
        <v>5.1148987409889877</v>
      </c>
      <c r="P7" s="216">
        <f t="shared" si="15"/>
        <v>13</v>
      </c>
      <c r="Q7" s="217">
        <f t="shared" si="16"/>
        <v>1</v>
      </c>
      <c r="R7" s="217">
        <f t="shared" si="17"/>
        <v>48</v>
      </c>
      <c r="T7">
        <v>522</v>
      </c>
      <c r="U7">
        <v>4011</v>
      </c>
      <c r="V7" t="s">
        <v>202</v>
      </c>
      <c r="W7">
        <v>938.43499999999995</v>
      </c>
      <c r="X7">
        <v>557.70000000000005</v>
      </c>
      <c r="Y7">
        <v>1.6830000000000001</v>
      </c>
      <c r="Z7">
        <v>14.295</v>
      </c>
      <c r="AA7">
        <v>66.004153000000002</v>
      </c>
      <c r="AB7">
        <v>0.478047</v>
      </c>
      <c r="AC7">
        <v>23.8886</v>
      </c>
      <c r="AD7" s="1">
        <v>179</v>
      </c>
      <c r="AE7">
        <v>1</v>
      </c>
      <c r="AF7">
        <v>48</v>
      </c>
      <c r="AG7">
        <v>61</v>
      </c>
      <c r="AH7">
        <v>14.217817</v>
      </c>
      <c r="AI7">
        <v>0</v>
      </c>
      <c r="AJ7">
        <v>0</v>
      </c>
      <c r="AK7">
        <v>13</v>
      </c>
      <c r="AL7">
        <v>3966</v>
      </c>
      <c r="AM7" t="s">
        <v>203</v>
      </c>
      <c r="AN7" t="s">
        <v>285</v>
      </c>
      <c r="AO7">
        <v>938.43499999999995</v>
      </c>
      <c r="AR7" t="s">
        <v>115</v>
      </c>
      <c r="AS7" t="s">
        <v>116</v>
      </c>
      <c r="AT7" t="s">
        <v>198</v>
      </c>
      <c r="AU7" t="s">
        <v>202</v>
      </c>
      <c r="AV7" t="s">
        <v>191</v>
      </c>
      <c r="AW7">
        <v>1</v>
      </c>
      <c r="BB7">
        <v>0.76500000000000001</v>
      </c>
      <c r="BC7" t="s">
        <v>69</v>
      </c>
      <c r="BF7" t="s">
        <v>115</v>
      </c>
      <c r="BG7" t="s">
        <v>116</v>
      </c>
      <c r="BH7" t="s">
        <v>202</v>
      </c>
      <c r="BI7">
        <v>4011</v>
      </c>
      <c r="BJ7">
        <v>1</v>
      </c>
      <c r="BK7" t="s">
        <v>198</v>
      </c>
      <c r="BL7" t="s">
        <v>171</v>
      </c>
      <c r="BM7">
        <v>0.76500000000000001</v>
      </c>
      <c r="BN7" t="s">
        <v>69</v>
      </c>
      <c r="BO7" t="s">
        <v>243</v>
      </c>
      <c r="BP7">
        <v>938.43499999999995</v>
      </c>
    </row>
    <row r="8" spans="1:68" ht="16.5">
      <c r="A8" s="227" t="str">
        <f t="shared" ref="A8:A20" si="18">BF8</f>
        <v>시영운수</v>
      </c>
      <c r="B8" s="108" t="str">
        <f t="shared" si="1"/>
        <v>김기호</v>
      </c>
      <c r="C8" s="109" t="str">
        <f t="shared" ref="C8:C20" si="19">BN8</f>
        <v>D</v>
      </c>
      <c r="D8" s="110">
        <f t="shared" ref="D8:D20" si="20">BM8</f>
        <v>0.84454545454545449</v>
      </c>
      <c r="E8" s="111">
        <f t="shared" ref="E8:E20" si="21">U8</f>
        <v>3329</v>
      </c>
      <c r="F8" s="112" t="str">
        <f t="shared" ref="F8:F20" si="22">BG8</f>
        <v>15</v>
      </c>
      <c r="G8" s="113" t="str">
        <f t="shared" ref="G8:G20" si="23">BK8</f>
        <v>70바1506</v>
      </c>
      <c r="H8" s="114">
        <f t="shared" ref="H8:H20" si="24">BJ8</f>
        <v>1</v>
      </c>
      <c r="I8" s="115">
        <f t="shared" ref="I8:I20" si="25">BP8</f>
        <v>4476.5829999999996</v>
      </c>
      <c r="J8" s="116">
        <f t="shared" ref="J8:J20" si="26">AB8/AA8</f>
        <v>4.5481075050862678E-2</v>
      </c>
      <c r="K8" s="116">
        <f t="shared" ref="K8:K20" si="27">AC8/AA8</f>
        <v>0.40240876937364739</v>
      </c>
      <c r="L8" s="116">
        <f t="shared" ref="L8:L20" si="28">AD8/I8</f>
        <v>0.14117910915535356</v>
      </c>
      <c r="M8" s="117">
        <f t="shared" ref="M8:M20" si="29">Z8</f>
        <v>14.788</v>
      </c>
      <c r="N8" s="118">
        <f t="shared" ref="N8:N20" si="30">AE8*100/W8</f>
        <v>6.835570791382624</v>
      </c>
      <c r="O8" s="118">
        <f t="shared" ref="O8:O20" si="31">AF8*100/W8</f>
        <v>37.975393285459027</v>
      </c>
      <c r="P8" s="218">
        <f t="shared" ref="P8:P20" si="32">AK8</f>
        <v>99</v>
      </c>
      <c r="Q8" s="219">
        <f t="shared" ref="Q8:Q20" si="33">AE8</f>
        <v>306</v>
      </c>
      <c r="R8" s="219">
        <f t="shared" ref="R8:R20" si="34">AF8</f>
        <v>1700</v>
      </c>
      <c r="T8">
        <v>522</v>
      </c>
      <c r="U8">
        <v>3329</v>
      </c>
      <c r="V8" t="s">
        <v>204</v>
      </c>
      <c r="W8">
        <v>4476.5829999999996</v>
      </c>
      <c r="X8">
        <v>2409.0439999999999</v>
      </c>
      <c r="Y8">
        <v>1.8580000000000001</v>
      </c>
      <c r="Z8">
        <v>14.788</v>
      </c>
      <c r="AA8">
        <v>306.39022899999998</v>
      </c>
      <c r="AB8">
        <v>13.934957000000001</v>
      </c>
      <c r="AC8">
        <v>123.29411500000001</v>
      </c>
      <c r="AD8" s="1">
        <v>632</v>
      </c>
      <c r="AE8">
        <v>306</v>
      </c>
      <c r="AF8">
        <v>1700</v>
      </c>
      <c r="AG8">
        <v>82</v>
      </c>
      <c r="AH8">
        <v>14.610723</v>
      </c>
      <c r="AI8">
        <v>3412.4</v>
      </c>
      <c r="AJ8">
        <v>0</v>
      </c>
      <c r="AK8">
        <v>99</v>
      </c>
      <c r="AL8">
        <v>72892</v>
      </c>
      <c r="AM8" t="s">
        <v>205</v>
      </c>
      <c r="AN8" t="s">
        <v>286</v>
      </c>
      <c r="AO8">
        <v>4476.5829999999996</v>
      </c>
      <c r="AR8" t="s">
        <v>115</v>
      </c>
      <c r="AS8" t="s">
        <v>116</v>
      </c>
      <c r="AT8" t="s">
        <v>190</v>
      </c>
      <c r="AU8" t="s">
        <v>204</v>
      </c>
      <c r="AV8" t="s">
        <v>191</v>
      </c>
      <c r="AW8">
        <v>1</v>
      </c>
      <c r="BB8">
        <v>0.84454545454545449</v>
      </c>
      <c r="BC8" t="s">
        <v>66</v>
      </c>
      <c r="BF8" t="s">
        <v>115</v>
      </c>
      <c r="BG8" t="s">
        <v>116</v>
      </c>
      <c r="BH8" t="s">
        <v>204</v>
      </c>
      <c r="BI8">
        <v>3329</v>
      </c>
      <c r="BJ8">
        <v>1</v>
      </c>
      <c r="BK8" t="s">
        <v>190</v>
      </c>
      <c r="BL8" t="s">
        <v>171</v>
      </c>
      <c r="BM8">
        <v>0.84454545454545449</v>
      </c>
      <c r="BN8" t="s">
        <v>66</v>
      </c>
      <c r="BO8" t="s">
        <v>174</v>
      </c>
      <c r="BP8">
        <v>4476.5829999999996</v>
      </c>
    </row>
    <row r="9" spans="1:68" ht="16.5">
      <c r="A9" s="226" t="str">
        <f t="shared" si="18"/>
        <v>시영운수</v>
      </c>
      <c r="B9" s="124" t="str">
        <f t="shared" si="1"/>
        <v>김덕수</v>
      </c>
      <c r="C9" s="125" t="str">
        <f t="shared" si="19"/>
        <v>C</v>
      </c>
      <c r="D9" s="126">
        <f t="shared" si="20"/>
        <v>0.85465590765308619</v>
      </c>
      <c r="E9" s="127">
        <f t="shared" si="21"/>
        <v>1840</v>
      </c>
      <c r="F9" s="128" t="str">
        <f t="shared" si="22"/>
        <v>15</v>
      </c>
      <c r="G9" s="129" t="str">
        <f t="shared" si="23"/>
        <v>70바1524</v>
      </c>
      <c r="H9" s="130">
        <f t="shared" si="24"/>
        <v>2</v>
      </c>
      <c r="I9" s="131">
        <f t="shared" si="25"/>
        <v>461.57299999999998</v>
      </c>
      <c r="J9" s="132">
        <f t="shared" si="26"/>
        <v>3.5852854286934521E-2</v>
      </c>
      <c r="K9" s="132">
        <f t="shared" si="27"/>
        <v>0.41760472174400715</v>
      </c>
      <c r="L9" s="132">
        <f t="shared" si="28"/>
        <v>0.17115385865291083</v>
      </c>
      <c r="M9" s="133">
        <f t="shared" si="29"/>
        <v>18.585999999999999</v>
      </c>
      <c r="N9" s="134">
        <f t="shared" si="30"/>
        <v>9.2990211850300639</v>
      </c>
      <c r="O9" s="134">
        <f t="shared" si="31"/>
        <v>20.457846607066138</v>
      </c>
      <c r="P9" s="216">
        <f t="shared" si="32"/>
        <v>14</v>
      </c>
      <c r="Q9" s="217">
        <f t="shared" si="33"/>
        <v>50</v>
      </c>
      <c r="R9" s="217">
        <f t="shared" si="34"/>
        <v>110</v>
      </c>
      <c r="T9">
        <v>522</v>
      </c>
      <c r="U9">
        <v>1840</v>
      </c>
      <c r="V9" t="s">
        <v>206</v>
      </c>
      <c r="W9">
        <v>537.69100000000003</v>
      </c>
      <c r="X9">
        <v>321.92099999999999</v>
      </c>
      <c r="Y9">
        <v>1.67</v>
      </c>
      <c r="Z9">
        <v>18.585999999999999</v>
      </c>
      <c r="AA9">
        <v>39.629424999999998</v>
      </c>
      <c r="AB9">
        <v>1.420828</v>
      </c>
      <c r="AC9">
        <v>16.549434999999999</v>
      </c>
      <c r="AD9" s="1">
        <v>79</v>
      </c>
      <c r="AE9">
        <v>50</v>
      </c>
      <c r="AF9">
        <v>110</v>
      </c>
      <c r="AG9">
        <v>65</v>
      </c>
      <c r="AH9">
        <v>13.567973</v>
      </c>
      <c r="AI9">
        <v>0</v>
      </c>
      <c r="AJ9">
        <v>0</v>
      </c>
      <c r="AK9">
        <v>14</v>
      </c>
      <c r="AL9">
        <v>13513</v>
      </c>
      <c r="AM9" t="s">
        <v>207</v>
      </c>
      <c r="AN9" t="s">
        <v>287</v>
      </c>
      <c r="AO9">
        <v>355.74</v>
      </c>
      <c r="AR9" t="s">
        <v>115</v>
      </c>
      <c r="AS9" t="s">
        <v>116</v>
      </c>
      <c r="AT9" t="s">
        <v>193</v>
      </c>
      <c r="AU9" t="s">
        <v>206</v>
      </c>
      <c r="AV9" t="s">
        <v>191</v>
      </c>
      <c r="AW9">
        <v>2</v>
      </c>
      <c r="BB9">
        <v>0.85465590765308619</v>
      </c>
      <c r="BC9" t="s">
        <v>68</v>
      </c>
      <c r="BF9" t="s">
        <v>115</v>
      </c>
      <c r="BG9" t="s">
        <v>116</v>
      </c>
      <c r="BH9" t="s">
        <v>206</v>
      </c>
      <c r="BI9">
        <v>1840</v>
      </c>
      <c r="BJ9">
        <v>2</v>
      </c>
      <c r="BK9" t="s">
        <v>193</v>
      </c>
      <c r="BL9" t="s">
        <v>195</v>
      </c>
      <c r="BM9">
        <v>0.85465590765308619</v>
      </c>
      <c r="BN9" t="s">
        <v>68</v>
      </c>
      <c r="BO9" t="s">
        <v>173</v>
      </c>
      <c r="BP9">
        <v>461.57299999999998</v>
      </c>
    </row>
    <row r="10" spans="1:68" ht="16.5">
      <c r="A10" s="227" t="str">
        <f t="shared" si="18"/>
        <v>시영운수</v>
      </c>
      <c r="B10" s="108" t="str">
        <f t="shared" si="1"/>
        <v>김삼교</v>
      </c>
      <c r="C10" s="109" t="str">
        <f t="shared" si="19"/>
        <v>F</v>
      </c>
      <c r="D10" s="110">
        <f t="shared" si="20"/>
        <v>0.78761904761904755</v>
      </c>
      <c r="E10" s="111">
        <f t="shared" si="21"/>
        <v>1761</v>
      </c>
      <c r="F10" s="112" t="str">
        <f t="shared" si="22"/>
        <v>15</v>
      </c>
      <c r="G10" s="113" t="str">
        <f t="shared" si="23"/>
        <v>70바1516</v>
      </c>
      <c r="H10" s="114">
        <f t="shared" si="24"/>
        <v>1</v>
      </c>
      <c r="I10" s="115">
        <f t="shared" si="25"/>
        <v>3166.8789999999999</v>
      </c>
      <c r="J10" s="116">
        <f t="shared" si="26"/>
        <v>5.5424526935037528E-2</v>
      </c>
      <c r="K10" s="116">
        <f t="shared" si="27"/>
        <v>0.38556650840103074</v>
      </c>
      <c r="L10" s="116">
        <f t="shared" si="28"/>
        <v>0.17051488231789089</v>
      </c>
      <c r="M10" s="117">
        <f t="shared" si="29"/>
        <v>18.300999999999998</v>
      </c>
      <c r="N10" s="118">
        <f t="shared" si="30"/>
        <v>6.3153660117737376E-2</v>
      </c>
      <c r="O10" s="118">
        <f t="shared" si="31"/>
        <v>9.3783185274839997</v>
      </c>
      <c r="P10" s="218">
        <f t="shared" si="32"/>
        <v>83</v>
      </c>
      <c r="Q10" s="219">
        <f t="shared" si="33"/>
        <v>2</v>
      </c>
      <c r="R10" s="219">
        <f t="shared" si="34"/>
        <v>297</v>
      </c>
      <c r="T10">
        <v>522</v>
      </c>
      <c r="U10">
        <v>1761</v>
      </c>
      <c r="V10" t="s">
        <v>208</v>
      </c>
      <c r="W10">
        <v>3166.8789999999999</v>
      </c>
      <c r="X10">
        <v>1914.193</v>
      </c>
      <c r="Y10">
        <v>1.6539999999999999</v>
      </c>
      <c r="Z10">
        <v>18.300999999999998</v>
      </c>
      <c r="AA10">
        <v>235.529967</v>
      </c>
      <c r="AB10">
        <v>13.054137000000001</v>
      </c>
      <c r="AC10">
        <v>90.812466999999998</v>
      </c>
      <c r="AD10" s="1">
        <v>540</v>
      </c>
      <c r="AE10">
        <v>2</v>
      </c>
      <c r="AF10">
        <v>297</v>
      </c>
      <c r="AG10">
        <v>69</v>
      </c>
      <c r="AH10">
        <v>13.445758</v>
      </c>
      <c r="AI10">
        <v>153.30000000000001</v>
      </c>
      <c r="AJ10">
        <v>0</v>
      </c>
      <c r="AK10">
        <v>83</v>
      </c>
      <c r="AL10">
        <v>56088</v>
      </c>
      <c r="AM10" t="s">
        <v>209</v>
      </c>
      <c r="AN10" t="s">
        <v>288</v>
      </c>
      <c r="AO10">
        <v>3166.8789999999999</v>
      </c>
      <c r="AR10" t="s">
        <v>115</v>
      </c>
      <c r="AS10" t="s">
        <v>116</v>
      </c>
      <c r="AT10" t="s">
        <v>192</v>
      </c>
      <c r="AU10" t="s">
        <v>208</v>
      </c>
      <c r="AV10" t="s">
        <v>191</v>
      </c>
      <c r="AW10">
        <v>1</v>
      </c>
      <c r="BB10">
        <v>0.78761904761904755</v>
      </c>
      <c r="BC10" t="s">
        <v>69</v>
      </c>
      <c r="BF10" t="s">
        <v>115</v>
      </c>
      <c r="BG10" t="s">
        <v>116</v>
      </c>
      <c r="BH10" t="s">
        <v>208</v>
      </c>
      <c r="BI10">
        <v>1761</v>
      </c>
      <c r="BJ10">
        <v>1</v>
      </c>
      <c r="BK10" t="s">
        <v>192</v>
      </c>
      <c r="BL10" t="s">
        <v>171</v>
      </c>
      <c r="BM10">
        <v>0.78761904761904755</v>
      </c>
      <c r="BN10" t="s">
        <v>69</v>
      </c>
      <c r="BO10" t="s">
        <v>243</v>
      </c>
      <c r="BP10">
        <v>3166.8789999999999</v>
      </c>
    </row>
    <row r="11" spans="1:68" ht="16.5">
      <c r="A11" s="226" t="str">
        <f t="shared" si="18"/>
        <v>시영운수</v>
      </c>
      <c r="B11" s="124" t="str">
        <f t="shared" si="1"/>
        <v>김성중</v>
      </c>
      <c r="C11" s="125" t="str">
        <f t="shared" si="19"/>
        <v>C</v>
      </c>
      <c r="D11" s="126">
        <f t="shared" si="20"/>
        <v>0.85250000000000004</v>
      </c>
      <c r="E11" s="127">
        <f t="shared" si="21"/>
        <v>3684</v>
      </c>
      <c r="F11" s="128" t="str">
        <f t="shared" si="22"/>
        <v>15</v>
      </c>
      <c r="G11" s="129" t="str">
        <f t="shared" si="23"/>
        <v>70바1525</v>
      </c>
      <c r="H11" s="130">
        <f t="shared" si="24"/>
        <v>1</v>
      </c>
      <c r="I11" s="131">
        <f t="shared" si="25"/>
        <v>1544.46</v>
      </c>
      <c r="J11" s="132">
        <f t="shared" si="26"/>
        <v>3.6381715203293737E-3</v>
      </c>
      <c r="K11" s="132">
        <f t="shared" si="27"/>
        <v>0.29839764617854325</v>
      </c>
      <c r="L11" s="132">
        <f t="shared" si="28"/>
        <v>0.17546585861725134</v>
      </c>
      <c r="M11" s="133">
        <f t="shared" si="29"/>
        <v>12.16</v>
      </c>
      <c r="N11" s="134">
        <f t="shared" si="30"/>
        <v>0.25899019722103517</v>
      </c>
      <c r="O11" s="134">
        <f t="shared" si="31"/>
        <v>4.3380858034523389</v>
      </c>
      <c r="P11" s="216">
        <f t="shared" si="32"/>
        <v>3</v>
      </c>
      <c r="Q11" s="217">
        <f t="shared" si="33"/>
        <v>4</v>
      </c>
      <c r="R11" s="217">
        <f t="shared" si="34"/>
        <v>67</v>
      </c>
      <c r="T11">
        <v>522</v>
      </c>
      <c r="U11">
        <v>3684</v>
      </c>
      <c r="V11" t="s">
        <v>210</v>
      </c>
      <c r="W11">
        <v>1544.46</v>
      </c>
      <c r="X11">
        <v>905.65</v>
      </c>
      <c r="Y11">
        <v>1.7050000000000001</v>
      </c>
      <c r="Z11">
        <v>12.16</v>
      </c>
      <c r="AA11">
        <v>99.553854999999999</v>
      </c>
      <c r="AB11">
        <v>0.36219400000000002</v>
      </c>
      <c r="AC11">
        <v>29.706636</v>
      </c>
      <c r="AD11" s="1">
        <v>271</v>
      </c>
      <c r="AE11">
        <v>4</v>
      </c>
      <c r="AF11">
        <v>67</v>
      </c>
      <c r="AG11">
        <v>65</v>
      </c>
      <c r="AH11">
        <v>15.513814</v>
      </c>
      <c r="AI11">
        <v>19</v>
      </c>
      <c r="AJ11">
        <v>0</v>
      </c>
      <c r="AK11">
        <v>3</v>
      </c>
      <c r="AL11">
        <v>1019</v>
      </c>
      <c r="AM11" t="s">
        <v>211</v>
      </c>
      <c r="AN11" t="s">
        <v>289</v>
      </c>
      <c r="AO11">
        <v>1544.46</v>
      </c>
      <c r="AR11" t="s">
        <v>115</v>
      </c>
      <c r="AS11" t="s">
        <v>116</v>
      </c>
      <c r="AT11" t="s">
        <v>194</v>
      </c>
      <c r="AU11" t="s">
        <v>210</v>
      </c>
      <c r="AV11" t="s">
        <v>191</v>
      </c>
      <c r="AW11">
        <v>1</v>
      </c>
      <c r="BB11">
        <v>0.85250000000000004</v>
      </c>
      <c r="BC11" t="s">
        <v>68</v>
      </c>
      <c r="BF11" t="s">
        <v>115</v>
      </c>
      <c r="BG11" t="s">
        <v>116</v>
      </c>
      <c r="BH11" t="s">
        <v>210</v>
      </c>
      <c r="BI11">
        <v>3684</v>
      </c>
      <c r="BJ11">
        <v>1</v>
      </c>
      <c r="BK11" t="s">
        <v>194</v>
      </c>
      <c r="BL11" t="s">
        <v>171</v>
      </c>
      <c r="BM11">
        <v>0.85250000000000004</v>
      </c>
      <c r="BN11" t="s">
        <v>68</v>
      </c>
      <c r="BO11" t="s">
        <v>173</v>
      </c>
      <c r="BP11">
        <v>1544.46</v>
      </c>
    </row>
    <row r="12" spans="1:68" ht="16.5">
      <c r="A12" s="227" t="str">
        <f t="shared" si="18"/>
        <v>시영운수</v>
      </c>
      <c r="B12" s="108" t="str">
        <f t="shared" si="1"/>
        <v>김의호2</v>
      </c>
      <c r="C12" s="109" t="str">
        <f t="shared" si="19"/>
        <v>D</v>
      </c>
      <c r="D12" s="110">
        <f t="shared" si="20"/>
        <v>0.82545454545454544</v>
      </c>
      <c r="E12" s="111">
        <f t="shared" si="21"/>
        <v>3731</v>
      </c>
      <c r="F12" s="112" t="str">
        <f t="shared" si="22"/>
        <v>15</v>
      </c>
      <c r="G12" s="113" t="str">
        <f t="shared" si="23"/>
        <v>70바1582</v>
      </c>
      <c r="H12" s="114">
        <f t="shared" si="24"/>
        <v>1</v>
      </c>
      <c r="I12" s="115">
        <f t="shared" si="25"/>
        <v>2250.471</v>
      </c>
      <c r="J12" s="116">
        <f t="shared" si="26"/>
        <v>3.4367655816338064E-2</v>
      </c>
      <c r="K12" s="116">
        <f t="shared" si="27"/>
        <v>0.33568708697787158</v>
      </c>
      <c r="L12" s="116">
        <f t="shared" si="28"/>
        <v>0.16929789364093117</v>
      </c>
      <c r="M12" s="117">
        <f t="shared" si="29"/>
        <v>12.715999999999999</v>
      </c>
      <c r="N12" s="118">
        <f t="shared" si="30"/>
        <v>0</v>
      </c>
      <c r="O12" s="118">
        <f t="shared" si="31"/>
        <v>4.354643983415027</v>
      </c>
      <c r="P12" s="218">
        <f t="shared" si="32"/>
        <v>34</v>
      </c>
      <c r="Q12" s="219">
        <f t="shared" si="33"/>
        <v>0</v>
      </c>
      <c r="R12" s="219">
        <f t="shared" si="34"/>
        <v>98</v>
      </c>
      <c r="T12">
        <v>522</v>
      </c>
      <c r="U12">
        <v>3731</v>
      </c>
      <c r="V12" t="s">
        <v>248</v>
      </c>
      <c r="W12">
        <v>2250.471</v>
      </c>
      <c r="X12">
        <v>1239.424</v>
      </c>
      <c r="Y12">
        <v>1.8160000000000001</v>
      </c>
      <c r="Z12">
        <v>12.715999999999999</v>
      </c>
      <c r="AA12">
        <v>152.702472</v>
      </c>
      <c r="AB12">
        <v>5.2480260000000003</v>
      </c>
      <c r="AC12">
        <v>51.260247999999997</v>
      </c>
      <c r="AD12" s="1">
        <v>381</v>
      </c>
      <c r="AE12">
        <v>0</v>
      </c>
      <c r="AF12">
        <v>98</v>
      </c>
      <c r="AG12">
        <v>69</v>
      </c>
      <c r="AH12">
        <v>14.737619</v>
      </c>
      <c r="AI12">
        <v>162.6</v>
      </c>
      <c r="AJ12">
        <v>0</v>
      </c>
      <c r="AK12">
        <v>34</v>
      </c>
      <c r="AL12">
        <v>16293</v>
      </c>
      <c r="AM12" t="s">
        <v>249</v>
      </c>
      <c r="AN12" t="s">
        <v>290</v>
      </c>
      <c r="AO12">
        <v>2250.471</v>
      </c>
      <c r="AR12" t="s">
        <v>115</v>
      </c>
      <c r="AS12" t="s">
        <v>116</v>
      </c>
      <c r="AT12" t="s">
        <v>197</v>
      </c>
      <c r="AU12" t="s">
        <v>248</v>
      </c>
      <c r="AV12" t="s">
        <v>191</v>
      </c>
      <c r="AW12">
        <v>1</v>
      </c>
      <c r="BB12">
        <v>0.82545454545454544</v>
      </c>
      <c r="BC12" t="s">
        <v>66</v>
      </c>
      <c r="BF12" t="s">
        <v>115</v>
      </c>
      <c r="BG12" t="s">
        <v>116</v>
      </c>
      <c r="BH12" t="s">
        <v>248</v>
      </c>
      <c r="BI12">
        <v>3731</v>
      </c>
      <c r="BJ12">
        <v>1</v>
      </c>
      <c r="BK12" t="s">
        <v>197</v>
      </c>
      <c r="BL12" t="s">
        <v>171</v>
      </c>
      <c r="BM12">
        <v>0.82545454545454544</v>
      </c>
      <c r="BN12" t="s">
        <v>66</v>
      </c>
      <c r="BO12" t="s">
        <v>174</v>
      </c>
      <c r="BP12">
        <v>2250.471</v>
      </c>
    </row>
    <row r="13" spans="1:68" ht="16.5">
      <c r="A13" s="226" t="str">
        <f t="shared" si="18"/>
        <v>시영운수</v>
      </c>
      <c r="B13" s="124" t="str">
        <f t="shared" si="1"/>
        <v>김형태</v>
      </c>
      <c r="C13" s="125" t="str">
        <f t="shared" si="19"/>
        <v>D</v>
      </c>
      <c r="D13" s="126">
        <f t="shared" si="20"/>
        <v>0.803573044433744</v>
      </c>
      <c r="E13" s="127">
        <f t="shared" si="21"/>
        <v>1868</v>
      </c>
      <c r="F13" s="128" t="str">
        <f t="shared" si="22"/>
        <v>15</v>
      </c>
      <c r="G13" s="129" t="str">
        <f t="shared" si="23"/>
        <v>70바1582</v>
      </c>
      <c r="H13" s="130">
        <f t="shared" si="24"/>
        <v>2</v>
      </c>
      <c r="I13" s="131">
        <f t="shared" si="25"/>
        <v>431.21199999999999</v>
      </c>
      <c r="J13" s="132">
        <f t="shared" si="26"/>
        <v>4.3763948691226184E-2</v>
      </c>
      <c r="K13" s="132">
        <f t="shared" si="27"/>
        <v>0.3798980220913431</v>
      </c>
      <c r="L13" s="132">
        <f t="shared" si="28"/>
        <v>0.18552359396306226</v>
      </c>
      <c r="M13" s="133">
        <f t="shared" si="29"/>
        <v>14.959</v>
      </c>
      <c r="N13" s="134">
        <f t="shared" si="30"/>
        <v>0</v>
      </c>
      <c r="O13" s="134">
        <f t="shared" si="31"/>
        <v>14.684316184241798</v>
      </c>
      <c r="P13" s="216">
        <f t="shared" si="32"/>
        <v>13</v>
      </c>
      <c r="Q13" s="217">
        <f t="shared" si="33"/>
        <v>0</v>
      </c>
      <c r="R13" s="217">
        <f t="shared" si="34"/>
        <v>76</v>
      </c>
      <c r="T13">
        <v>522</v>
      </c>
      <c r="U13">
        <v>1868</v>
      </c>
      <c r="V13" t="s">
        <v>212</v>
      </c>
      <c r="W13">
        <v>517.55899999999997</v>
      </c>
      <c r="X13">
        <v>301.786</v>
      </c>
      <c r="Y13">
        <v>1.7150000000000001</v>
      </c>
      <c r="Z13">
        <v>14.959</v>
      </c>
      <c r="AA13">
        <v>38.152773000000003</v>
      </c>
      <c r="AB13">
        <v>1.669716</v>
      </c>
      <c r="AC13">
        <v>14.494163</v>
      </c>
      <c r="AD13" s="1">
        <v>80</v>
      </c>
      <c r="AE13">
        <v>0</v>
      </c>
      <c r="AF13">
        <v>76</v>
      </c>
      <c r="AG13">
        <v>67</v>
      </c>
      <c r="AH13">
        <v>13.565435000000001</v>
      </c>
      <c r="AI13">
        <v>7</v>
      </c>
      <c r="AJ13">
        <v>0</v>
      </c>
      <c r="AK13">
        <v>13</v>
      </c>
      <c r="AL13">
        <v>10098</v>
      </c>
      <c r="AM13" t="s">
        <v>213</v>
      </c>
      <c r="AN13" t="s">
        <v>291</v>
      </c>
      <c r="AO13">
        <v>282.464</v>
      </c>
      <c r="AR13" t="s">
        <v>115</v>
      </c>
      <c r="AS13" t="s">
        <v>116</v>
      </c>
      <c r="AT13" t="s">
        <v>197</v>
      </c>
      <c r="AU13" t="s">
        <v>212</v>
      </c>
      <c r="AV13" t="s">
        <v>191</v>
      </c>
      <c r="AW13">
        <v>2</v>
      </c>
      <c r="BB13">
        <v>0.803573044433744</v>
      </c>
      <c r="BC13" t="s">
        <v>66</v>
      </c>
      <c r="BF13" t="s">
        <v>115</v>
      </c>
      <c r="BG13" t="s">
        <v>116</v>
      </c>
      <c r="BH13" t="s">
        <v>212</v>
      </c>
      <c r="BI13">
        <v>1868</v>
      </c>
      <c r="BJ13">
        <v>2</v>
      </c>
      <c r="BK13" t="s">
        <v>197</v>
      </c>
      <c r="BL13" t="s">
        <v>195</v>
      </c>
      <c r="BM13">
        <v>0.803573044433744</v>
      </c>
      <c r="BN13" t="s">
        <v>66</v>
      </c>
      <c r="BO13" t="s">
        <v>174</v>
      </c>
      <c r="BP13">
        <v>431.21199999999999</v>
      </c>
    </row>
    <row r="14" spans="1:68" ht="16.5">
      <c r="A14" s="227" t="str">
        <f t="shared" si="18"/>
        <v>시영운수</v>
      </c>
      <c r="B14" s="108" t="str">
        <f t="shared" si="1"/>
        <v>류동하</v>
      </c>
      <c r="C14" s="109" t="str">
        <f t="shared" si="19"/>
        <v>B</v>
      </c>
      <c r="D14" s="110">
        <f t="shared" si="20"/>
        <v>0.92449999999999999</v>
      </c>
      <c r="E14" s="111">
        <f t="shared" si="21"/>
        <v>4004</v>
      </c>
      <c r="F14" s="112" t="str">
        <f t="shared" si="22"/>
        <v>15</v>
      </c>
      <c r="G14" s="113" t="str">
        <f t="shared" si="23"/>
        <v>70바1526</v>
      </c>
      <c r="H14" s="114">
        <f t="shared" si="24"/>
        <v>1</v>
      </c>
      <c r="I14" s="115">
        <f t="shared" si="25"/>
        <v>2247.1660000000002</v>
      </c>
      <c r="J14" s="116">
        <f t="shared" si="26"/>
        <v>1.7645128366090639E-3</v>
      </c>
      <c r="K14" s="116">
        <f t="shared" si="27"/>
        <v>0.33066610422959802</v>
      </c>
      <c r="L14" s="116">
        <f t="shared" si="28"/>
        <v>4.3165480431797201E-2</v>
      </c>
      <c r="M14" s="117">
        <f t="shared" si="29"/>
        <v>15.805</v>
      </c>
      <c r="N14" s="118">
        <f t="shared" si="30"/>
        <v>1.2460138681343522</v>
      </c>
      <c r="O14" s="118">
        <f t="shared" si="31"/>
        <v>3.3820376420789562</v>
      </c>
      <c r="P14" s="218">
        <f t="shared" si="32"/>
        <v>7</v>
      </c>
      <c r="Q14" s="219">
        <f t="shared" si="33"/>
        <v>28</v>
      </c>
      <c r="R14" s="219">
        <f t="shared" si="34"/>
        <v>76</v>
      </c>
      <c r="T14">
        <v>522</v>
      </c>
      <c r="U14">
        <v>4004</v>
      </c>
      <c r="V14" t="s">
        <v>214</v>
      </c>
      <c r="W14">
        <v>2247.1660000000002</v>
      </c>
      <c r="X14">
        <v>1215.2170000000001</v>
      </c>
      <c r="Y14">
        <v>1.849</v>
      </c>
      <c r="Z14">
        <v>15.805</v>
      </c>
      <c r="AA14">
        <v>134.11633800000001</v>
      </c>
      <c r="AB14">
        <v>0.23665</v>
      </c>
      <c r="AC14">
        <v>44.347726999999999</v>
      </c>
      <c r="AD14" s="1">
        <v>97</v>
      </c>
      <c r="AE14">
        <v>28</v>
      </c>
      <c r="AF14">
        <v>76</v>
      </c>
      <c r="AG14">
        <v>67</v>
      </c>
      <c r="AH14">
        <v>16.755348000000001</v>
      </c>
      <c r="AI14">
        <v>78.599999999999994</v>
      </c>
      <c r="AJ14">
        <v>0</v>
      </c>
      <c r="AK14">
        <v>7</v>
      </c>
      <c r="AL14">
        <v>1949</v>
      </c>
      <c r="AM14" t="s">
        <v>215</v>
      </c>
      <c r="AN14" t="s">
        <v>292</v>
      </c>
      <c r="AO14">
        <v>2247.1660000000002</v>
      </c>
      <c r="AR14" t="s">
        <v>115</v>
      </c>
      <c r="AS14" t="s">
        <v>116</v>
      </c>
      <c r="AT14" t="s">
        <v>195</v>
      </c>
      <c r="AU14" t="s">
        <v>214</v>
      </c>
      <c r="AV14" t="s">
        <v>191</v>
      </c>
      <c r="AW14">
        <v>1</v>
      </c>
      <c r="BB14">
        <v>0.92449999999999999</v>
      </c>
      <c r="BC14" t="s">
        <v>67</v>
      </c>
      <c r="BF14" t="s">
        <v>115</v>
      </c>
      <c r="BG14" t="s">
        <v>116</v>
      </c>
      <c r="BH14" t="s">
        <v>214</v>
      </c>
      <c r="BI14">
        <v>4004</v>
      </c>
      <c r="BJ14">
        <v>1</v>
      </c>
      <c r="BK14" t="s">
        <v>195</v>
      </c>
      <c r="BL14" t="s">
        <v>171</v>
      </c>
      <c r="BM14">
        <v>0.92449999999999999</v>
      </c>
      <c r="BN14" t="s">
        <v>67</v>
      </c>
      <c r="BO14" t="s">
        <v>172</v>
      </c>
      <c r="BP14">
        <v>2247.1660000000002</v>
      </c>
    </row>
    <row r="15" spans="1:68" ht="16.5">
      <c r="A15" s="226" t="str">
        <f t="shared" si="18"/>
        <v>시영운수</v>
      </c>
      <c r="B15" s="124" t="str">
        <f t="shared" si="1"/>
        <v>민순성</v>
      </c>
      <c r="C15" s="125" t="str">
        <f t="shared" si="19"/>
        <v>F</v>
      </c>
      <c r="D15" s="126">
        <f t="shared" si="20"/>
        <v>0.79227272727272724</v>
      </c>
      <c r="E15" s="127">
        <f t="shared" si="21"/>
        <v>2060</v>
      </c>
      <c r="F15" s="128" t="str">
        <f t="shared" si="22"/>
        <v>15</v>
      </c>
      <c r="G15" s="129" t="str">
        <f t="shared" si="23"/>
        <v>70바1583</v>
      </c>
      <c r="H15" s="130">
        <f t="shared" si="24"/>
        <v>1</v>
      </c>
      <c r="I15" s="131">
        <f t="shared" si="25"/>
        <v>1428.64</v>
      </c>
      <c r="J15" s="132">
        <f t="shared" si="26"/>
        <v>8.2933611974423359E-3</v>
      </c>
      <c r="K15" s="132">
        <f t="shared" si="27"/>
        <v>0.34463409737918915</v>
      </c>
      <c r="L15" s="132">
        <f t="shared" si="28"/>
        <v>0.19319072684511143</v>
      </c>
      <c r="M15" s="133">
        <f t="shared" si="29"/>
        <v>13.888999999999999</v>
      </c>
      <c r="N15" s="134">
        <f t="shared" si="30"/>
        <v>0.41997984096763352</v>
      </c>
      <c r="O15" s="134">
        <f t="shared" si="31"/>
        <v>0.6999664016127225</v>
      </c>
      <c r="P15" s="216">
        <f t="shared" si="32"/>
        <v>19</v>
      </c>
      <c r="Q15" s="217">
        <f t="shared" si="33"/>
        <v>6</v>
      </c>
      <c r="R15" s="217">
        <f t="shared" si="34"/>
        <v>10</v>
      </c>
      <c r="T15">
        <v>522</v>
      </c>
      <c r="U15">
        <v>2060</v>
      </c>
      <c r="V15" t="s">
        <v>216</v>
      </c>
      <c r="W15">
        <v>1428.64</v>
      </c>
      <c r="X15">
        <v>819.80499999999995</v>
      </c>
      <c r="Y15">
        <v>1.7430000000000001</v>
      </c>
      <c r="Z15">
        <v>13.888999999999999</v>
      </c>
      <c r="AA15">
        <v>96.460527999999996</v>
      </c>
      <c r="AB15">
        <v>0.79998199999999997</v>
      </c>
      <c r="AC15">
        <v>33.243586999999998</v>
      </c>
      <c r="AD15" s="1">
        <v>276</v>
      </c>
      <c r="AE15">
        <v>6</v>
      </c>
      <c r="AF15">
        <v>10</v>
      </c>
      <c r="AG15">
        <v>64</v>
      </c>
      <c r="AH15">
        <v>14.810617000000001</v>
      </c>
      <c r="AI15">
        <v>0</v>
      </c>
      <c r="AJ15">
        <v>0</v>
      </c>
      <c r="AK15">
        <v>19</v>
      </c>
      <c r="AL15">
        <v>5257</v>
      </c>
      <c r="AM15" t="s">
        <v>217</v>
      </c>
      <c r="AN15" t="s">
        <v>293</v>
      </c>
      <c r="AO15">
        <v>1428.64</v>
      </c>
      <c r="AR15" t="s">
        <v>115</v>
      </c>
      <c r="AS15" t="s">
        <v>116</v>
      </c>
      <c r="AT15" t="s">
        <v>198</v>
      </c>
      <c r="AU15" t="s">
        <v>216</v>
      </c>
      <c r="AV15" t="s">
        <v>191</v>
      </c>
      <c r="AW15">
        <v>1</v>
      </c>
      <c r="BB15">
        <v>0.79227272727272724</v>
      </c>
      <c r="BC15" t="s">
        <v>69</v>
      </c>
      <c r="BF15" t="s">
        <v>115</v>
      </c>
      <c r="BG15" t="s">
        <v>116</v>
      </c>
      <c r="BH15" t="s">
        <v>216</v>
      </c>
      <c r="BI15">
        <v>2060</v>
      </c>
      <c r="BJ15">
        <v>1</v>
      </c>
      <c r="BK15" t="s">
        <v>198</v>
      </c>
      <c r="BL15" t="s">
        <v>171</v>
      </c>
      <c r="BM15">
        <v>0.79227272727272724</v>
      </c>
      <c r="BN15" t="s">
        <v>69</v>
      </c>
      <c r="BO15" t="s">
        <v>243</v>
      </c>
      <c r="BP15">
        <v>1428.64</v>
      </c>
    </row>
    <row r="16" spans="1:68" ht="16.5">
      <c r="A16" s="227" t="str">
        <f t="shared" si="18"/>
        <v>시영운수</v>
      </c>
      <c r="B16" s="108" t="str">
        <f t="shared" si="1"/>
        <v>박호영</v>
      </c>
      <c r="C16" s="109" t="str">
        <f t="shared" si="19"/>
        <v>F</v>
      </c>
      <c r="D16" s="110">
        <f t="shared" si="20"/>
        <v>0.78428571428571425</v>
      </c>
      <c r="E16" s="111">
        <f t="shared" si="21"/>
        <v>6427</v>
      </c>
      <c r="F16" s="112" t="str">
        <f t="shared" si="22"/>
        <v>15</v>
      </c>
      <c r="G16" s="113" t="str">
        <f t="shared" si="23"/>
        <v>73아1025</v>
      </c>
      <c r="H16" s="114">
        <f t="shared" si="24"/>
        <v>1</v>
      </c>
      <c r="I16" s="115">
        <f t="shared" si="25"/>
        <v>633.87199999999996</v>
      </c>
      <c r="J16" s="116">
        <f t="shared" si="26"/>
        <v>6.3385335225680364E-2</v>
      </c>
      <c r="K16" s="116">
        <f t="shared" si="27"/>
        <v>0.37211271938983925</v>
      </c>
      <c r="L16" s="116">
        <f t="shared" si="28"/>
        <v>0.15145013504303709</v>
      </c>
      <c r="M16" s="117">
        <f t="shared" si="29"/>
        <v>17.864999999999998</v>
      </c>
      <c r="N16" s="118">
        <f t="shared" si="30"/>
        <v>0</v>
      </c>
      <c r="O16" s="118">
        <f t="shared" si="31"/>
        <v>11.200999570891284</v>
      </c>
      <c r="P16" s="218">
        <f t="shared" si="32"/>
        <v>10</v>
      </c>
      <c r="Q16" s="219">
        <f t="shared" si="33"/>
        <v>0</v>
      </c>
      <c r="R16" s="219">
        <f t="shared" si="34"/>
        <v>71</v>
      </c>
      <c r="T16">
        <v>522</v>
      </c>
      <c r="U16">
        <v>6427</v>
      </c>
      <c r="V16" t="s">
        <v>218</v>
      </c>
      <c r="W16">
        <v>633.87199999999996</v>
      </c>
      <c r="X16">
        <v>384.77800000000002</v>
      </c>
      <c r="Y16">
        <v>1.647</v>
      </c>
      <c r="Z16">
        <v>17.864999999999998</v>
      </c>
      <c r="AA16">
        <v>46.036658000000003</v>
      </c>
      <c r="AB16">
        <v>2.9180489999999999</v>
      </c>
      <c r="AC16">
        <v>17.130825999999999</v>
      </c>
      <c r="AD16" s="1">
        <v>96</v>
      </c>
      <c r="AE16">
        <v>0</v>
      </c>
      <c r="AF16">
        <v>71</v>
      </c>
      <c r="AG16">
        <v>66</v>
      </c>
      <c r="AH16">
        <v>13.768853</v>
      </c>
      <c r="AI16">
        <v>6.4</v>
      </c>
      <c r="AJ16">
        <v>0</v>
      </c>
      <c r="AK16">
        <v>10</v>
      </c>
      <c r="AL16">
        <v>10129</v>
      </c>
      <c r="AM16" t="s">
        <v>219</v>
      </c>
      <c r="AN16" t="s">
        <v>294</v>
      </c>
      <c r="AO16">
        <v>633.87199999999996</v>
      </c>
      <c r="AR16" t="s">
        <v>115</v>
      </c>
      <c r="AS16" t="s">
        <v>116</v>
      </c>
      <c r="AT16" t="s">
        <v>199</v>
      </c>
      <c r="AU16" t="s">
        <v>218</v>
      </c>
      <c r="AV16" t="s">
        <v>191</v>
      </c>
      <c r="AW16">
        <v>1</v>
      </c>
      <c r="BB16">
        <v>0.78428571428571425</v>
      </c>
      <c r="BC16" t="s">
        <v>69</v>
      </c>
      <c r="BF16" t="s">
        <v>115</v>
      </c>
      <c r="BG16" t="s">
        <v>116</v>
      </c>
      <c r="BH16" t="s">
        <v>218</v>
      </c>
      <c r="BI16">
        <v>6427</v>
      </c>
      <c r="BJ16">
        <v>1</v>
      </c>
      <c r="BK16" t="s">
        <v>199</v>
      </c>
      <c r="BL16" t="s">
        <v>171</v>
      </c>
      <c r="BM16">
        <v>0.78428571428571425</v>
      </c>
      <c r="BN16" t="s">
        <v>69</v>
      </c>
      <c r="BO16" t="s">
        <v>243</v>
      </c>
      <c r="BP16">
        <v>633.87199999999996</v>
      </c>
    </row>
    <row r="17" spans="1:68" ht="16.5">
      <c r="A17" s="226" t="str">
        <f t="shared" si="18"/>
        <v>시영운수</v>
      </c>
      <c r="B17" s="124" t="str">
        <f t="shared" si="1"/>
        <v>방극철</v>
      </c>
      <c r="C17" s="125" t="str">
        <f t="shared" si="19"/>
        <v>B</v>
      </c>
      <c r="D17" s="126">
        <f t="shared" si="20"/>
        <v>0.90730769230769226</v>
      </c>
      <c r="E17" s="127">
        <f t="shared" si="21"/>
        <v>1236</v>
      </c>
      <c r="F17" s="128" t="str">
        <f t="shared" si="22"/>
        <v>29</v>
      </c>
      <c r="G17" s="129" t="str">
        <f t="shared" si="23"/>
        <v>70바1530</v>
      </c>
      <c r="H17" s="130">
        <f t="shared" si="24"/>
        <v>1</v>
      </c>
      <c r="I17" s="131">
        <f t="shared" si="25"/>
        <v>3010.3319999999999</v>
      </c>
      <c r="J17" s="132">
        <f t="shared" si="26"/>
        <v>4.0169456368832783E-2</v>
      </c>
      <c r="K17" s="132">
        <f t="shared" si="27"/>
        <v>0.29915363927983368</v>
      </c>
      <c r="L17" s="132">
        <f t="shared" si="28"/>
        <v>0.13254352011671802</v>
      </c>
      <c r="M17" s="133">
        <f t="shared" si="29"/>
        <v>15.054</v>
      </c>
      <c r="N17" s="134">
        <f t="shared" si="30"/>
        <v>0</v>
      </c>
      <c r="O17" s="134">
        <f t="shared" si="31"/>
        <v>4.1855848457910954</v>
      </c>
      <c r="P17" s="216">
        <f t="shared" si="32"/>
        <v>34</v>
      </c>
      <c r="Q17" s="217">
        <f t="shared" si="33"/>
        <v>0</v>
      </c>
      <c r="R17" s="217">
        <f t="shared" si="34"/>
        <v>126</v>
      </c>
      <c r="T17">
        <v>522</v>
      </c>
      <c r="U17">
        <v>1236</v>
      </c>
      <c r="V17" t="s">
        <v>220</v>
      </c>
      <c r="W17">
        <v>3010.3319999999999</v>
      </c>
      <c r="X17">
        <v>1275.989</v>
      </c>
      <c r="Y17">
        <v>2.359</v>
      </c>
      <c r="Z17">
        <v>15.054</v>
      </c>
      <c r="AA17">
        <v>181.30023800000001</v>
      </c>
      <c r="AB17">
        <v>7.2827320000000002</v>
      </c>
      <c r="AC17">
        <v>54.236626000000001</v>
      </c>
      <c r="AD17" s="1">
        <v>399</v>
      </c>
      <c r="AE17">
        <v>0</v>
      </c>
      <c r="AF17">
        <v>126</v>
      </c>
      <c r="AG17">
        <v>61</v>
      </c>
      <c r="AH17">
        <v>16.604126000000001</v>
      </c>
      <c r="AI17">
        <v>9.4</v>
      </c>
      <c r="AJ17">
        <v>0</v>
      </c>
      <c r="AK17">
        <v>34</v>
      </c>
      <c r="AL17">
        <v>25715</v>
      </c>
      <c r="AM17" t="s">
        <v>221</v>
      </c>
      <c r="AN17" t="s">
        <v>295</v>
      </c>
      <c r="AO17">
        <v>3010.3319999999999</v>
      </c>
      <c r="AR17" t="s">
        <v>115</v>
      </c>
      <c r="AS17" t="s">
        <v>118</v>
      </c>
      <c r="AT17" t="s">
        <v>201</v>
      </c>
      <c r="AU17" t="s">
        <v>220</v>
      </c>
      <c r="AV17" t="s">
        <v>191</v>
      </c>
      <c r="AW17">
        <v>1</v>
      </c>
      <c r="BB17">
        <v>0.90730769230769226</v>
      </c>
      <c r="BC17" t="s">
        <v>67</v>
      </c>
      <c r="BF17" t="s">
        <v>115</v>
      </c>
      <c r="BG17" t="s">
        <v>118</v>
      </c>
      <c r="BH17" t="s">
        <v>220</v>
      </c>
      <c r="BI17">
        <v>1236</v>
      </c>
      <c r="BJ17">
        <v>1</v>
      </c>
      <c r="BK17" t="s">
        <v>201</v>
      </c>
      <c r="BL17" t="s">
        <v>171</v>
      </c>
      <c r="BM17">
        <v>0.90730769230769226</v>
      </c>
      <c r="BN17" t="s">
        <v>67</v>
      </c>
      <c r="BO17" t="s">
        <v>172</v>
      </c>
      <c r="BP17">
        <v>3010.3319999999999</v>
      </c>
    </row>
    <row r="18" spans="1:68" ht="16.5">
      <c r="A18" s="227" t="str">
        <f t="shared" si="18"/>
        <v>시영운수</v>
      </c>
      <c r="B18" s="108" t="str">
        <f t="shared" si="1"/>
        <v>배민철</v>
      </c>
      <c r="C18" s="109" t="str">
        <f t="shared" si="19"/>
        <v>D</v>
      </c>
      <c r="D18" s="110">
        <f t="shared" si="20"/>
        <v>0.80681818181818177</v>
      </c>
      <c r="E18" s="111">
        <f t="shared" si="21"/>
        <v>1257</v>
      </c>
      <c r="F18" s="112" t="str">
        <f t="shared" si="22"/>
        <v>15</v>
      </c>
      <c r="G18" s="113" t="str">
        <f t="shared" si="23"/>
        <v>70바1582</v>
      </c>
      <c r="H18" s="114">
        <f t="shared" si="24"/>
        <v>1</v>
      </c>
      <c r="I18" s="115">
        <f t="shared" si="25"/>
        <v>1925.075</v>
      </c>
      <c r="J18" s="116">
        <f t="shared" si="26"/>
        <v>1.0409522664623019E-2</v>
      </c>
      <c r="K18" s="116">
        <f t="shared" si="27"/>
        <v>0.35308600852521754</v>
      </c>
      <c r="L18" s="116">
        <f t="shared" si="28"/>
        <v>0.2218095398880563</v>
      </c>
      <c r="M18" s="117">
        <f t="shared" si="29"/>
        <v>14.763</v>
      </c>
      <c r="N18" s="118">
        <f t="shared" si="30"/>
        <v>0</v>
      </c>
      <c r="O18" s="118">
        <f t="shared" si="31"/>
        <v>3.9998441619157696</v>
      </c>
      <c r="P18" s="218">
        <f t="shared" si="32"/>
        <v>7</v>
      </c>
      <c r="Q18" s="219">
        <f t="shared" si="33"/>
        <v>0</v>
      </c>
      <c r="R18" s="219">
        <f t="shared" si="34"/>
        <v>77</v>
      </c>
      <c r="T18">
        <v>522</v>
      </c>
      <c r="U18">
        <v>1257</v>
      </c>
      <c r="V18" t="s">
        <v>250</v>
      </c>
      <c r="W18">
        <v>1925.075</v>
      </c>
      <c r="X18">
        <v>1084.4449999999999</v>
      </c>
      <c r="Y18">
        <v>1.7749999999999999</v>
      </c>
      <c r="Z18">
        <v>14.763</v>
      </c>
      <c r="AA18">
        <v>119.78579999999999</v>
      </c>
      <c r="AB18">
        <v>1.2469129999999999</v>
      </c>
      <c r="AC18">
        <v>42.294690000000003</v>
      </c>
      <c r="AD18" s="1">
        <v>427</v>
      </c>
      <c r="AE18">
        <v>0</v>
      </c>
      <c r="AF18">
        <v>77</v>
      </c>
      <c r="AG18">
        <v>70</v>
      </c>
      <c r="AH18">
        <v>16.070978</v>
      </c>
      <c r="AI18">
        <v>218.3</v>
      </c>
      <c r="AJ18">
        <v>0</v>
      </c>
      <c r="AK18">
        <v>7</v>
      </c>
      <c r="AL18">
        <v>1310</v>
      </c>
      <c r="AM18" t="s">
        <v>251</v>
      </c>
      <c r="AN18" t="s">
        <v>296</v>
      </c>
      <c r="AO18">
        <v>1925.075</v>
      </c>
      <c r="AR18" t="s">
        <v>115</v>
      </c>
      <c r="AS18" t="s">
        <v>116</v>
      </c>
      <c r="AT18" t="s">
        <v>197</v>
      </c>
      <c r="AU18" t="s">
        <v>250</v>
      </c>
      <c r="AV18" t="s">
        <v>191</v>
      </c>
      <c r="AW18">
        <v>1</v>
      </c>
      <c r="BB18">
        <v>0.80681818181818177</v>
      </c>
      <c r="BC18" t="s">
        <v>66</v>
      </c>
      <c r="BF18" t="s">
        <v>115</v>
      </c>
      <c r="BG18" t="s">
        <v>116</v>
      </c>
      <c r="BH18" t="s">
        <v>250</v>
      </c>
      <c r="BI18">
        <v>1257</v>
      </c>
      <c r="BJ18">
        <v>1</v>
      </c>
      <c r="BK18" t="s">
        <v>197</v>
      </c>
      <c r="BL18" t="s">
        <v>171</v>
      </c>
      <c r="BM18">
        <v>0.80681818181818177</v>
      </c>
      <c r="BN18" t="s">
        <v>66</v>
      </c>
      <c r="BO18" t="s">
        <v>174</v>
      </c>
      <c r="BP18">
        <v>1925.075</v>
      </c>
    </row>
    <row r="19" spans="1:68" ht="16.5">
      <c r="A19" s="226" t="str">
        <f t="shared" si="18"/>
        <v>시영운수</v>
      </c>
      <c r="B19" s="124" t="str">
        <f t="shared" si="1"/>
        <v>서선진2</v>
      </c>
      <c r="C19" s="125" t="str">
        <f t="shared" si="19"/>
        <v>B</v>
      </c>
      <c r="D19" s="126">
        <f t="shared" si="20"/>
        <v>0.91473684210526318</v>
      </c>
      <c r="E19" s="127">
        <f t="shared" si="21"/>
        <v>7240</v>
      </c>
      <c r="F19" s="128" t="str">
        <f t="shared" si="22"/>
        <v>15</v>
      </c>
      <c r="G19" s="129" t="str">
        <f t="shared" si="23"/>
        <v>70바1524</v>
      </c>
      <c r="H19" s="130">
        <f t="shared" si="24"/>
        <v>1</v>
      </c>
      <c r="I19" s="131">
        <f t="shared" si="25"/>
        <v>662.048</v>
      </c>
      <c r="J19" s="132">
        <f t="shared" si="26"/>
        <v>9.148088754204935E-3</v>
      </c>
      <c r="K19" s="132">
        <f t="shared" si="27"/>
        <v>0.32941032012099308</v>
      </c>
      <c r="L19" s="132">
        <f t="shared" si="28"/>
        <v>0.182766204263135</v>
      </c>
      <c r="M19" s="133">
        <f t="shared" si="29"/>
        <v>16.228000000000002</v>
      </c>
      <c r="N19" s="134">
        <f t="shared" si="30"/>
        <v>0</v>
      </c>
      <c r="O19" s="134">
        <f t="shared" si="31"/>
        <v>5.4376721929527765</v>
      </c>
      <c r="P19" s="216">
        <f t="shared" si="32"/>
        <v>13</v>
      </c>
      <c r="Q19" s="217">
        <f t="shared" si="33"/>
        <v>0</v>
      </c>
      <c r="R19" s="217">
        <f t="shared" si="34"/>
        <v>36</v>
      </c>
      <c r="T19">
        <v>522</v>
      </c>
      <c r="U19">
        <v>7240</v>
      </c>
      <c r="V19" t="s">
        <v>222</v>
      </c>
      <c r="W19">
        <v>662.048</v>
      </c>
      <c r="X19">
        <v>380.86900000000003</v>
      </c>
      <c r="Y19">
        <v>1.738</v>
      </c>
      <c r="Z19">
        <v>16.228000000000002</v>
      </c>
      <c r="AA19">
        <v>43.146935999999997</v>
      </c>
      <c r="AB19">
        <v>0.39471200000000001</v>
      </c>
      <c r="AC19">
        <v>14.213046</v>
      </c>
      <c r="AD19" s="1">
        <v>121</v>
      </c>
      <c r="AE19">
        <v>0</v>
      </c>
      <c r="AF19">
        <v>36</v>
      </c>
      <c r="AG19">
        <v>68</v>
      </c>
      <c r="AH19">
        <v>15.344032</v>
      </c>
      <c r="AI19">
        <v>12.4</v>
      </c>
      <c r="AJ19">
        <v>0</v>
      </c>
      <c r="AK19">
        <v>13</v>
      </c>
      <c r="AL19">
        <v>2192</v>
      </c>
      <c r="AM19" t="s">
        <v>223</v>
      </c>
      <c r="AN19" t="s">
        <v>297</v>
      </c>
      <c r="AO19">
        <v>662.048</v>
      </c>
      <c r="AR19" t="s">
        <v>115</v>
      </c>
      <c r="AS19" t="s">
        <v>116</v>
      </c>
      <c r="AT19" t="s">
        <v>193</v>
      </c>
      <c r="AU19" t="s">
        <v>222</v>
      </c>
      <c r="AV19" t="s">
        <v>191</v>
      </c>
      <c r="AW19">
        <v>1</v>
      </c>
      <c r="BB19">
        <v>0.91473684210526318</v>
      </c>
      <c r="BC19" t="s">
        <v>67</v>
      </c>
      <c r="BF19" t="s">
        <v>115</v>
      </c>
      <c r="BG19" t="s">
        <v>116</v>
      </c>
      <c r="BH19" t="s">
        <v>222</v>
      </c>
      <c r="BI19">
        <v>7240</v>
      </c>
      <c r="BJ19">
        <v>1</v>
      </c>
      <c r="BK19" t="s">
        <v>193</v>
      </c>
      <c r="BL19" t="s">
        <v>171</v>
      </c>
      <c r="BM19">
        <v>0.91473684210526318</v>
      </c>
      <c r="BN19" t="s">
        <v>67</v>
      </c>
      <c r="BO19" t="s">
        <v>172</v>
      </c>
      <c r="BP19">
        <v>662.048</v>
      </c>
    </row>
    <row r="20" spans="1:68" ht="16.5">
      <c r="A20" s="227" t="str">
        <f t="shared" si="18"/>
        <v>시영운수</v>
      </c>
      <c r="B20" s="108" t="str">
        <f t="shared" si="1"/>
        <v>이문철</v>
      </c>
      <c r="C20" s="109" t="str">
        <f t="shared" si="19"/>
        <v>F</v>
      </c>
      <c r="D20" s="110">
        <f t="shared" si="20"/>
        <v>0.78849999999999998</v>
      </c>
      <c r="E20" s="111">
        <f t="shared" si="21"/>
        <v>1288</v>
      </c>
      <c r="F20" s="112" t="str">
        <f t="shared" si="22"/>
        <v>28-1</v>
      </c>
      <c r="G20" s="113" t="str">
        <f t="shared" si="23"/>
        <v>73아1038</v>
      </c>
      <c r="H20" s="114">
        <f t="shared" si="24"/>
        <v>1</v>
      </c>
      <c r="I20" s="115">
        <f t="shared" si="25"/>
        <v>1377.173</v>
      </c>
      <c r="J20" s="116">
        <f t="shared" si="26"/>
        <v>3.7824250167474947E-2</v>
      </c>
      <c r="K20" s="116">
        <f t="shared" si="27"/>
        <v>0.37649487463328846</v>
      </c>
      <c r="L20" s="116">
        <f t="shared" si="28"/>
        <v>0.16265204153726512</v>
      </c>
      <c r="M20" s="117">
        <f t="shared" si="29"/>
        <v>19.056000000000001</v>
      </c>
      <c r="N20" s="118">
        <f t="shared" si="30"/>
        <v>0.49061144904894971</v>
      </c>
      <c r="O20" s="118">
        <f t="shared" si="31"/>
        <v>17.451750116169784</v>
      </c>
      <c r="P20" s="218">
        <f t="shared" si="32"/>
        <v>46</v>
      </c>
      <c r="Q20" s="219">
        <f t="shared" si="33"/>
        <v>7</v>
      </c>
      <c r="R20" s="219">
        <f t="shared" si="34"/>
        <v>249</v>
      </c>
      <c r="T20">
        <v>522</v>
      </c>
      <c r="U20">
        <v>1288</v>
      </c>
      <c r="V20" t="s">
        <v>224</v>
      </c>
      <c r="W20">
        <v>1426.7909999999999</v>
      </c>
      <c r="X20">
        <v>902.05899999999997</v>
      </c>
      <c r="Y20">
        <v>1.5820000000000001</v>
      </c>
      <c r="Z20">
        <v>19.056000000000001</v>
      </c>
      <c r="AA20">
        <v>109.416366</v>
      </c>
      <c r="AB20">
        <v>4.138592</v>
      </c>
      <c r="AC20">
        <v>41.194701000000002</v>
      </c>
      <c r="AD20" s="1">
        <v>224</v>
      </c>
      <c r="AE20">
        <v>7</v>
      </c>
      <c r="AF20">
        <v>249</v>
      </c>
      <c r="AG20">
        <v>71</v>
      </c>
      <c r="AH20">
        <v>13.040013999999999</v>
      </c>
      <c r="AI20">
        <v>91.4</v>
      </c>
      <c r="AJ20">
        <v>0</v>
      </c>
      <c r="AK20">
        <v>46</v>
      </c>
      <c r="AL20">
        <v>20452</v>
      </c>
      <c r="AM20" t="s">
        <v>225</v>
      </c>
      <c r="AN20" t="s">
        <v>298</v>
      </c>
      <c r="AO20">
        <v>1377.173</v>
      </c>
      <c r="AR20" t="s">
        <v>115</v>
      </c>
      <c r="AS20" t="s">
        <v>117</v>
      </c>
      <c r="AT20" t="s">
        <v>200</v>
      </c>
      <c r="AU20" t="s">
        <v>224</v>
      </c>
      <c r="AV20" t="s">
        <v>191</v>
      </c>
      <c r="AW20">
        <v>1</v>
      </c>
      <c r="BB20">
        <v>0.78849999999999998</v>
      </c>
      <c r="BC20" t="s">
        <v>69</v>
      </c>
      <c r="BF20" t="s">
        <v>115</v>
      </c>
      <c r="BG20" t="s">
        <v>117</v>
      </c>
      <c r="BH20" t="s">
        <v>224</v>
      </c>
      <c r="BI20">
        <v>1288</v>
      </c>
      <c r="BJ20">
        <v>1</v>
      </c>
      <c r="BK20" t="s">
        <v>200</v>
      </c>
      <c r="BL20" t="s">
        <v>171</v>
      </c>
      <c r="BM20">
        <v>0.78849999999999998</v>
      </c>
      <c r="BN20" t="s">
        <v>69</v>
      </c>
      <c r="BO20" t="s">
        <v>243</v>
      </c>
      <c r="BP20">
        <v>1377.173</v>
      </c>
    </row>
    <row r="21" spans="1:68" ht="16.5">
      <c r="A21" s="226" t="str">
        <f t="shared" ref="A21:A31" si="35">BF21</f>
        <v>시영운수</v>
      </c>
      <c r="B21" s="124" t="str">
        <f t="shared" si="1"/>
        <v>이우균</v>
      </c>
      <c r="C21" s="125" t="str">
        <f t="shared" ref="C21:C31" si="36">BN21</f>
        <v>D</v>
      </c>
      <c r="D21" s="126">
        <f t="shared" ref="D21:D31" si="37">BM21</f>
        <v>0.81673168300387722</v>
      </c>
      <c r="E21" s="127">
        <f t="shared" ref="E21:E31" si="38">U21</f>
        <v>7828</v>
      </c>
      <c r="F21" s="128" t="str">
        <f t="shared" ref="F21:F31" si="39">BG21</f>
        <v>15</v>
      </c>
      <c r="G21" s="129" t="str">
        <f t="shared" ref="G21:G31" si="40">BK21</f>
        <v>70바1531</v>
      </c>
      <c r="H21" s="130">
        <f t="shared" ref="H21:H31" si="41">BJ21</f>
        <v>4</v>
      </c>
      <c r="I21" s="131">
        <f t="shared" ref="I21:I31" si="42">BP21</f>
        <v>5433.4590000000007</v>
      </c>
      <c r="J21" s="132">
        <f t="shared" ref="J21:J31" si="43">AB21/AA21</f>
        <v>4.5350923486967822E-2</v>
      </c>
      <c r="K21" s="132">
        <f t="shared" ref="K21:K31" si="44">AC21/AA21</f>
        <v>0.37321847877387487</v>
      </c>
      <c r="L21" s="132">
        <f t="shared" ref="L21:L31" si="45">AD21/I21</f>
        <v>0.1590147270826926</v>
      </c>
      <c r="M21" s="133">
        <f t="shared" ref="M21:M31" si="46">Z21</f>
        <v>17.436</v>
      </c>
      <c r="N21" s="134">
        <f t="shared" ref="N21:N31" si="47">AE21*100/W21</f>
        <v>3.6548725756088057E-2</v>
      </c>
      <c r="O21" s="134">
        <f t="shared" ref="O21:O31" si="48">AF21*100/W21</f>
        <v>9.2468276162902789</v>
      </c>
      <c r="P21" s="216">
        <f t="shared" ref="P21:P31" si="49">AK21</f>
        <v>145</v>
      </c>
      <c r="Q21" s="217">
        <f t="shared" ref="Q21:Q31" si="50">AE21</f>
        <v>2</v>
      </c>
      <c r="R21" s="217">
        <f t="shared" ref="R21:R31" si="51">AF21</f>
        <v>506</v>
      </c>
      <c r="T21">
        <v>522</v>
      </c>
      <c r="U21">
        <v>7828</v>
      </c>
      <c r="V21" t="s">
        <v>226</v>
      </c>
      <c r="W21">
        <v>5472.1469999999999</v>
      </c>
      <c r="X21">
        <v>3170.9940000000001</v>
      </c>
      <c r="Y21">
        <v>1.726</v>
      </c>
      <c r="Z21">
        <v>17.436</v>
      </c>
      <c r="AA21">
        <v>407.48160300000001</v>
      </c>
      <c r="AB21">
        <v>18.479666999999999</v>
      </c>
      <c r="AC21">
        <v>152.07966400000001</v>
      </c>
      <c r="AD21" s="1">
        <v>864</v>
      </c>
      <c r="AE21">
        <v>2</v>
      </c>
      <c r="AF21">
        <v>506</v>
      </c>
      <c r="AG21">
        <v>76</v>
      </c>
      <c r="AH21">
        <v>13.429187000000001</v>
      </c>
      <c r="AI21">
        <v>1065.5999999999999</v>
      </c>
      <c r="AJ21">
        <v>0</v>
      </c>
      <c r="AK21">
        <v>145</v>
      </c>
      <c r="AL21">
        <v>96186</v>
      </c>
      <c r="AM21" t="s">
        <v>227</v>
      </c>
      <c r="AN21" t="s">
        <v>299</v>
      </c>
      <c r="AO21">
        <v>4908.6350000000002</v>
      </c>
      <c r="AR21" t="s">
        <v>115</v>
      </c>
      <c r="AS21" t="s">
        <v>116</v>
      </c>
      <c r="AT21" t="s">
        <v>196</v>
      </c>
      <c r="AU21" t="s">
        <v>226</v>
      </c>
      <c r="AV21" t="s">
        <v>191</v>
      </c>
      <c r="AW21">
        <v>4</v>
      </c>
      <c r="BB21">
        <v>0.81673168300387722</v>
      </c>
      <c r="BC21" t="s">
        <v>66</v>
      </c>
      <c r="BF21" t="s">
        <v>115</v>
      </c>
      <c r="BG21" t="s">
        <v>116</v>
      </c>
      <c r="BH21" t="s">
        <v>226</v>
      </c>
      <c r="BI21">
        <v>7828</v>
      </c>
      <c r="BJ21">
        <v>4</v>
      </c>
      <c r="BK21" t="s">
        <v>196</v>
      </c>
      <c r="BL21" t="s">
        <v>201</v>
      </c>
      <c r="BM21">
        <v>0.81673168300387722</v>
      </c>
      <c r="BN21" t="s">
        <v>66</v>
      </c>
      <c r="BO21" t="s">
        <v>174</v>
      </c>
      <c r="BP21">
        <v>5433.4590000000007</v>
      </c>
    </row>
    <row r="22" spans="1:68" ht="16.5">
      <c r="A22" s="227" t="str">
        <f t="shared" si="35"/>
        <v>시영운수</v>
      </c>
      <c r="B22" s="108" t="str">
        <f t="shared" si="1"/>
        <v>이정술</v>
      </c>
      <c r="C22" s="109" t="str">
        <f t="shared" si="36"/>
        <v>F</v>
      </c>
      <c r="D22" s="110">
        <f t="shared" si="37"/>
        <v>0.78716241872160109</v>
      </c>
      <c r="E22" s="111">
        <f t="shared" si="38"/>
        <v>4863</v>
      </c>
      <c r="F22" s="112" t="str">
        <f t="shared" si="39"/>
        <v>15</v>
      </c>
      <c r="G22" s="113" t="str">
        <f t="shared" si="40"/>
        <v>70바1526</v>
      </c>
      <c r="H22" s="114">
        <f t="shared" si="41"/>
        <v>2</v>
      </c>
      <c r="I22" s="115">
        <f t="shared" si="42"/>
        <v>541.53099999999995</v>
      </c>
      <c r="J22" s="116">
        <f t="shared" si="43"/>
        <v>1.606995342556012E-2</v>
      </c>
      <c r="K22" s="116">
        <f t="shared" si="44"/>
        <v>0.42197824239911758</v>
      </c>
      <c r="L22" s="116">
        <f t="shared" si="45"/>
        <v>0.1754285534900126</v>
      </c>
      <c r="M22" s="117">
        <f t="shared" si="46"/>
        <v>17.952999999999999</v>
      </c>
      <c r="N22" s="118">
        <f t="shared" si="47"/>
        <v>0.33864325964456005</v>
      </c>
      <c r="O22" s="118">
        <f t="shared" si="48"/>
        <v>17.778771131339401</v>
      </c>
      <c r="P22" s="218">
        <f t="shared" si="49"/>
        <v>22</v>
      </c>
      <c r="Q22" s="219">
        <f t="shared" si="50"/>
        <v>2</v>
      </c>
      <c r="R22" s="219">
        <f t="shared" si="51"/>
        <v>105</v>
      </c>
      <c r="T22">
        <v>522</v>
      </c>
      <c r="U22">
        <v>4863</v>
      </c>
      <c r="V22" t="s">
        <v>228</v>
      </c>
      <c r="W22">
        <v>590.59199999999998</v>
      </c>
      <c r="X22">
        <v>364.55900000000003</v>
      </c>
      <c r="Y22">
        <v>1.62</v>
      </c>
      <c r="Z22">
        <v>17.952999999999999</v>
      </c>
      <c r="AA22">
        <v>42.107216000000001</v>
      </c>
      <c r="AB22">
        <v>0.67666099999999996</v>
      </c>
      <c r="AC22">
        <v>17.768329000000001</v>
      </c>
      <c r="AD22" s="1">
        <v>95</v>
      </c>
      <c r="AE22">
        <v>2</v>
      </c>
      <c r="AF22">
        <v>105</v>
      </c>
      <c r="AG22">
        <v>74</v>
      </c>
      <c r="AH22">
        <v>14.025909</v>
      </c>
      <c r="AI22">
        <v>171.9</v>
      </c>
      <c r="AJ22">
        <v>0</v>
      </c>
      <c r="AK22">
        <v>22</v>
      </c>
      <c r="AL22">
        <v>14749</v>
      </c>
      <c r="AM22" t="s">
        <v>229</v>
      </c>
      <c r="AN22" t="s">
        <v>300</v>
      </c>
      <c r="AO22">
        <v>338.91300000000001</v>
      </c>
      <c r="AR22" t="s">
        <v>115</v>
      </c>
      <c r="AS22" t="s">
        <v>116</v>
      </c>
      <c r="AT22" t="s">
        <v>195</v>
      </c>
      <c r="AU22" t="s">
        <v>228</v>
      </c>
      <c r="AV22" t="s">
        <v>191</v>
      </c>
      <c r="AW22">
        <v>2</v>
      </c>
      <c r="BB22">
        <v>0.78716241872160109</v>
      </c>
      <c r="BC22" t="s">
        <v>69</v>
      </c>
      <c r="BF22" t="s">
        <v>115</v>
      </c>
      <c r="BG22" t="s">
        <v>116</v>
      </c>
      <c r="BH22" t="s">
        <v>228</v>
      </c>
      <c r="BI22">
        <v>4863</v>
      </c>
      <c r="BJ22">
        <v>2</v>
      </c>
      <c r="BK22" t="s">
        <v>195</v>
      </c>
      <c r="BL22" t="s">
        <v>197</v>
      </c>
      <c r="BM22">
        <v>0.78716241872160109</v>
      </c>
      <c r="BN22" t="s">
        <v>69</v>
      </c>
      <c r="BO22" t="s">
        <v>243</v>
      </c>
      <c r="BP22">
        <v>541.53099999999995</v>
      </c>
    </row>
    <row r="23" spans="1:68" ht="16.5">
      <c r="A23" s="226" t="str">
        <f t="shared" si="35"/>
        <v>시영운수</v>
      </c>
      <c r="B23" s="124" t="str">
        <f t="shared" si="1"/>
        <v>이춘상</v>
      </c>
      <c r="C23" s="125" t="str">
        <f t="shared" si="36"/>
        <v>F</v>
      </c>
      <c r="D23" s="126">
        <f t="shared" si="37"/>
        <v>0.77181818181818174</v>
      </c>
      <c r="E23" s="127">
        <f t="shared" si="38"/>
        <v>7585</v>
      </c>
      <c r="F23" s="128" t="str">
        <f t="shared" si="39"/>
        <v>15</v>
      </c>
      <c r="G23" s="129" t="str">
        <f t="shared" si="40"/>
        <v>70바1582</v>
      </c>
      <c r="H23" s="130">
        <f t="shared" si="41"/>
        <v>1</v>
      </c>
      <c r="I23" s="131">
        <f t="shared" si="42"/>
        <v>363.42500000000001</v>
      </c>
      <c r="J23" s="132">
        <f t="shared" si="43"/>
        <v>1.2295915494520405E-2</v>
      </c>
      <c r="K23" s="132">
        <f t="shared" si="44"/>
        <v>0.36847191523581685</v>
      </c>
      <c r="L23" s="132">
        <f t="shared" si="45"/>
        <v>0.14033156772373942</v>
      </c>
      <c r="M23" s="133">
        <f t="shared" si="46"/>
        <v>16.003</v>
      </c>
      <c r="N23" s="134">
        <f t="shared" si="47"/>
        <v>0</v>
      </c>
      <c r="O23" s="134">
        <f t="shared" si="48"/>
        <v>9.698356855889692</v>
      </c>
      <c r="P23" s="216">
        <f t="shared" si="49"/>
        <v>7</v>
      </c>
      <c r="Q23" s="217">
        <f t="shared" si="50"/>
        <v>0</v>
      </c>
      <c r="R23" s="217">
        <f t="shared" si="51"/>
        <v>40</v>
      </c>
      <c r="T23">
        <v>522</v>
      </c>
      <c r="U23">
        <v>7585</v>
      </c>
      <c r="V23" t="s">
        <v>301</v>
      </c>
      <c r="W23">
        <v>412.44099999999997</v>
      </c>
      <c r="X23">
        <v>244.68700000000001</v>
      </c>
      <c r="Y23">
        <v>1.6859999999999999</v>
      </c>
      <c r="Z23">
        <v>16.003</v>
      </c>
      <c r="AA23">
        <v>26.408607</v>
      </c>
      <c r="AB23">
        <v>0.32471800000000001</v>
      </c>
      <c r="AC23">
        <v>9.7308299999999992</v>
      </c>
      <c r="AD23" s="1">
        <v>51</v>
      </c>
      <c r="AE23">
        <v>0</v>
      </c>
      <c r="AF23">
        <v>40</v>
      </c>
      <c r="AG23">
        <v>64</v>
      </c>
      <c r="AH23">
        <v>15.617673</v>
      </c>
      <c r="AI23">
        <v>13.1</v>
      </c>
      <c r="AJ23">
        <v>0</v>
      </c>
      <c r="AK23">
        <v>7</v>
      </c>
      <c r="AL23">
        <v>2544</v>
      </c>
      <c r="AM23" t="s">
        <v>302</v>
      </c>
      <c r="AN23" t="s">
        <v>303</v>
      </c>
      <c r="AO23">
        <v>363.42500000000001</v>
      </c>
      <c r="AR23" t="s">
        <v>115</v>
      </c>
      <c r="AS23" t="s">
        <v>116</v>
      </c>
      <c r="AT23" t="s">
        <v>197</v>
      </c>
      <c r="AU23" t="s">
        <v>301</v>
      </c>
      <c r="AV23" t="s">
        <v>191</v>
      </c>
      <c r="AW23">
        <v>1</v>
      </c>
      <c r="BB23">
        <v>0.77181818181818174</v>
      </c>
      <c r="BC23" t="s">
        <v>69</v>
      </c>
      <c r="BF23" t="s">
        <v>115</v>
      </c>
      <c r="BG23" t="s">
        <v>116</v>
      </c>
      <c r="BH23" t="s">
        <v>301</v>
      </c>
      <c r="BI23">
        <v>7585</v>
      </c>
      <c r="BJ23">
        <v>1</v>
      </c>
      <c r="BK23" t="s">
        <v>197</v>
      </c>
      <c r="BL23" t="s">
        <v>171</v>
      </c>
      <c r="BM23">
        <v>0.77181818181818174</v>
      </c>
      <c r="BN23" t="s">
        <v>69</v>
      </c>
      <c r="BO23" t="s">
        <v>243</v>
      </c>
      <c r="BP23">
        <v>363.42500000000001</v>
      </c>
    </row>
    <row r="24" spans="1:68" ht="16.5">
      <c r="A24" s="227" t="str">
        <f t="shared" si="35"/>
        <v>시영운수</v>
      </c>
      <c r="B24" s="108" t="str">
        <f t="shared" si="1"/>
        <v>임광호</v>
      </c>
      <c r="C24" s="109" t="str">
        <f t="shared" si="36"/>
        <v>D</v>
      </c>
      <c r="D24" s="110">
        <f t="shared" si="37"/>
        <v>0.80571428571428561</v>
      </c>
      <c r="E24" s="111">
        <f t="shared" si="38"/>
        <v>1306</v>
      </c>
      <c r="F24" s="112" t="str">
        <f t="shared" si="39"/>
        <v>15</v>
      </c>
      <c r="G24" s="113" t="str">
        <f t="shared" si="40"/>
        <v>70바1520</v>
      </c>
      <c r="H24" s="114">
        <f t="shared" si="41"/>
        <v>1</v>
      </c>
      <c r="I24" s="115">
        <f t="shared" si="42"/>
        <v>468.178</v>
      </c>
      <c r="J24" s="116">
        <f t="shared" si="43"/>
        <v>3.6688338027669354E-2</v>
      </c>
      <c r="K24" s="116">
        <f t="shared" si="44"/>
        <v>0.38310726525196914</v>
      </c>
      <c r="L24" s="116">
        <f t="shared" si="45"/>
        <v>0.12174856571645827</v>
      </c>
      <c r="M24" s="117">
        <f t="shared" si="46"/>
        <v>17.885000000000002</v>
      </c>
      <c r="N24" s="118">
        <f t="shared" si="47"/>
        <v>0.64078192482346463</v>
      </c>
      <c r="O24" s="118">
        <f t="shared" si="48"/>
        <v>10.679698747057744</v>
      </c>
      <c r="P24" s="218">
        <f t="shared" si="49"/>
        <v>13</v>
      </c>
      <c r="Q24" s="219">
        <f t="shared" si="50"/>
        <v>3</v>
      </c>
      <c r="R24" s="219">
        <f t="shared" si="51"/>
        <v>50</v>
      </c>
      <c r="T24">
        <v>522</v>
      </c>
      <c r="U24">
        <v>1306</v>
      </c>
      <c r="V24" t="s">
        <v>304</v>
      </c>
      <c r="W24">
        <v>468.178</v>
      </c>
      <c r="X24">
        <v>276.73899999999998</v>
      </c>
      <c r="Y24">
        <v>1.6919999999999999</v>
      </c>
      <c r="Z24">
        <v>17.885000000000002</v>
      </c>
      <c r="AA24">
        <v>34.502217000000002</v>
      </c>
      <c r="AB24">
        <v>1.2658290000000001</v>
      </c>
      <c r="AC24">
        <v>13.21805</v>
      </c>
      <c r="AD24" s="1">
        <v>57</v>
      </c>
      <c r="AE24">
        <v>3</v>
      </c>
      <c r="AF24">
        <v>50</v>
      </c>
      <c r="AG24">
        <v>70</v>
      </c>
      <c r="AH24">
        <v>13.569504</v>
      </c>
      <c r="AI24">
        <v>25.8</v>
      </c>
      <c r="AJ24">
        <v>0</v>
      </c>
      <c r="AK24">
        <v>13</v>
      </c>
      <c r="AL24">
        <v>8920</v>
      </c>
      <c r="AM24" t="s">
        <v>305</v>
      </c>
      <c r="AN24" t="s">
        <v>306</v>
      </c>
      <c r="AO24">
        <v>468.178</v>
      </c>
      <c r="AR24" t="s">
        <v>115</v>
      </c>
      <c r="AS24" t="s">
        <v>116</v>
      </c>
      <c r="AT24" t="s">
        <v>261</v>
      </c>
      <c r="AU24" t="s">
        <v>304</v>
      </c>
      <c r="AV24" t="s">
        <v>191</v>
      </c>
      <c r="AW24">
        <v>1</v>
      </c>
      <c r="BB24">
        <v>0.80571428571428561</v>
      </c>
      <c r="BC24" t="s">
        <v>66</v>
      </c>
      <c r="BF24" t="s">
        <v>115</v>
      </c>
      <c r="BG24" t="s">
        <v>116</v>
      </c>
      <c r="BH24" t="s">
        <v>304</v>
      </c>
      <c r="BI24">
        <v>1306</v>
      </c>
      <c r="BJ24">
        <v>1</v>
      </c>
      <c r="BK24" t="s">
        <v>261</v>
      </c>
      <c r="BL24" t="s">
        <v>171</v>
      </c>
      <c r="BM24">
        <v>0.80571428571428561</v>
      </c>
      <c r="BN24" t="s">
        <v>66</v>
      </c>
      <c r="BO24" t="s">
        <v>174</v>
      </c>
      <c r="BP24">
        <v>468.178</v>
      </c>
    </row>
    <row r="25" spans="1:68" ht="16.5">
      <c r="A25" s="226" t="str">
        <f t="shared" si="35"/>
        <v>시영운수</v>
      </c>
      <c r="B25" s="124" t="str">
        <f t="shared" si="1"/>
        <v>장해진</v>
      </c>
      <c r="C25" s="125" t="str">
        <f t="shared" si="36"/>
        <v>B</v>
      </c>
      <c r="D25" s="126">
        <f t="shared" si="37"/>
        <v>0.90549999999999997</v>
      </c>
      <c r="E25" s="127">
        <f t="shared" si="38"/>
        <v>9105</v>
      </c>
      <c r="F25" s="128" t="str">
        <f t="shared" si="39"/>
        <v>15</v>
      </c>
      <c r="G25" s="129" t="str">
        <f t="shared" si="40"/>
        <v>70바1526</v>
      </c>
      <c r="H25" s="130">
        <f t="shared" si="41"/>
        <v>1</v>
      </c>
      <c r="I25" s="131">
        <f t="shared" si="42"/>
        <v>2534.8809999999999</v>
      </c>
      <c r="J25" s="132">
        <f t="shared" si="43"/>
        <v>2.3482166449955006E-2</v>
      </c>
      <c r="K25" s="132">
        <f t="shared" si="44"/>
        <v>0.3849473380404963</v>
      </c>
      <c r="L25" s="132">
        <f t="shared" si="45"/>
        <v>0.17870661384104422</v>
      </c>
      <c r="M25" s="133">
        <f t="shared" si="46"/>
        <v>16.629000000000001</v>
      </c>
      <c r="N25" s="134">
        <f t="shared" si="47"/>
        <v>0.78899167258739167</v>
      </c>
      <c r="O25" s="134">
        <f t="shared" si="48"/>
        <v>12.38716925962205</v>
      </c>
      <c r="P25" s="216">
        <f t="shared" si="49"/>
        <v>51</v>
      </c>
      <c r="Q25" s="217">
        <f t="shared" si="50"/>
        <v>20</v>
      </c>
      <c r="R25" s="217">
        <f t="shared" si="51"/>
        <v>314</v>
      </c>
      <c r="T25">
        <v>522</v>
      </c>
      <c r="U25">
        <v>9105</v>
      </c>
      <c r="V25" t="s">
        <v>230</v>
      </c>
      <c r="W25">
        <v>2534.8809999999999</v>
      </c>
      <c r="X25">
        <v>1399.684</v>
      </c>
      <c r="Y25">
        <v>1.8109999999999999</v>
      </c>
      <c r="Z25">
        <v>16.629000000000001</v>
      </c>
      <c r="AA25">
        <v>168.19968499999999</v>
      </c>
      <c r="AB25">
        <v>3.9496929999999999</v>
      </c>
      <c r="AC25">
        <v>64.748020999999994</v>
      </c>
      <c r="AD25" s="1">
        <v>453</v>
      </c>
      <c r="AE25">
        <v>20</v>
      </c>
      <c r="AF25">
        <v>314</v>
      </c>
      <c r="AG25">
        <v>79</v>
      </c>
      <c r="AH25">
        <v>15.070664000000001</v>
      </c>
      <c r="AI25">
        <v>257</v>
      </c>
      <c r="AJ25">
        <v>0</v>
      </c>
      <c r="AK25">
        <v>51</v>
      </c>
      <c r="AL25">
        <v>21147</v>
      </c>
      <c r="AM25" t="s">
        <v>231</v>
      </c>
      <c r="AN25" t="s">
        <v>307</v>
      </c>
      <c r="AO25">
        <v>2534.8809999999999</v>
      </c>
      <c r="AR25" t="s">
        <v>115</v>
      </c>
      <c r="AS25" t="s">
        <v>116</v>
      </c>
      <c r="AT25" t="s">
        <v>195</v>
      </c>
      <c r="AU25" t="s">
        <v>230</v>
      </c>
      <c r="AV25" t="s">
        <v>191</v>
      </c>
      <c r="AW25">
        <v>1</v>
      </c>
      <c r="BB25">
        <v>0.90549999999999997</v>
      </c>
      <c r="BC25" t="s">
        <v>67</v>
      </c>
      <c r="BF25" t="s">
        <v>115</v>
      </c>
      <c r="BG25" t="s">
        <v>116</v>
      </c>
      <c r="BH25" t="s">
        <v>230</v>
      </c>
      <c r="BI25">
        <v>9105</v>
      </c>
      <c r="BJ25">
        <v>1</v>
      </c>
      <c r="BK25" t="s">
        <v>195</v>
      </c>
      <c r="BL25" t="s">
        <v>171</v>
      </c>
      <c r="BM25">
        <v>0.90549999999999997</v>
      </c>
      <c r="BN25" t="s">
        <v>67</v>
      </c>
      <c r="BO25" t="s">
        <v>172</v>
      </c>
      <c r="BP25">
        <v>2534.8809999999999</v>
      </c>
    </row>
    <row r="26" spans="1:68" ht="16.5">
      <c r="A26" s="227" t="str">
        <f t="shared" si="35"/>
        <v>시영운수</v>
      </c>
      <c r="B26" s="108" t="str">
        <f t="shared" si="1"/>
        <v>장현준</v>
      </c>
      <c r="C26" s="109" t="str">
        <f t="shared" si="36"/>
        <v>B</v>
      </c>
      <c r="D26" s="110">
        <f t="shared" si="37"/>
        <v>0.92210526315789476</v>
      </c>
      <c r="E26" s="111">
        <f t="shared" si="38"/>
        <v>668</v>
      </c>
      <c r="F26" s="112" t="str">
        <f t="shared" si="39"/>
        <v>15</v>
      </c>
      <c r="G26" s="113" t="str">
        <f t="shared" si="40"/>
        <v>70바1524</v>
      </c>
      <c r="H26" s="114">
        <f t="shared" si="41"/>
        <v>1</v>
      </c>
      <c r="I26" s="115">
        <f t="shared" si="42"/>
        <v>1398.4570000000001</v>
      </c>
      <c r="J26" s="116">
        <f t="shared" si="43"/>
        <v>2.8733394142887284E-2</v>
      </c>
      <c r="K26" s="116">
        <f t="shared" si="44"/>
        <v>0.37363195001758864</v>
      </c>
      <c r="L26" s="116">
        <f t="shared" si="45"/>
        <v>0.15088057766524104</v>
      </c>
      <c r="M26" s="117">
        <f t="shared" si="46"/>
        <v>17.341999999999999</v>
      </c>
      <c r="N26" s="118">
        <f t="shared" si="47"/>
        <v>0</v>
      </c>
      <c r="O26" s="118">
        <f t="shared" si="48"/>
        <v>8.0803342541100651</v>
      </c>
      <c r="P26" s="218">
        <f t="shared" si="49"/>
        <v>27</v>
      </c>
      <c r="Q26" s="219">
        <f t="shared" si="50"/>
        <v>0</v>
      </c>
      <c r="R26" s="219">
        <f t="shared" si="51"/>
        <v>113</v>
      </c>
      <c r="T26">
        <v>522</v>
      </c>
      <c r="U26">
        <v>668</v>
      </c>
      <c r="V26" t="s">
        <v>232</v>
      </c>
      <c r="W26">
        <v>1398.4570000000001</v>
      </c>
      <c r="X26">
        <v>798.09199999999998</v>
      </c>
      <c r="Y26">
        <v>1.752</v>
      </c>
      <c r="Z26">
        <v>17.341999999999999</v>
      </c>
      <c r="AA26">
        <v>95.465261999999996</v>
      </c>
      <c r="AB26">
        <v>2.7430409999999998</v>
      </c>
      <c r="AC26">
        <v>35.668872</v>
      </c>
      <c r="AD26" s="1">
        <v>211</v>
      </c>
      <c r="AE26">
        <v>0</v>
      </c>
      <c r="AF26">
        <v>113</v>
      </c>
      <c r="AG26">
        <v>72</v>
      </c>
      <c r="AH26">
        <v>14.648857</v>
      </c>
      <c r="AI26">
        <v>91.8</v>
      </c>
      <c r="AJ26">
        <v>0</v>
      </c>
      <c r="AK26">
        <v>27</v>
      </c>
      <c r="AL26">
        <v>12806</v>
      </c>
      <c r="AM26" t="s">
        <v>233</v>
      </c>
      <c r="AN26" t="s">
        <v>308</v>
      </c>
      <c r="AO26">
        <v>1398.4570000000001</v>
      </c>
      <c r="AR26" t="s">
        <v>115</v>
      </c>
      <c r="AS26" t="s">
        <v>116</v>
      </c>
      <c r="AT26" t="s">
        <v>193</v>
      </c>
      <c r="AU26" t="s">
        <v>232</v>
      </c>
      <c r="AV26" t="s">
        <v>191</v>
      </c>
      <c r="AW26">
        <v>1</v>
      </c>
      <c r="BB26">
        <v>0.92210526315789476</v>
      </c>
      <c r="BC26" t="s">
        <v>67</v>
      </c>
      <c r="BF26" t="s">
        <v>115</v>
      </c>
      <c r="BG26" t="s">
        <v>116</v>
      </c>
      <c r="BH26" t="s">
        <v>232</v>
      </c>
      <c r="BI26">
        <v>668</v>
      </c>
      <c r="BJ26">
        <v>1</v>
      </c>
      <c r="BK26" t="s">
        <v>193</v>
      </c>
      <c r="BL26" t="s">
        <v>171</v>
      </c>
      <c r="BM26">
        <v>0.92210526315789476</v>
      </c>
      <c r="BN26" t="s">
        <v>67</v>
      </c>
      <c r="BO26" t="s">
        <v>172</v>
      </c>
      <c r="BP26">
        <v>1398.4570000000001</v>
      </c>
    </row>
    <row r="27" spans="1:68" ht="16.5">
      <c r="A27" s="226" t="str">
        <f t="shared" si="35"/>
        <v>시영운수</v>
      </c>
      <c r="B27" s="124" t="str">
        <f t="shared" si="1"/>
        <v>전유제</v>
      </c>
      <c r="C27" s="125" t="str">
        <f t="shared" si="36"/>
        <v>D</v>
      </c>
      <c r="D27" s="126">
        <f t="shared" si="37"/>
        <v>0.84799999999999998</v>
      </c>
      <c r="E27" s="127">
        <f t="shared" si="38"/>
        <v>5283</v>
      </c>
      <c r="F27" s="128" t="str">
        <f t="shared" si="39"/>
        <v>15</v>
      </c>
      <c r="G27" s="129" t="str">
        <f t="shared" si="40"/>
        <v>70바1525</v>
      </c>
      <c r="H27" s="130">
        <f t="shared" si="41"/>
        <v>1</v>
      </c>
      <c r="I27" s="131">
        <f t="shared" si="42"/>
        <v>1028.481</v>
      </c>
      <c r="J27" s="132">
        <f t="shared" si="43"/>
        <v>2.005352288580493E-2</v>
      </c>
      <c r="K27" s="132">
        <f t="shared" si="44"/>
        <v>0.32006436240017416</v>
      </c>
      <c r="L27" s="132">
        <f t="shared" si="45"/>
        <v>0.20612923330620594</v>
      </c>
      <c r="M27" s="133">
        <f t="shared" si="46"/>
        <v>13.32</v>
      </c>
      <c r="N27" s="134">
        <f t="shared" si="47"/>
        <v>0.29169231128236689</v>
      </c>
      <c r="O27" s="134">
        <f t="shared" si="48"/>
        <v>2.2363077198314798</v>
      </c>
      <c r="P27" s="216">
        <f t="shared" si="49"/>
        <v>13</v>
      </c>
      <c r="Q27" s="217">
        <f t="shared" si="50"/>
        <v>3</v>
      </c>
      <c r="R27" s="217">
        <f t="shared" si="51"/>
        <v>23</v>
      </c>
      <c r="T27">
        <v>522</v>
      </c>
      <c r="U27">
        <v>5283</v>
      </c>
      <c r="V27" t="s">
        <v>234</v>
      </c>
      <c r="W27">
        <v>1028.481</v>
      </c>
      <c r="X27">
        <v>606.27</v>
      </c>
      <c r="Y27">
        <v>1.696</v>
      </c>
      <c r="Z27">
        <v>13.32</v>
      </c>
      <c r="AA27">
        <v>66.460542000000004</v>
      </c>
      <c r="AB27">
        <v>1.332768</v>
      </c>
      <c r="AC27">
        <v>21.271650999999999</v>
      </c>
      <c r="AD27" s="1">
        <v>212</v>
      </c>
      <c r="AE27">
        <v>3</v>
      </c>
      <c r="AF27">
        <v>23</v>
      </c>
      <c r="AG27">
        <v>66</v>
      </c>
      <c r="AH27">
        <v>15.475061</v>
      </c>
      <c r="AI27">
        <v>48.5</v>
      </c>
      <c r="AJ27">
        <v>0</v>
      </c>
      <c r="AK27">
        <v>13</v>
      </c>
      <c r="AL27">
        <v>5232</v>
      </c>
      <c r="AM27" t="s">
        <v>235</v>
      </c>
      <c r="AN27" t="s">
        <v>309</v>
      </c>
      <c r="AO27">
        <v>1028.481</v>
      </c>
      <c r="AR27" t="s">
        <v>115</v>
      </c>
      <c r="AS27" t="s">
        <v>116</v>
      </c>
      <c r="AT27" t="s">
        <v>194</v>
      </c>
      <c r="AU27" t="s">
        <v>234</v>
      </c>
      <c r="AV27" t="s">
        <v>191</v>
      </c>
      <c r="AW27">
        <v>1</v>
      </c>
      <c r="BB27">
        <v>0.84799999999999998</v>
      </c>
      <c r="BC27" t="s">
        <v>66</v>
      </c>
      <c r="BF27" t="s">
        <v>115</v>
      </c>
      <c r="BG27" t="s">
        <v>116</v>
      </c>
      <c r="BH27" t="s">
        <v>234</v>
      </c>
      <c r="BI27">
        <v>5283</v>
      </c>
      <c r="BJ27">
        <v>1</v>
      </c>
      <c r="BK27" t="s">
        <v>194</v>
      </c>
      <c r="BL27" t="s">
        <v>171</v>
      </c>
      <c r="BM27">
        <v>0.84799999999999998</v>
      </c>
      <c r="BN27" t="s">
        <v>66</v>
      </c>
      <c r="BO27" t="s">
        <v>174</v>
      </c>
      <c r="BP27">
        <v>1028.481</v>
      </c>
    </row>
    <row r="28" spans="1:68" ht="16.5">
      <c r="A28" s="227" t="str">
        <f t="shared" si="35"/>
        <v>시영운수</v>
      </c>
      <c r="B28" s="108" t="str">
        <f t="shared" si="1"/>
        <v>정광남</v>
      </c>
      <c r="C28" s="109" t="str">
        <f t="shared" si="36"/>
        <v>B</v>
      </c>
      <c r="D28" s="110">
        <f t="shared" si="37"/>
        <v>0.94269230769230772</v>
      </c>
      <c r="E28" s="111">
        <f t="shared" si="38"/>
        <v>8383</v>
      </c>
      <c r="F28" s="112" t="str">
        <f t="shared" si="39"/>
        <v>29</v>
      </c>
      <c r="G28" s="113" t="str">
        <f t="shared" si="40"/>
        <v>70바1530</v>
      </c>
      <c r="H28" s="114">
        <f t="shared" si="41"/>
        <v>1</v>
      </c>
      <c r="I28" s="115">
        <f t="shared" si="42"/>
        <v>2370.85</v>
      </c>
      <c r="J28" s="116">
        <f t="shared" si="43"/>
        <v>7.6232039350637493E-2</v>
      </c>
      <c r="K28" s="116">
        <f t="shared" si="44"/>
        <v>0.29960942702682858</v>
      </c>
      <c r="L28" s="116">
        <f t="shared" si="45"/>
        <v>8.6466878967458929E-2</v>
      </c>
      <c r="M28" s="117">
        <f t="shared" si="46"/>
        <v>14.909000000000001</v>
      </c>
      <c r="N28" s="118">
        <f t="shared" si="47"/>
        <v>0</v>
      </c>
      <c r="O28" s="118">
        <f t="shared" si="48"/>
        <v>2.9525275744985975</v>
      </c>
      <c r="P28" s="218">
        <f t="shared" si="49"/>
        <v>36</v>
      </c>
      <c r="Q28" s="219">
        <f t="shared" si="50"/>
        <v>0</v>
      </c>
      <c r="R28" s="219">
        <f t="shared" si="51"/>
        <v>70</v>
      </c>
      <c r="T28">
        <v>522</v>
      </c>
      <c r="U28">
        <v>8383</v>
      </c>
      <c r="V28" t="s">
        <v>236</v>
      </c>
      <c r="W28">
        <v>2370.85</v>
      </c>
      <c r="X28">
        <v>967.19399999999996</v>
      </c>
      <c r="Y28">
        <v>2.4510000000000001</v>
      </c>
      <c r="Z28">
        <v>14.909000000000001</v>
      </c>
      <c r="AA28">
        <v>146.42385400000001</v>
      </c>
      <c r="AB28">
        <v>11.162189</v>
      </c>
      <c r="AC28">
        <v>43.869967000000003</v>
      </c>
      <c r="AD28" s="1">
        <v>205</v>
      </c>
      <c r="AE28">
        <v>0</v>
      </c>
      <c r="AF28">
        <v>70</v>
      </c>
      <c r="AG28">
        <v>62</v>
      </c>
      <c r="AH28">
        <v>16.191692</v>
      </c>
      <c r="AI28">
        <v>5.8</v>
      </c>
      <c r="AJ28">
        <v>0</v>
      </c>
      <c r="AK28">
        <v>36</v>
      </c>
      <c r="AL28">
        <v>38395</v>
      </c>
      <c r="AM28" t="s">
        <v>237</v>
      </c>
      <c r="AN28" t="s">
        <v>310</v>
      </c>
      <c r="AO28">
        <v>2370.85</v>
      </c>
      <c r="AR28" t="s">
        <v>115</v>
      </c>
      <c r="AS28" t="s">
        <v>118</v>
      </c>
      <c r="AT28" t="s">
        <v>201</v>
      </c>
      <c r="AU28" t="s">
        <v>236</v>
      </c>
      <c r="AV28" t="s">
        <v>191</v>
      </c>
      <c r="AW28">
        <v>1</v>
      </c>
      <c r="BB28">
        <v>0.94269230769230772</v>
      </c>
      <c r="BC28" t="s">
        <v>67</v>
      </c>
      <c r="BF28" t="s">
        <v>115</v>
      </c>
      <c r="BG28" t="s">
        <v>118</v>
      </c>
      <c r="BH28" t="s">
        <v>236</v>
      </c>
      <c r="BI28">
        <v>8383</v>
      </c>
      <c r="BJ28">
        <v>1</v>
      </c>
      <c r="BK28" t="s">
        <v>201</v>
      </c>
      <c r="BL28" t="s">
        <v>171</v>
      </c>
      <c r="BM28">
        <v>0.94269230769230772</v>
      </c>
      <c r="BN28" t="s">
        <v>67</v>
      </c>
      <c r="BO28" t="s">
        <v>172</v>
      </c>
      <c r="BP28">
        <v>2370.85</v>
      </c>
    </row>
    <row r="29" spans="1:68" ht="16.5">
      <c r="A29" s="226" t="str">
        <f t="shared" si="35"/>
        <v>시영운수</v>
      </c>
      <c r="B29" s="124" t="str">
        <f t="shared" si="1"/>
        <v>정순모</v>
      </c>
      <c r="C29" s="125" t="str">
        <f t="shared" si="36"/>
        <v>D</v>
      </c>
      <c r="D29" s="126">
        <f t="shared" si="37"/>
        <v>0.83399400344306729</v>
      </c>
      <c r="E29" s="127">
        <f t="shared" si="38"/>
        <v>9911</v>
      </c>
      <c r="F29" s="128" t="str">
        <f t="shared" si="39"/>
        <v>15</v>
      </c>
      <c r="G29" s="129" t="str">
        <f t="shared" si="40"/>
        <v>70바1583</v>
      </c>
      <c r="H29" s="130">
        <f t="shared" si="41"/>
        <v>4</v>
      </c>
      <c r="I29" s="131">
        <f t="shared" si="42"/>
        <v>639.78500000000008</v>
      </c>
      <c r="J29" s="132">
        <f t="shared" si="43"/>
        <v>4.5890077855510802E-2</v>
      </c>
      <c r="K29" s="132">
        <f t="shared" si="44"/>
        <v>0.30466370773612522</v>
      </c>
      <c r="L29" s="132">
        <f t="shared" si="45"/>
        <v>0.13129410661394061</v>
      </c>
      <c r="M29" s="133">
        <f t="shared" si="46"/>
        <v>13.635</v>
      </c>
      <c r="N29" s="134">
        <f t="shared" si="47"/>
        <v>0</v>
      </c>
      <c r="O29" s="134">
        <f t="shared" si="48"/>
        <v>3.6302542484865468</v>
      </c>
      <c r="P29" s="216">
        <f t="shared" si="49"/>
        <v>9</v>
      </c>
      <c r="Q29" s="217">
        <f t="shared" si="50"/>
        <v>0</v>
      </c>
      <c r="R29" s="217">
        <f t="shared" si="51"/>
        <v>25</v>
      </c>
      <c r="T29">
        <v>522</v>
      </c>
      <c r="U29">
        <v>9911</v>
      </c>
      <c r="V29" t="s">
        <v>238</v>
      </c>
      <c r="W29">
        <v>688.65700000000004</v>
      </c>
      <c r="X29">
        <v>397.94400000000002</v>
      </c>
      <c r="Y29">
        <v>1.7310000000000001</v>
      </c>
      <c r="Z29">
        <v>13.635</v>
      </c>
      <c r="AA29">
        <v>47.934435999999998</v>
      </c>
      <c r="AB29">
        <v>2.1997149999999999</v>
      </c>
      <c r="AC29">
        <v>14.603883</v>
      </c>
      <c r="AD29" s="1">
        <v>84</v>
      </c>
      <c r="AE29">
        <v>0</v>
      </c>
      <c r="AF29">
        <v>25</v>
      </c>
      <c r="AG29">
        <v>62</v>
      </c>
      <c r="AH29">
        <v>14.366644000000001</v>
      </c>
      <c r="AI29">
        <v>0</v>
      </c>
      <c r="AJ29">
        <v>0</v>
      </c>
      <c r="AK29">
        <v>9</v>
      </c>
      <c r="AL29">
        <v>4393</v>
      </c>
      <c r="AM29" t="s">
        <v>239</v>
      </c>
      <c r="AN29" t="s">
        <v>311</v>
      </c>
      <c r="AO29">
        <v>245.21</v>
      </c>
      <c r="AR29" t="s">
        <v>115</v>
      </c>
      <c r="AS29" t="s">
        <v>116</v>
      </c>
      <c r="AT29" t="s">
        <v>198</v>
      </c>
      <c r="AU29" t="s">
        <v>238</v>
      </c>
      <c r="AV29" t="s">
        <v>191</v>
      </c>
      <c r="AW29">
        <v>4</v>
      </c>
      <c r="BB29">
        <v>0.83399400344306729</v>
      </c>
      <c r="BC29" t="s">
        <v>66</v>
      </c>
      <c r="BF29" t="s">
        <v>115</v>
      </c>
      <c r="BG29" t="s">
        <v>116</v>
      </c>
      <c r="BH29" t="s">
        <v>238</v>
      </c>
      <c r="BI29">
        <v>9911</v>
      </c>
      <c r="BJ29">
        <v>4</v>
      </c>
      <c r="BK29" t="s">
        <v>198</v>
      </c>
      <c r="BL29" t="s">
        <v>193</v>
      </c>
      <c r="BM29">
        <v>0.83399400344306729</v>
      </c>
      <c r="BN29" t="s">
        <v>66</v>
      </c>
      <c r="BO29" t="s">
        <v>174</v>
      </c>
      <c r="BP29">
        <v>639.78500000000008</v>
      </c>
    </row>
    <row r="30" spans="1:68" ht="16.5">
      <c r="A30" s="227" t="str">
        <f t="shared" si="35"/>
        <v>시영운수</v>
      </c>
      <c r="B30" s="108" t="str">
        <f t="shared" si="1"/>
        <v>최광호</v>
      </c>
      <c r="C30" s="109" t="str">
        <f t="shared" si="36"/>
        <v>F</v>
      </c>
      <c r="D30" s="110">
        <f t="shared" si="37"/>
        <v>0.74273363391175229</v>
      </c>
      <c r="E30" s="111">
        <f t="shared" si="38"/>
        <v>1770</v>
      </c>
      <c r="F30" s="112" t="str">
        <f t="shared" si="39"/>
        <v>29</v>
      </c>
      <c r="G30" s="113" t="str">
        <f t="shared" si="40"/>
        <v>73아1024</v>
      </c>
      <c r="H30" s="114">
        <f t="shared" si="41"/>
        <v>2</v>
      </c>
      <c r="I30" s="115">
        <f t="shared" si="42"/>
        <v>2031.519</v>
      </c>
      <c r="J30" s="116">
        <f t="shared" si="43"/>
        <v>3.6518210633296723E-2</v>
      </c>
      <c r="K30" s="116">
        <f t="shared" si="44"/>
        <v>0.36956983126838289</v>
      </c>
      <c r="L30" s="116">
        <f t="shared" si="45"/>
        <v>0.12010717103802622</v>
      </c>
      <c r="M30" s="117">
        <f t="shared" si="46"/>
        <v>17.137</v>
      </c>
      <c r="N30" s="118">
        <f t="shared" si="47"/>
        <v>0</v>
      </c>
      <c r="O30" s="118">
        <f t="shared" si="48"/>
        <v>2.0181942674422442</v>
      </c>
      <c r="P30" s="218">
        <f t="shared" si="49"/>
        <v>66</v>
      </c>
      <c r="Q30" s="219">
        <f t="shared" si="50"/>
        <v>0</v>
      </c>
      <c r="R30" s="219">
        <f t="shared" si="51"/>
        <v>41</v>
      </c>
      <c r="T30">
        <v>522</v>
      </c>
      <c r="U30">
        <v>1770</v>
      </c>
      <c r="V30" t="s">
        <v>240</v>
      </c>
      <c r="W30">
        <v>2031.519</v>
      </c>
      <c r="X30">
        <v>1053.74</v>
      </c>
      <c r="Y30">
        <v>1.9279999999999999</v>
      </c>
      <c r="Z30">
        <v>17.137</v>
      </c>
      <c r="AA30">
        <v>173.512472</v>
      </c>
      <c r="AB30">
        <v>6.3363649999999998</v>
      </c>
      <c r="AC30">
        <v>64.124975000000006</v>
      </c>
      <c r="AD30" s="1">
        <v>244</v>
      </c>
      <c r="AE30">
        <v>0</v>
      </c>
      <c r="AF30">
        <v>41</v>
      </c>
      <c r="AG30">
        <v>62</v>
      </c>
      <c r="AH30">
        <v>11.708201000000001</v>
      </c>
      <c r="AI30">
        <v>3.8</v>
      </c>
      <c r="AJ30">
        <v>0</v>
      </c>
      <c r="AK30">
        <v>66</v>
      </c>
      <c r="AL30">
        <v>94884</v>
      </c>
      <c r="AM30" t="s">
        <v>241</v>
      </c>
      <c r="AN30" t="s">
        <v>312</v>
      </c>
      <c r="AO30">
        <v>1760.8679999999999</v>
      </c>
      <c r="AR30" t="s">
        <v>115</v>
      </c>
      <c r="AS30" t="s">
        <v>118</v>
      </c>
      <c r="AT30" t="s">
        <v>242</v>
      </c>
      <c r="AU30" t="s">
        <v>240</v>
      </c>
      <c r="AV30" t="s">
        <v>191</v>
      </c>
      <c r="AW30">
        <v>2</v>
      </c>
      <c r="BB30">
        <v>0.74273363391175229</v>
      </c>
      <c r="BC30" t="s">
        <v>69</v>
      </c>
      <c r="BF30" t="s">
        <v>115</v>
      </c>
      <c r="BG30" t="s">
        <v>118</v>
      </c>
      <c r="BH30" t="s">
        <v>240</v>
      </c>
      <c r="BI30">
        <v>1770</v>
      </c>
      <c r="BJ30">
        <v>2</v>
      </c>
      <c r="BK30" t="s">
        <v>242</v>
      </c>
      <c r="BL30" t="s">
        <v>201</v>
      </c>
      <c r="BM30">
        <v>0.74273363391175229</v>
      </c>
      <c r="BN30" t="s">
        <v>69</v>
      </c>
      <c r="BO30" t="s">
        <v>243</v>
      </c>
      <c r="BP30">
        <v>2031.519</v>
      </c>
    </row>
    <row r="31" spans="1:68" ht="16.5">
      <c r="A31" s="226" t="str">
        <f t="shared" si="35"/>
        <v>시영운수</v>
      </c>
      <c r="B31" s="124" t="str">
        <f t="shared" si="1"/>
        <v>한현희</v>
      </c>
      <c r="C31" s="125" t="str">
        <f t="shared" si="36"/>
        <v>F</v>
      </c>
      <c r="D31" s="126">
        <f t="shared" si="37"/>
        <v>0.79045454545454541</v>
      </c>
      <c r="E31" s="127">
        <f t="shared" si="38"/>
        <v>2823</v>
      </c>
      <c r="F31" s="128" t="str">
        <f t="shared" si="39"/>
        <v>예비</v>
      </c>
      <c r="G31" s="129" t="str">
        <f t="shared" si="40"/>
        <v>73아1006</v>
      </c>
      <c r="H31" s="130">
        <f t="shared" si="41"/>
        <v>1</v>
      </c>
      <c r="I31" s="131">
        <f t="shared" si="42"/>
        <v>1295.9369999999999</v>
      </c>
      <c r="J31" s="132">
        <f t="shared" si="43"/>
        <v>3.7033430001875658E-2</v>
      </c>
      <c r="K31" s="132">
        <f t="shared" si="44"/>
        <v>0.38957182420083841</v>
      </c>
      <c r="L31" s="132">
        <f t="shared" si="45"/>
        <v>0.16281655666903563</v>
      </c>
      <c r="M31" s="133">
        <f t="shared" si="46"/>
        <v>16.311</v>
      </c>
      <c r="N31" s="134">
        <f t="shared" si="47"/>
        <v>0</v>
      </c>
      <c r="O31" s="134">
        <f t="shared" si="48"/>
        <v>6.0959753444804807</v>
      </c>
      <c r="P31" s="216">
        <f t="shared" si="49"/>
        <v>34</v>
      </c>
      <c r="Q31" s="217">
        <f t="shared" si="50"/>
        <v>0</v>
      </c>
      <c r="R31" s="217">
        <f t="shared" si="51"/>
        <v>79</v>
      </c>
      <c r="T31">
        <v>522</v>
      </c>
      <c r="U31">
        <v>2823</v>
      </c>
      <c r="V31" t="s">
        <v>252</v>
      </c>
      <c r="W31">
        <v>1295.9369999999999</v>
      </c>
      <c r="X31">
        <v>745.09299999999996</v>
      </c>
      <c r="Y31">
        <v>1.7390000000000001</v>
      </c>
      <c r="Z31">
        <v>16.311</v>
      </c>
      <c r="AA31">
        <v>100.359432</v>
      </c>
      <c r="AB31">
        <v>3.7166540000000001</v>
      </c>
      <c r="AC31">
        <v>39.097206999999997</v>
      </c>
      <c r="AD31" s="1">
        <v>211</v>
      </c>
      <c r="AE31">
        <v>0</v>
      </c>
      <c r="AF31">
        <v>79</v>
      </c>
      <c r="AG31">
        <v>72</v>
      </c>
      <c r="AH31">
        <v>12.912955999999999</v>
      </c>
      <c r="AI31">
        <v>60.3</v>
      </c>
      <c r="AJ31">
        <v>0</v>
      </c>
      <c r="AK31">
        <v>34</v>
      </c>
      <c r="AL31">
        <v>26146</v>
      </c>
      <c r="AM31" t="s">
        <v>253</v>
      </c>
      <c r="AN31" t="s">
        <v>313</v>
      </c>
      <c r="AO31">
        <v>1295.9369999999999</v>
      </c>
      <c r="AR31" t="s">
        <v>115</v>
      </c>
      <c r="AS31" t="s">
        <v>89</v>
      </c>
      <c r="AT31" t="s">
        <v>244</v>
      </c>
      <c r="AU31" t="s">
        <v>252</v>
      </c>
      <c r="AV31" t="s">
        <v>191</v>
      </c>
      <c r="AW31">
        <v>1</v>
      </c>
      <c r="BB31">
        <v>0.79045454545454541</v>
      </c>
      <c r="BC31" t="s">
        <v>69</v>
      </c>
      <c r="BF31" t="s">
        <v>115</v>
      </c>
      <c r="BG31" t="s">
        <v>89</v>
      </c>
      <c r="BH31" t="s">
        <v>252</v>
      </c>
      <c r="BI31">
        <v>2823</v>
      </c>
      <c r="BJ31">
        <v>1</v>
      </c>
      <c r="BK31" t="s">
        <v>244</v>
      </c>
      <c r="BL31" t="s">
        <v>171</v>
      </c>
      <c r="BM31">
        <v>0.79045454545454541</v>
      </c>
      <c r="BN31" t="s">
        <v>69</v>
      </c>
      <c r="BO31" t="s">
        <v>243</v>
      </c>
      <c r="BP31">
        <v>1295.9369999999999</v>
      </c>
    </row>
  </sheetData>
  <sortState xmlns:xlrd2="http://schemas.microsoft.com/office/spreadsheetml/2017/richdata2" ref="T4:AN20">
    <sortCondition ref="AB4:AB20"/>
    <sortCondition descending="1" ref="AD4:AD20"/>
  </sortState>
  <phoneticPr fontId="2" type="noConversion"/>
  <conditionalFormatting sqref="C5:D31">
    <cfRule type="containsText" dxfId="22" priority="1" operator="containsText" text="F">
      <formula>NOT(ISERROR(SEARCH("F",C5)))</formula>
    </cfRule>
    <cfRule type="containsText" dxfId="21" priority="2" operator="containsText" text="D">
      <formula>NOT(ISERROR(SEARCH("D",C5)))</formula>
    </cfRule>
    <cfRule type="containsText" dxfId="20" priority="3" operator="containsText" text="C">
      <formula>NOT(ISERROR(SEARCH("C",C5)))</formula>
    </cfRule>
    <cfRule type="containsText" dxfId="19" priority="4" operator="containsText" text="B">
      <formula>NOT(ISERROR(SEARCH("B",C5)))</formula>
    </cfRule>
    <cfRule type="containsText" dxfId="18" priority="5" operator="containsText" text="A">
      <formula>NOT(ISERROR(SEARCH("A",C5)))</formula>
    </cfRule>
    <cfRule type="containsText" dxfId="17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5" t="s">
        <v>327</v>
      </c>
      <c r="B2" s="286"/>
      <c r="C2" s="287"/>
      <c r="D2" s="288"/>
      <c r="E2" s="285"/>
      <c r="F2" s="289"/>
      <c r="G2" s="285"/>
      <c r="H2" s="285"/>
      <c r="I2" s="285"/>
      <c r="J2" s="285"/>
      <c r="K2" s="233"/>
      <c r="L2" s="233"/>
      <c r="M2" s="233"/>
      <c r="N2" s="233"/>
      <c r="O2" s="233"/>
      <c r="P2" s="233"/>
      <c r="Q2" s="233"/>
      <c r="R2" s="233"/>
    </row>
    <row r="3" spans="1:18">
      <c r="A3" s="233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</row>
    <row r="4" spans="1:18" ht="26.25">
      <c r="A4" s="290" t="s">
        <v>328</v>
      </c>
      <c r="B4" s="291"/>
      <c r="C4" s="292"/>
      <c r="D4" s="293"/>
      <c r="E4" s="294"/>
      <c r="F4" s="295"/>
      <c r="G4" s="233"/>
      <c r="H4" s="294"/>
      <c r="I4" s="233"/>
      <c r="J4" s="233"/>
      <c r="K4" s="233"/>
      <c r="L4" s="233"/>
      <c r="M4" s="233"/>
      <c r="N4" s="233"/>
      <c r="O4" s="233"/>
      <c r="P4" s="233"/>
      <c r="Q4" s="233"/>
      <c r="R4" s="233"/>
    </row>
    <row r="5" spans="1:18" ht="26.25">
      <c r="A5" s="236" t="s">
        <v>329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</row>
    <row r="6" spans="1:18" ht="17.25">
      <c r="A6" s="237" t="s">
        <v>330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</row>
    <row r="7" spans="1:18" ht="17.25">
      <c r="A7" s="237"/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</row>
    <row r="8" spans="1:18" ht="17.25">
      <c r="A8" s="234" t="s">
        <v>182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</row>
    <row r="9" spans="1:18">
      <c r="A9" s="235"/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</row>
    <row r="10" spans="1:18">
      <c r="A10" s="235" t="s">
        <v>331</v>
      </c>
      <c r="B10" s="235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</row>
    <row r="11" spans="1:18">
      <c r="A11" s="235"/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</row>
    <row r="12" spans="1:18">
      <c r="A12" s="233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</row>
    <row r="13" spans="1:18" ht="37.5" customHeight="1">
      <c r="A13" s="296" t="s">
        <v>0</v>
      </c>
      <c r="B13" s="297" t="s">
        <v>72</v>
      </c>
      <c r="C13" s="298" t="s">
        <v>64</v>
      </c>
      <c r="D13" s="298" t="s">
        <v>155</v>
      </c>
      <c r="E13" s="299" t="s">
        <v>141</v>
      </c>
      <c r="F13" s="297" t="s">
        <v>146</v>
      </c>
      <c r="G13" s="299" t="s">
        <v>144</v>
      </c>
      <c r="H13" s="299" t="s">
        <v>148</v>
      </c>
      <c r="I13" s="241" t="s">
        <v>150</v>
      </c>
      <c r="J13" s="299" t="s">
        <v>11</v>
      </c>
      <c r="K13" s="299" t="s">
        <v>12</v>
      </c>
      <c r="L13" s="299" t="s">
        <v>13</v>
      </c>
      <c r="M13" s="299" t="s">
        <v>104</v>
      </c>
      <c r="N13" s="299" t="s">
        <v>6</v>
      </c>
      <c r="O13" s="299" t="s">
        <v>7</v>
      </c>
      <c r="P13" s="299" t="s">
        <v>175</v>
      </c>
      <c r="Q13" s="300" t="s">
        <v>177</v>
      </c>
      <c r="R13" s="300" t="s">
        <v>178</v>
      </c>
    </row>
    <row r="14" spans="1:18" ht="16.5">
      <c r="A14" s="301" t="s">
        <v>115</v>
      </c>
      <c r="B14" s="302">
        <v>14</v>
      </c>
      <c r="C14" s="303" t="s">
        <v>69</v>
      </c>
      <c r="D14" s="304">
        <v>0.76238095238095238</v>
      </c>
      <c r="E14" s="305">
        <v>14</v>
      </c>
      <c r="F14" s="244" t="s">
        <v>116</v>
      </c>
      <c r="G14" s="306" t="s">
        <v>199</v>
      </c>
      <c r="H14" s="307">
        <v>1</v>
      </c>
      <c r="I14" s="245">
        <v>845.14599999999996</v>
      </c>
      <c r="J14" s="308">
        <v>1.5904064181327792E-2</v>
      </c>
      <c r="K14" s="308">
        <v>0.41528929066836107</v>
      </c>
      <c r="L14" s="308">
        <v>0.16920153440943933</v>
      </c>
      <c r="M14" s="309">
        <v>16.803000000000001</v>
      </c>
      <c r="N14" s="310">
        <v>0.23664550267054452</v>
      </c>
      <c r="O14" s="310">
        <v>7.0993650801163355</v>
      </c>
      <c r="P14" s="311">
        <v>22</v>
      </c>
      <c r="Q14" s="312">
        <v>2</v>
      </c>
      <c r="R14" s="312">
        <v>60</v>
      </c>
    </row>
    <row r="15" spans="1:18" ht="16.5">
      <c r="A15" s="301" t="s">
        <v>115</v>
      </c>
      <c r="B15" s="302">
        <v>7107</v>
      </c>
      <c r="C15" s="303" t="s">
        <v>66</v>
      </c>
      <c r="D15" s="304">
        <v>0.83</v>
      </c>
      <c r="E15" s="305">
        <v>7107</v>
      </c>
      <c r="F15" s="244" t="s">
        <v>116</v>
      </c>
      <c r="G15" s="306" t="s">
        <v>246</v>
      </c>
      <c r="H15" s="307">
        <v>1</v>
      </c>
      <c r="I15" s="245">
        <v>4001.4059999999999</v>
      </c>
      <c r="J15" s="308">
        <v>4.8685352323372677E-2</v>
      </c>
      <c r="K15" s="308">
        <v>0.40776308278316192</v>
      </c>
      <c r="L15" s="308">
        <v>0.11770862541816551</v>
      </c>
      <c r="M15" s="309">
        <v>14.904</v>
      </c>
      <c r="N15" s="310">
        <v>0.2749033714649301</v>
      </c>
      <c r="O15" s="310">
        <v>21.642392698966315</v>
      </c>
      <c r="P15" s="311">
        <v>95</v>
      </c>
      <c r="Q15" s="312">
        <v>11</v>
      </c>
      <c r="R15" s="312">
        <v>866</v>
      </c>
    </row>
    <row r="16" spans="1:18" ht="16.5">
      <c r="A16" s="301" t="s">
        <v>115</v>
      </c>
      <c r="B16" s="302" t="s">
        <v>202</v>
      </c>
      <c r="C16" s="303" t="s">
        <v>69</v>
      </c>
      <c r="D16" s="304">
        <v>0.76500000000000001</v>
      </c>
      <c r="E16" s="305">
        <v>4011</v>
      </c>
      <c r="F16" s="244" t="s">
        <v>116</v>
      </c>
      <c r="G16" s="306" t="s">
        <v>198</v>
      </c>
      <c r="H16" s="307">
        <v>1</v>
      </c>
      <c r="I16" s="245">
        <v>938.43499999999995</v>
      </c>
      <c r="J16" s="308">
        <v>7.2426806234450122E-3</v>
      </c>
      <c r="K16" s="308">
        <v>0.36192571094730963</v>
      </c>
      <c r="L16" s="308">
        <v>0.19074309888271432</v>
      </c>
      <c r="M16" s="309">
        <v>14.295</v>
      </c>
      <c r="N16" s="310">
        <v>0.10656039043727057</v>
      </c>
      <c r="O16" s="310">
        <v>5.1148987409889877</v>
      </c>
      <c r="P16" s="311">
        <v>13</v>
      </c>
      <c r="Q16" s="312">
        <v>1</v>
      </c>
      <c r="R16" s="312">
        <v>48</v>
      </c>
    </row>
    <row r="17" spans="1:18" ht="16.5">
      <c r="A17" s="301" t="s">
        <v>115</v>
      </c>
      <c r="B17" s="302" t="s">
        <v>204</v>
      </c>
      <c r="C17" s="303" t="s">
        <v>66</v>
      </c>
      <c r="D17" s="304">
        <v>0.84454545454545449</v>
      </c>
      <c r="E17" s="305">
        <v>3329</v>
      </c>
      <c r="F17" s="244" t="s">
        <v>116</v>
      </c>
      <c r="G17" s="306" t="s">
        <v>190</v>
      </c>
      <c r="H17" s="307">
        <v>1</v>
      </c>
      <c r="I17" s="245">
        <v>4476.5829999999996</v>
      </c>
      <c r="J17" s="308">
        <v>4.5481075050862678E-2</v>
      </c>
      <c r="K17" s="308">
        <v>0.40240876937364739</v>
      </c>
      <c r="L17" s="308">
        <v>0.14117910915535356</v>
      </c>
      <c r="M17" s="309">
        <v>14.788</v>
      </c>
      <c r="N17" s="310">
        <v>6.835570791382624</v>
      </c>
      <c r="O17" s="310">
        <v>37.975393285459027</v>
      </c>
      <c r="P17" s="311">
        <v>99</v>
      </c>
      <c r="Q17" s="312">
        <v>306</v>
      </c>
      <c r="R17" s="312">
        <v>1700</v>
      </c>
    </row>
    <row r="18" spans="1:18" ht="16.5">
      <c r="A18" s="301" t="s">
        <v>115</v>
      </c>
      <c r="B18" s="302" t="s">
        <v>208</v>
      </c>
      <c r="C18" s="303" t="s">
        <v>69</v>
      </c>
      <c r="D18" s="304">
        <v>0.78761904761904755</v>
      </c>
      <c r="E18" s="305">
        <v>1761</v>
      </c>
      <c r="F18" s="244" t="s">
        <v>116</v>
      </c>
      <c r="G18" s="306" t="s">
        <v>192</v>
      </c>
      <c r="H18" s="307">
        <v>1</v>
      </c>
      <c r="I18" s="245">
        <v>3166.8789999999999</v>
      </c>
      <c r="J18" s="308">
        <v>5.5424526935037528E-2</v>
      </c>
      <c r="K18" s="308">
        <v>0.38556650840103074</v>
      </c>
      <c r="L18" s="308">
        <v>0.17051488231789089</v>
      </c>
      <c r="M18" s="309">
        <v>18.300999999999998</v>
      </c>
      <c r="N18" s="310">
        <v>6.3153660117737376E-2</v>
      </c>
      <c r="O18" s="310">
        <v>9.3783185274839997</v>
      </c>
      <c r="P18" s="311">
        <v>83</v>
      </c>
      <c r="Q18" s="312">
        <v>2</v>
      </c>
      <c r="R18" s="312">
        <v>297</v>
      </c>
    </row>
    <row r="19" spans="1:18" ht="16.5">
      <c r="A19" s="301" t="s">
        <v>115</v>
      </c>
      <c r="B19" s="302" t="s">
        <v>248</v>
      </c>
      <c r="C19" s="303" t="s">
        <v>66</v>
      </c>
      <c r="D19" s="304">
        <v>0.82545454545454544</v>
      </c>
      <c r="E19" s="305">
        <v>3731</v>
      </c>
      <c r="F19" s="244" t="s">
        <v>116</v>
      </c>
      <c r="G19" s="306" t="s">
        <v>197</v>
      </c>
      <c r="H19" s="307">
        <v>1</v>
      </c>
      <c r="I19" s="245">
        <v>2250.471</v>
      </c>
      <c r="J19" s="308">
        <v>3.4367655816338064E-2</v>
      </c>
      <c r="K19" s="308">
        <v>0.33568708697787158</v>
      </c>
      <c r="L19" s="308">
        <v>0.16929789364093117</v>
      </c>
      <c r="M19" s="309">
        <v>12.715999999999999</v>
      </c>
      <c r="N19" s="310">
        <v>0</v>
      </c>
      <c r="O19" s="310">
        <v>4.354643983415027</v>
      </c>
      <c r="P19" s="311">
        <v>34</v>
      </c>
      <c r="Q19" s="312">
        <v>0</v>
      </c>
      <c r="R19" s="312">
        <v>98</v>
      </c>
    </row>
    <row r="20" spans="1:18" ht="16.5">
      <c r="A20" s="301" t="s">
        <v>115</v>
      </c>
      <c r="B20" s="302" t="s">
        <v>212</v>
      </c>
      <c r="C20" s="303" t="s">
        <v>66</v>
      </c>
      <c r="D20" s="304">
        <v>0.803573044433744</v>
      </c>
      <c r="E20" s="305">
        <v>1868</v>
      </c>
      <c r="F20" s="244" t="s">
        <v>116</v>
      </c>
      <c r="G20" s="306" t="s">
        <v>197</v>
      </c>
      <c r="H20" s="307">
        <v>2</v>
      </c>
      <c r="I20" s="245">
        <v>431.21199999999999</v>
      </c>
      <c r="J20" s="308">
        <v>4.3763948691226184E-2</v>
      </c>
      <c r="K20" s="308">
        <v>0.3798980220913431</v>
      </c>
      <c r="L20" s="308">
        <v>0.1545717493078084</v>
      </c>
      <c r="M20" s="309">
        <v>14.959</v>
      </c>
      <c r="N20" s="310">
        <v>0</v>
      </c>
      <c r="O20" s="310">
        <v>13.450460562322014</v>
      </c>
      <c r="P20" s="311">
        <v>13</v>
      </c>
      <c r="Q20" s="312">
        <v>0</v>
      </c>
      <c r="R20" s="312">
        <v>76</v>
      </c>
    </row>
    <row r="21" spans="1:18" ht="16.5">
      <c r="A21" s="301" t="s">
        <v>115</v>
      </c>
      <c r="B21" s="302" t="s">
        <v>216</v>
      </c>
      <c r="C21" s="303" t="s">
        <v>69</v>
      </c>
      <c r="D21" s="304">
        <v>0.79227272727272724</v>
      </c>
      <c r="E21" s="305">
        <v>2060</v>
      </c>
      <c r="F21" s="244" t="s">
        <v>116</v>
      </c>
      <c r="G21" s="306" t="s">
        <v>198</v>
      </c>
      <c r="H21" s="307">
        <v>1</v>
      </c>
      <c r="I21" s="245">
        <v>1428.64</v>
      </c>
      <c r="J21" s="308">
        <v>8.2933611974423359E-3</v>
      </c>
      <c r="K21" s="308">
        <v>0.34463409737918915</v>
      </c>
      <c r="L21" s="308">
        <v>0.19319072684511143</v>
      </c>
      <c r="M21" s="309">
        <v>13.888999999999999</v>
      </c>
      <c r="N21" s="310">
        <v>0.41997984096763352</v>
      </c>
      <c r="O21" s="310">
        <v>0.6999664016127225</v>
      </c>
      <c r="P21" s="311">
        <v>19</v>
      </c>
      <c r="Q21" s="312">
        <v>6</v>
      </c>
      <c r="R21" s="312">
        <v>10</v>
      </c>
    </row>
    <row r="22" spans="1:18" ht="16.5">
      <c r="A22" s="301" t="s">
        <v>115</v>
      </c>
      <c r="B22" s="302" t="s">
        <v>218</v>
      </c>
      <c r="C22" s="303" t="s">
        <v>69</v>
      </c>
      <c r="D22" s="304">
        <v>0.78428571428571425</v>
      </c>
      <c r="E22" s="305">
        <v>6427</v>
      </c>
      <c r="F22" s="244" t="s">
        <v>116</v>
      </c>
      <c r="G22" s="306" t="s">
        <v>199</v>
      </c>
      <c r="H22" s="307">
        <v>1</v>
      </c>
      <c r="I22" s="245">
        <v>633.87199999999996</v>
      </c>
      <c r="J22" s="308">
        <v>6.3385335225680364E-2</v>
      </c>
      <c r="K22" s="308">
        <v>0.37211271938983925</v>
      </c>
      <c r="L22" s="308">
        <v>0.15145013504303709</v>
      </c>
      <c r="M22" s="309">
        <v>17.864999999999998</v>
      </c>
      <c r="N22" s="310">
        <v>0</v>
      </c>
      <c r="O22" s="310">
        <v>11.200999570891284</v>
      </c>
      <c r="P22" s="311">
        <v>10</v>
      </c>
      <c r="Q22" s="312">
        <v>0</v>
      </c>
      <c r="R22" s="312">
        <v>71</v>
      </c>
    </row>
    <row r="23" spans="1:18" ht="16.5">
      <c r="A23" s="301" t="s">
        <v>115</v>
      </c>
      <c r="B23" s="302" t="s">
        <v>250</v>
      </c>
      <c r="C23" s="303" t="s">
        <v>66</v>
      </c>
      <c r="D23" s="304">
        <v>0.80681818181818177</v>
      </c>
      <c r="E23" s="305">
        <v>1257</v>
      </c>
      <c r="F23" s="244" t="s">
        <v>116</v>
      </c>
      <c r="G23" s="306" t="s">
        <v>197</v>
      </c>
      <c r="H23" s="307">
        <v>1</v>
      </c>
      <c r="I23" s="245">
        <v>1925.075</v>
      </c>
      <c r="J23" s="308">
        <v>1.0409522664623019E-2</v>
      </c>
      <c r="K23" s="308">
        <v>0.35308600852521754</v>
      </c>
      <c r="L23" s="308">
        <v>0.2218095398880563</v>
      </c>
      <c r="M23" s="309">
        <v>14.763</v>
      </c>
      <c r="N23" s="310">
        <v>0</v>
      </c>
      <c r="O23" s="310">
        <v>3.9998441619157696</v>
      </c>
      <c r="P23" s="311">
        <v>7</v>
      </c>
      <c r="Q23" s="312">
        <v>0</v>
      </c>
      <c r="R23" s="312">
        <v>77</v>
      </c>
    </row>
    <row r="24" spans="1:18" ht="16.5">
      <c r="A24" s="301" t="s">
        <v>115</v>
      </c>
      <c r="B24" s="302" t="s">
        <v>224</v>
      </c>
      <c r="C24" s="303" t="s">
        <v>69</v>
      </c>
      <c r="D24" s="304">
        <v>0.78849999999999998</v>
      </c>
      <c r="E24" s="305">
        <v>1288</v>
      </c>
      <c r="F24" s="244" t="s">
        <v>117</v>
      </c>
      <c r="G24" s="306" t="s">
        <v>200</v>
      </c>
      <c r="H24" s="307">
        <v>1</v>
      </c>
      <c r="I24" s="245">
        <v>1377.173</v>
      </c>
      <c r="J24" s="308">
        <v>3.7824250167474947E-2</v>
      </c>
      <c r="K24" s="308">
        <v>0.37649487463328846</v>
      </c>
      <c r="L24" s="308">
        <v>0.15699566369566392</v>
      </c>
      <c r="M24" s="309">
        <v>19.056000000000001</v>
      </c>
      <c r="N24" s="310">
        <v>0.43567511126053154</v>
      </c>
      <c r="O24" s="310">
        <v>18.007904598768636</v>
      </c>
      <c r="P24" s="311">
        <v>46</v>
      </c>
      <c r="Q24" s="312">
        <v>7</v>
      </c>
      <c r="R24" s="312">
        <v>249</v>
      </c>
    </row>
    <row r="25" spans="1:18" ht="16.5">
      <c r="A25" s="301" t="s">
        <v>115</v>
      </c>
      <c r="B25" s="302" t="s">
        <v>226</v>
      </c>
      <c r="C25" s="303" t="s">
        <v>66</v>
      </c>
      <c r="D25" s="304">
        <v>0.81673168300387722</v>
      </c>
      <c r="E25" s="305">
        <v>7828</v>
      </c>
      <c r="F25" s="244" t="s">
        <v>116</v>
      </c>
      <c r="G25" s="306" t="s">
        <v>196</v>
      </c>
      <c r="H25" s="307">
        <v>4</v>
      </c>
      <c r="I25" s="245">
        <v>5433.4590000000007</v>
      </c>
      <c r="J25" s="308">
        <v>4.5350923486967822E-2</v>
      </c>
      <c r="K25" s="308">
        <v>0.37321847877387487</v>
      </c>
      <c r="L25" s="308">
        <v>0.15789049526630042</v>
      </c>
      <c r="M25" s="309">
        <v>17.436</v>
      </c>
      <c r="N25" s="310">
        <v>3.6808964602475139E-2</v>
      </c>
      <c r="O25" s="310">
        <v>9.2390501152212607</v>
      </c>
      <c r="P25" s="311">
        <v>145</v>
      </c>
      <c r="Q25" s="312">
        <v>2</v>
      </c>
      <c r="R25" s="312">
        <v>506</v>
      </c>
    </row>
    <row r="26" spans="1:18" ht="16.5">
      <c r="A26" s="301" t="s">
        <v>115</v>
      </c>
      <c r="B26" s="302" t="s">
        <v>228</v>
      </c>
      <c r="C26" s="303" t="s">
        <v>69</v>
      </c>
      <c r="D26" s="304">
        <v>0.78716241872160109</v>
      </c>
      <c r="E26" s="305">
        <v>4863</v>
      </c>
      <c r="F26" s="244" t="s">
        <v>116</v>
      </c>
      <c r="G26" s="306" t="s">
        <v>195</v>
      </c>
      <c r="H26" s="307">
        <v>2</v>
      </c>
      <c r="I26" s="245">
        <v>541.53099999999995</v>
      </c>
      <c r="J26" s="308">
        <v>1.606995342556012E-2</v>
      </c>
      <c r="K26" s="308">
        <v>0.42197824239911758</v>
      </c>
      <c r="L26" s="308">
        <v>0.16085554833116603</v>
      </c>
      <c r="M26" s="309">
        <v>17.952999999999999</v>
      </c>
      <c r="N26" s="310">
        <v>0.36932327050528968</v>
      </c>
      <c r="O26" s="310">
        <v>18.835486795769771</v>
      </c>
      <c r="P26" s="311">
        <v>22</v>
      </c>
      <c r="Q26" s="312">
        <v>2</v>
      </c>
      <c r="R26" s="312">
        <v>105</v>
      </c>
    </row>
    <row r="27" spans="1:18" ht="16.5">
      <c r="A27" s="301" t="s">
        <v>115</v>
      </c>
      <c r="B27" s="302" t="s">
        <v>301</v>
      </c>
      <c r="C27" s="303" t="s">
        <v>69</v>
      </c>
      <c r="D27" s="304">
        <v>0.77181818181818174</v>
      </c>
      <c r="E27" s="305">
        <v>7585</v>
      </c>
      <c r="F27" s="244" t="s">
        <v>116</v>
      </c>
      <c r="G27" s="306" t="s">
        <v>197</v>
      </c>
      <c r="H27" s="307">
        <v>1</v>
      </c>
      <c r="I27" s="245">
        <v>363.42500000000001</v>
      </c>
      <c r="J27" s="308">
        <v>1.2295915494520405E-2</v>
      </c>
      <c r="K27" s="308">
        <v>0.36847191523581685</v>
      </c>
      <c r="L27" s="308">
        <v>0.12365404991259357</v>
      </c>
      <c r="M27" s="309">
        <v>16.003</v>
      </c>
      <c r="N27" s="310">
        <v>0</v>
      </c>
      <c r="O27" s="310">
        <v>10.456077595102153</v>
      </c>
      <c r="P27" s="311">
        <v>7</v>
      </c>
      <c r="Q27" s="312">
        <v>0</v>
      </c>
      <c r="R27" s="312">
        <v>40</v>
      </c>
    </row>
    <row r="28" spans="1:18" ht="16.5">
      <c r="A28" s="301" t="s">
        <v>115</v>
      </c>
      <c r="B28" s="302" t="s">
        <v>304</v>
      </c>
      <c r="C28" s="303" t="s">
        <v>66</v>
      </c>
      <c r="D28" s="304">
        <v>0.80571428571428561</v>
      </c>
      <c r="E28" s="305">
        <v>1306</v>
      </c>
      <c r="F28" s="244" t="s">
        <v>116</v>
      </c>
      <c r="G28" s="306" t="s">
        <v>261</v>
      </c>
      <c r="H28" s="307">
        <v>1</v>
      </c>
      <c r="I28" s="245">
        <v>468.178</v>
      </c>
      <c r="J28" s="308">
        <v>3.6688338027669354E-2</v>
      </c>
      <c r="K28" s="308">
        <v>0.38310726525196914</v>
      </c>
      <c r="L28" s="308">
        <v>0.12174856571645827</v>
      </c>
      <c r="M28" s="309">
        <v>17.885000000000002</v>
      </c>
      <c r="N28" s="310">
        <v>0.64078192482346463</v>
      </c>
      <c r="O28" s="310">
        <v>10.679698747057744</v>
      </c>
      <c r="P28" s="311">
        <v>13</v>
      </c>
      <c r="Q28" s="312">
        <v>3</v>
      </c>
      <c r="R28" s="312">
        <v>50</v>
      </c>
    </row>
    <row r="29" spans="1:18" ht="16.5">
      <c r="A29" s="301" t="s">
        <v>115</v>
      </c>
      <c r="B29" s="302" t="s">
        <v>234</v>
      </c>
      <c r="C29" s="303" t="s">
        <v>66</v>
      </c>
      <c r="D29" s="304">
        <v>0.84799999999999998</v>
      </c>
      <c r="E29" s="305">
        <v>5283</v>
      </c>
      <c r="F29" s="244" t="s">
        <v>116</v>
      </c>
      <c r="G29" s="306" t="s">
        <v>194</v>
      </c>
      <c r="H29" s="307">
        <v>1</v>
      </c>
      <c r="I29" s="245">
        <v>1028.481</v>
      </c>
      <c r="J29" s="308">
        <v>2.005352288580493E-2</v>
      </c>
      <c r="K29" s="308">
        <v>0.32006436240017416</v>
      </c>
      <c r="L29" s="308">
        <v>0.20612923330620594</v>
      </c>
      <c r="M29" s="309">
        <v>13.32</v>
      </c>
      <c r="N29" s="310">
        <v>0.29169231128236689</v>
      </c>
      <c r="O29" s="310">
        <v>2.2363077198314798</v>
      </c>
      <c r="P29" s="311">
        <v>13</v>
      </c>
      <c r="Q29" s="312">
        <v>3</v>
      </c>
      <c r="R29" s="312">
        <v>23</v>
      </c>
    </row>
    <row r="30" spans="1:18" ht="16.5">
      <c r="A30" s="301" t="s">
        <v>115</v>
      </c>
      <c r="B30" s="302" t="s">
        <v>238</v>
      </c>
      <c r="C30" s="303" t="s">
        <v>66</v>
      </c>
      <c r="D30" s="304">
        <v>0.83399400344306729</v>
      </c>
      <c r="E30" s="305">
        <v>9911</v>
      </c>
      <c r="F30" s="244" t="s">
        <v>116</v>
      </c>
      <c r="G30" s="306" t="s">
        <v>198</v>
      </c>
      <c r="H30" s="307">
        <v>4</v>
      </c>
      <c r="I30" s="245">
        <v>639.78500000000008</v>
      </c>
      <c r="J30" s="308">
        <v>4.5890077855510802E-2</v>
      </c>
      <c r="K30" s="308">
        <v>0.30466370773612522</v>
      </c>
      <c r="L30" s="308">
        <v>0.12197654274914797</v>
      </c>
      <c r="M30" s="309">
        <v>13.635</v>
      </c>
      <c r="N30" s="310">
        <v>0</v>
      </c>
      <c r="O30" s="310">
        <v>3.7512601889697317</v>
      </c>
      <c r="P30" s="311">
        <v>9</v>
      </c>
      <c r="Q30" s="312">
        <v>0</v>
      </c>
      <c r="R30" s="312">
        <v>25</v>
      </c>
    </row>
    <row r="31" spans="1:18" ht="16.5">
      <c r="A31" s="301" t="s">
        <v>115</v>
      </c>
      <c r="B31" s="302" t="s">
        <v>240</v>
      </c>
      <c r="C31" s="303" t="s">
        <v>69</v>
      </c>
      <c r="D31" s="304">
        <v>0.74273363391175229</v>
      </c>
      <c r="E31" s="305">
        <v>1770</v>
      </c>
      <c r="F31" s="244" t="s">
        <v>118</v>
      </c>
      <c r="G31" s="306" t="s">
        <v>242</v>
      </c>
      <c r="H31" s="307">
        <v>2</v>
      </c>
      <c r="I31" s="245">
        <v>2031.519</v>
      </c>
      <c r="J31" s="308">
        <v>3.6518210633296723E-2</v>
      </c>
      <c r="K31" s="308">
        <v>0.36956983126838289</v>
      </c>
      <c r="L31" s="308">
        <v>0.12010717103802622</v>
      </c>
      <c r="M31" s="309">
        <v>17.137</v>
      </c>
      <c r="N31" s="310">
        <v>0</v>
      </c>
      <c r="O31" s="310">
        <v>2.0181942674422442</v>
      </c>
      <c r="P31" s="311">
        <v>66</v>
      </c>
      <c r="Q31" s="312">
        <v>0</v>
      </c>
      <c r="R31" s="312">
        <v>41</v>
      </c>
    </row>
    <row r="32" spans="1:18" ht="16.5">
      <c r="A32" s="301" t="s">
        <v>115</v>
      </c>
      <c r="B32" s="302" t="s">
        <v>252</v>
      </c>
      <c r="C32" s="303" t="s">
        <v>69</v>
      </c>
      <c r="D32" s="304">
        <v>0.79045454545454541</v>
      </c>
      <c r="E32" s="305">
        <v>2823</v>
      </c>
      <c r="F32" s="244" t="s">
        <v>89</v>
      </c>
      <c r="G32" s="306" t="s">
        <v>244</v>
      </c>
      <c r="H32" s="307">
        <v>1</v>
      </c>
      <c r="I32" s="245">
        <v>1295.9369999999999</v>
      </c>
      <c r="J32" s="308">
        <v>3.7033430001875658E-2</v>
      </c>
      <c r="K32" s="308">
        <v>0.38957182420083841</v>
      </c>
      <c r="L32" s="308">
        <v>0.16281655666903563</v>
      </c>
      <c r="M32" s="309">
        <v>16.311</v>
      </c>
      <c r="N32" s="310">
        <v>0</v>
      </c>
      <c r="O32" s="310">
        <v>6.0959753444804807</v>
      </c>
      <c r="P32" s="311">
        <v>34</v>
      </c>
      <c r="Q32" s="312">
        <v>0</v>
      </c>
      <c r="R32" s="312">
        <v>79</v>
      </c>
    </row>
  </sheetData>
  <phoneticPr fontId="2" type="noConversion"/>
  <conditionalFormatting sqref="C14:D32">
    <cfRule type="containsText" dxfId="16" priority="1" operator="containsText" text="F">
      <formula>NOT(ISERROR(SEARCH("F",C14)))</formula>
    </cfRule>
    <cfRule type="containsText" dxfId="15" priority="2" operator="containsText" text="D">
      <formula>NOT(ISERROR(SEARCH("D",C14)))</formula>
    </cfRule>
    <cfRule type="containsText" dxfId="14" priority="3" operator="containsText" text="C">
      <formula>NOT(ISERROR(SEARCH("C",C14)))</formula>
    </cfRule>
    <cfRule type="containsText" dxfId="13" priority="4" operator="containsText" text="B">
      <formula>NOT(ISERROR(SEARCH("B",C14)))</formula>
    </cfRule>
    <cfRule type="containsText" dxfId="12" priority="5" operator="containsText" text="A">
      <formula>NOT(ISERROR(SEARCH("A",C14)))</formula>
    </cfRule>
    <cfRule type="containsText" dxfId="11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M20"/>
  <sheetViews>
    <sheetView showGridLines="0" workbookViewId="0"/>
  </sheetViews>
  <sheetFormatPr defaultRowHeight="13.5"/>
  <cols>
    <col min="1" max="11" width="9.140625" style="233"/>
    <col min="12" max="12" width="0" style="233" hidden="1" customWidth="1"/>
    <col min="13" max="16384" width="9.140625" style="233"/>
  </cols>
  <sheetData>
    <row r="1" spans="1:13">
      <c r="A1" s="228"/>
      <c r="B1" s="229"/>
      <c r="C1" s="230"/>
      <c r="D1" s="231"/>
      <c r="E1" s="231"/>
      <c r="F1" s="232"/>
      <c r="G1" s="231"/>
      <c r="H1" s="231"/>
      <c r="I1" s="231"/>
      <c r="J1" s="231"/>
      <c r="K1" s="231"/>
      <c r="L1" s="231"/>
      <c r="M1" s="231"/>
    </row>
    <row r="2" spans="1:13" ht="41.25">
      <c r="A2" s="260" t="s">
        <v>314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</row>
    <row r="4" spans="1:13" ht="17.25">
      <c r="A4" s="234" t="s">
        <v>185</v>
      </c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</row>
    <row r="5" spans="1:13" ht="26.25">
      <c r="A5" s="236" t="s">
        <v>186</v>
      </c>
    </row>
    <row r="6" spans="1:13" ht="26.25">
      <c r="A6" s="236" t="s">
        <v>187</v>
      </c>
    </row>
    <row r="7" spans="1:13" ht="26.25">
      <c r="A7" s="236"/>
    </row>
    <row r="8" spans="1:13" ht="17.25">
      <c r="A8" s="237" t="s">
        <v>188</v>
      </c>
    </row>
    <row r="9" spans="1:13" ht="40.5">
      <c r="A9" s="247" t="s">
        <v>0</v>
      </c>
      <c r="B9" s="248" t="s">
        <v>72</v>
      </c>
      <c r="C9" s="240" t="s">
        <v>64</v>
      </c>
      <c r="D9" s="240" t="s">
        <v>155</v>
      </c>
      <c r="E9" s="249" t="s">
        <v>141</v>
      </c>
      <c r="F9" s="248" t="s">
        <v>146</v>
      </c>
      <c r="G9" s="249" t="s">
        <v>144</v>
      </c>
      <c r="H9" s="249" t="s">
        <v>148</v>
      </c>
      <c r="I9" s="241" t="s">
        <v>150</v>
      </c>
      <c r="J9" s="249" t="s">
        <v>11</v>
      </c>
      <c r="K9" s="249" t="s">
        <v>12</v>
      </c>
      <c r="L9" s="249" t="s">
        <v>13</v>
      </c>
      <c r="M9" s="249" t="s">
        <v>175</v>
      </c>
    </row>
    <row r="10" spans="1:13" ht="16.5">
      <c r="A10" s="250" t="s">
        <v>115</v>
      </c>
      <c r="B10" s="251">
        <v>7107</v>
      </c>
      <c r="C10" s="242" t="s">
        <v>66</v>
      </c>
      <c r="D10" s="243">
        <v>0.83</v>
      </c>
      <c r="E10" s="252">
        <v>7107</v>
      </c>
      <c r="F10" s="244" t="s">
        <v>116</v>
      </c>
      <c r="G10" s="253" t="s">
        <v>246</v>
      </c>
      <c r="H10" s="254">
        <v>1</v>
      </c>
      <c r="I10" s="245">
        <v>4001.4059999999999</v>
      </c>
      <c r="J10" s="246">
        <v>4.8685352323372677E-2</v>
      </c>
      <c r="K10" s="246">
        <v>0.40776308278316192</v>
      </c>
      <c r="L10" s="246">
        <v>0.11770862541816551</v>
      </c>
      <c r="M10" s="255">
        <v>95</v>
      </c>
    </row>
    <row r="11" spans="1:13" ht="16.5">
      <c r="A11" s="250" t="s">
        <v>115</v>
      </c>
      <c r="B11" s="251" t="s">
        <v>204</v>
      </c>
      <c r="C11" s="242" t="s">
        <v>66</v>
      </c>
      <c r="D11" s="243">
        <v>0.84454545454545449</v>
      </c>
      <c r="E11" s="252">
        <v>3329</v>
      </c>
      <c r="F11" s="244" t="s">
        <v>116</v>
      </c>
      <c r="G11" s="253" t="s">
        <v>190</v>
      </c>
      <c r="H11" s="254">
        <v>1</v>
      </c>
      <c r="I11" s="245">
        <v>4476.5829999999996</v>
      </c>
      <c r="J11" s="246">
        <v>4.5481075050862678E-2</v>
      </c>
      <c r="K11" s="246">
        <v>0.40240876937364739</v>
      </c>
      <c r="L11" s="246">
        <v>0.14117910915535356</v>
      </c>
      <c r="M11" s="255">
        <v>99</v>
      </c>
    </row>
    <row r="12" spans="1:13" ht="16.5">
      <c r="A12" s="250" t="s">
        <v>115</v>
      </c>
      <c r="B12" s="251" t="s">
        <v>208</v>
      </c>
      <c r="C12" s="242" t="s">
        <v>69</v>
      </c>
      <c r="D12" s="243">
        <v>0.78761904761904755</v>
      </c>
      <c r="E12" s="252">
        <v>1761</v>
      </c>
      <c r="F12" s="244" t="s">
        <v>116</v>
      </c>
      <c r="G12" s="253" t="s">
        <v>192</v>
      </c>
      <c r="H12" s="254">
        <v>1</v>
      </c>
      <c r="I12" s="245">
        <v>3166.8789999999999</v>
      </c>
      <c r="J12" s="246">
        <v>5.5424526935037528E-2</v>
      </c>
      <c r="K12" s="246">
        <v>0.38556650840103074</v>
      </c>
      <c r="L12" s="246">
        <v>0.17051488231789089</v>
      </c>
      <c r="M12" s="255">
        <v>83</v>
      </c>
    </row>
    <row r="13" spans="1:13" ht="16.5">
      <c r="A13" s="250" t="s">
        <v>115</v>
      </c>
      <c r="B13" s="251" t="s">
        <v>248</v>
      </c>
      <c r="C13" s="242" t="s">
        <v>66</v>
      </c>
      <c r="D13" s="243">
        <v>0.82545454545454544</v>
      </c>
      <c r="E13" s="252">
        <v>3731</v>
      </c>
      <c r="F13" s="244" t="s">
        <v>116</v>
      </c>
      <c r="G13" s="253" t="s">
        <v>197</v>
      </c>
      <c r="H13" s="254">
        <v>1</v>
      </c>
      <c r="I13" s="245">
        <v>2250.471</v>
      </c>
      <c r="J13" s="246">
        <v>3.4367655816338064E-2</v>
      </c>
      <c r="K13" s="246">
        <v>0.33568708697787158</v>
      </c>
      <c r="L13" s="246">
        <v>0.16929789364093117</v>
      </c>
      <c r="M13" s="255">
        <v>34</v>
      </c>
    </row>
    <row r="14" spans="1:13" ht="16.5">
      <c r="A14" s="250" t="s">
        <v>115</v>
      </c>
      <c r="B14" s="251" t="s">
        <v>220</v>
      </c>
      <c r="C14" s="242" t="s">
        <v>67</v>
      </c>
      <c r="D14" s="243">
        <v>0.90730769230769226</v>
      </c>
      <c r="E14" s="252">
        <v>1236</v>
      </c>
      <c r="F14" s="244" t="s">
        <v>118</v>
      </c>
      <c r="G14" s="253" t="s">
        <v>201</v>
      </c>
      <c r="H14" s="254">
        <v>1</v>
      </c>
      <c r="I14" s="245">
        <v>3010.3319999999999</v>
      </c>
      <c r="J14" s="246">
        <v>4.0169456368832783E-2</v>
      </c>
      <c r="K14" s="246">
        <v>0.29915363927983368</v>
      </c>
      <c r="L14" s="246">
        <v>0.13254352011671802</v>
      </c>
      <c r="M14" s="255">
        <v>34</v>
      </c>
    </row>
    <row r="15" spans="1:13" ht="16.5">
      <c r="A15" s="250" t="s">
        <v>115</v>
      </c>
      <c r="B15" s="251" t="s">
        <v>224</v>
      </c>
      <c r="C15" s="242" t="s">
        <v>69</v>
      </c>
      <c r="D15" s="243">
        <v>0.78849999999999998</v>
      </c>
      <c r="E15" s="252">
        <v>1288</v>
      </c>
      <c r="F15" s="244" t="s">
        <v>117</v>
      </c>
      <c r="G15" s="253" t="s">
        <v>200</v>
      </c>
      <c r="H15" s="254">
        <v>1</v>
      </c>
      <c r="I15" s="245">
        <v>1377.173</v>
      </c>
      <c r="J15" s="246">
        <v>3.7824250167474947E-2</v>
      </c>
      <c r="K15" s="246">
        <v>0.37649487463328846</v>
      </c>
      <c r="L15" s="246">
        <v>0.15699566369566392</v>
      </c>
      <c r="M15" s="255">
        <v>46</v>
      </c>
    </row>
    <row r="16" spans="1:13" ht="16.5">
      <c r="A16" s="250" t="s">
        <v>115</v>
      </c>
      <c r="B16" s="251" t="s">
        <v>226</v>
      </c>
      <c r="C16" s="242" t="s">
        <v>66</v>
      </c>
      <c r="D16" s="243">
        <v>0.81673168300387722</v>
      </c>
      <c r="E16" s="252">
        <v>7828</v>
      </c>
      <c r="F16" s="244" t="s">
        <v>116</v>
      </c>
      <c r="G16" s="253" t="s">
        <v>196</v>
      </c>
      <c r="H16" s="254">
        <v>4</v>
      </c>
      <c r="I16" s="245">
        <v>5433.4590000000007</v>
      </c>
      <c r="J16" s="246">
        <v>4.5350923486967822E-2</v>
      </c>
      <c r="K16" s="246">
        <v>0.37321847877387487</v>
      </c>
      <c r="L16" s="246">
        <v>0.15789049526630042</v>
      </c>
      <c r="M16" s="255">
        <v>145</v>
      </c>
    </row>
    <row r="17" spans="1:13" ht="16.5">
      <c r="A17" s="250" t="s">
        <v>115</v>
      </c>
      <c r="B17" s="251" t="s">
        <v>230</v>
      </c>
      <c r="C17" s="242" t="s">
        <v>67</v>
      </c>
      <c r="D17" s="243">
        <v>0.90549999999999997</v>
      </c>
      <c r="E17" s="252">
        <v>9105</v>
      </c>
      <c r="F17" s="244" t="s">
        <v>116</v>
      </c>
      <c r="G17" s="253" t="s">
        <v>195</v>
      </c>
      <c r="H17" s="254">
        <v>1</v>
      </c>
      <c r="I17" s="245">
        <v>2534.8809999999999</v>
      </c>
      <c r="J17" s="246">
        <v>2.3482166449955006E-2</v>
      </c>
      <c r="K17" s="246">
        <v>0.3849473380404963</v>
      </c>
      <c r="L17" s="246">
        <v>0.17870661384104422</v>
      </c>
      <c r="M17" s="255">
        <v>51</v>
      </c>
    </row>
    <row r="18" spans="1:13" ht="16.5">
      <c r="A18" s="250" t="s">
        <v>115</v>
      </c>
      <c r="B18" s="251" t="s">
        <v>236</v>
      </c>
      <c r="C18" s="242" t="s">
        <v>67</v>
      </c>
      <c r="D18" s="243">
        <v>0.94269230769230772</v>
      </c>
      <c r="E18" s="252">
        <v>8383</v>
      </c>
      <c r="F18" s="244" t="s">
        <v>118</v>
      </c>
      <c r="G18" s="253" t="s">
        <v>201</v>
      </c>
      <c r="H18" s="254">
        <v>1</v>
      </c>
      <c r="I18" s="245">
        <v>2370.85</v>
      </c>
      <c r="J18" s="246">
        <v>7.6232039350637493E-2</v>
      </c>
      <c r="K18" s="246">
        <v>0.29960942702682858</v>
      </c>
      <c r="L18" s="246">
        <v>8.6466878967458929E-2</v>
      </c>
      <c r="M18" s="255">
        <v>36</v>
      </c>
    </row>
    <row r="19" spans="1:13" ht="16.5">
      <c r="A19" s="250" t="s">
        <v>115</v>
      </c>
      <c r="B19" s="251" t="s">
        <v>240</v>
      </c>
      <c r="C19" s="242" t="s">
        <v>69</v>
      </c>
      <c r="D19" s="243">
        <v>0.74273363391175229</v>
      </c>
      <c r="E19" s="252">
        <v>1770</v>
      </c>
      <c r="F19" s="244" t="s">
        <v>118</v>
      </c>
      <c r="G19" s="253" t="s">
        <v>242</v>
      </c>
      <c r="H19" s="254">
        <v>2</v>
      </c>
      <c r="I19" s="245">
        <v>2031.519</v>
      </c>
      <c r="J19" s="246">
        <v>3.6518210633296723E-2</v>
      </c>
      <c r="K19" s="246">
        <v>0.36956983126838289</v>
      </c>
      <c r="L19" s="246">
        <v>0.12010717103802622</v>
      </c>
      <c r="M19" s="255">
        <v>66</v>
      </c>
    </row>
    <row r="20" spans="1:13" ht="16.5">
      <c r="A20" s="250" t="s">
        <v>115</v>
      </c>
      <c r="B20" s="251" t="s">
        <v>252</v>
      </c>
      <c r="C20" s="242" t="s">
        <v>69</v>
      </c>
      <c r="D20" s="243">
        <v>0.79045454545454541</v>
      </c>
      <c r="E20" s="252">
        <v>2823</v>
      </c>
      <c r="F20" s="244" t="s">
        <v>89</v>
      </c>
      <c r="G20" s="253" t="s">
        <v>244</v>
      </c>
      <c r="H20" s="254">
        <v>1</v>
      </c>
      <c r="I20" s="245">
        <v>1295.9369999999999</v>
      </c>
      <c r="J20" s="246">
        <v>3.7033430001875658E-2</v>
      </c>
      <c r="K20" s="246">
        <v>0.38957182420083841</v>
      </c>
      <c r="L20" s="246">
        <v>0.16281655666903563</v>
      </c>
      <c r="M20" s="255">
        <v>34</v>
      </c>
    </row>
  </sheetData>
  <mergeCells count="1">
    <mergeCell ref="A2:M2"/>
  </mergeCells>
  <phoneticPr fontId="2" type="noConversion"/>
  <conditionalFormatting sqref="C10:D20">
    <cfRule type="containsText" dxfId="10" priority="1" operator="containsText" text="F">
      <formula>NOT(ISERROR(SEARCH("F",C10)))</formula>
    </cfRule>
    <cfRule type="containsText" dxfId="9" priority="2" operator="containsText" text="D">
      <formula>NOT(ISERROR(SEARCH("D",C10)))</formula>
    </cfRule>
    <cfRule type="containsText" dxfId="8" priority="3" operator="containsText" text="C">
      <formula>NOT(ISERROR(SEARCH("C",C10)))</formula>
    </cfRule>
    <cfRule type="containsText" dxfId="7" priority="4" operator="containsText" text="B">
      <formula>NOT(ISERROR(SEARCH("B",C10)))</formula>
    </cfRule>
    <cfRule type="containsText" dxfId="6" priority="5" operator="containsText" text="A">
      <formula>NOT(ISERROR(SEARCH("A",C10)))</formula>
    </cfRule>
    <cfRule type="containsText" dxfId="5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2024-08-30T03:45:53Z</dcterms:modified>
</cp:coreProperties>
</file>