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8월\"/>
    </mc:Choice>
  </mc:AlternateContent>
  <xr:revisionPtr revIDLastSave="0" documentId="13_ncr:1_{1AB45728-5DEC-42E4-AFF8-8DE14301E14D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r:id="rId8"/>
  </sheets>
  <definedNames>
    <definedName name="_xlnm._FilterDatabase" localSheetId="6" hidden="1">'D,F등급 명단'!$A$13:$R$62</definedName>
    <definedName name="_xlnm._FilterDatabase" localSheetId="4" hidden="1">운전자별!$A$4:$BR$57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운전자별!$A$1:$R$57</definedName>
    <definedName name="_xlnm.Print_Area" localSheetId="1">종합!$A$1:$L$108</definedName>
    <definedName name="_xlnm.Print_Area" localSheetId="3">차량별!$A$1:$T$24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9" i="12" l="1"/>
  <c r="D49" i="12" a="1"/>
  <c r="D49" i="12" l="1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" i="7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H49" i="12" a="1"/>
  <c r="E49" i="12" a="1"/>
  <c r="I49" i="12" a="1"/>
  <c r="F49" i="12" a="1"/>
  <c r="J49" i="12" a="1"/>
  <c r="G49" i="12" a="1"/>
  <c r="G49" i="12" l="1"/>
  <c r="J49" i="12"/>
  <c r="F49" i="12"/>
  <c r="I49" i="12"/>
  <c r="E49" i="12"/>
  <c r="H49" i="12"/>
  <c r="F14" i="60"/>
  <c r="F22" i="60"/>
  <c r="F23" i="60"/>
  <c r="F15" i="60"/>
  <c r="F17" i="60"/>
  <c r="F16" i="60"/>
  <c r="F21" i="60"/>
  <c r="F13" i="60"/>
  <c r="F18" i="60"/>
  <c r="F19" i="60"/>
  <c r="F20" i="60"/>
  <c r="F12" i="60"/>
  <c r="F11" i="60"/>
  <c r="F24" i="60"/>
  <c r="H62" i="12" l="1"/>
  <c r="G62" i="12"/>
  <c r="A7" i="7"/>
  <c r="C7" i="7"/>
  <c r="D7" i="7"/>
  <c r="E7" i="7"/>
  <c r="F7" i="7"/>
  <c r="G7" i="7"/>
  <c r="H7" i="7"/>
  <c r="I7" i="7"/>
  <c r="L7" i="7" s="1"/>
  <c r="J7" i="7"/>
  <c r="K7" i="7"/>
  <c r="M7" i="7"/>
  <c r="N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6" i="7"/>
  <c r="A5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G64" i="12" l="1"/>
  <c r="G65" i="12"/>
  <c r="G69" i="12"/>
  <c r="G66" i="12"/>
  <c r="G68" i="12"/>
  <c r="G63" i="12"/>
  <c r="G67" i="12"/>
  <c r="H64" i="12"/>
  <c r="H68" i="12"/>
  <c r="H63" i="12"/>
  <c r="H67" i="12"/>
  <c r="H66" i="12"/>
  <c r="H69" i="12"/>
  <c r="H65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F62" i="12" l="1"/>
  <c r="B98" i="12"/>
  <c r="K62" i="12"/>
  <c r="I62" i="12"/>
  <c r="J62" i="12"/>
  <c r="F64" i="12" l="1"/>
  <c r="B99" i="12"/>
  <c r="D99" i="12" s="1"/>
  <c r="B100" i="12"/>
  <c r="J67" i="12"/>
  <c r="J68" i="12"/>
  <c r="J65" i="12"/>
  <c r="J64" i="12"/>
  <c r="J69" i="12"/>
  <c r="J66" i="12"/>
  <c r="J63" i="12"/>
  <c r="I69" i="12"/>
  <c r="I66" i="12"/>
  <c r="I67" i="12"/>
  <c r="I68" i="12"/>
  <c r="I65" i="12"/>
  <c r="I64" i="12"/>
  <c r="I63" i="12"/>
  <c r="K67" i="12"/>
  <c r="K68" i="12"/>
  <c r="K65" i="12"/>
  <c r="U63" i="12"/>
  <c r="K69" i="12"/>
  <c r="K66" i="12"/>
  <c r="K64" i="12"/>
  <c r="K63" i="12"/>
  <c r="F69" i="12"/>
  <c r="F66" i="12"/>
  <c r="F67" i="12"/>
  <c r="F68" i="12"/>
  <c r="F65" i="12"/>
  <c r="F63" i="12"/>
  <c r="J10" i="12" l="1"/>
  <c r="J30" i="12" s="1"/>
  <c r="N24" i="12"/>
  <c r="K26" i="12"/>
  <c r="D26" i="12" l="1"/>
  <c r="N49" i="12" a="1"/>
  <c r="N49" i="12" l="1"/>
  <c r="K49" i="12" s="1" a="1"/>
  <c r="K49" i="12" s="1"/>
  <c r="E26" i="12" l="1"/>
  <c r="F26" i="12" l="1"/>
  <c r="G26" i="12" l="1"/>
  <c r="H26" i="12" l="1"/>
  <c r="I26" i="12" l="1"/>
  <c r="J26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I98" i="12"/>
  <c r="H99" i="12"/>
  <c r="G100" i="12"/>
  <c r="E98" i="12"/>
  <c r="I100" i="12"/>
  <c r="D98" i="12"/>
  <c r="J98" i="12"/>
  <c r="E100" i="12"/>
  <c r="G98" i="12"/>
  <c r="H100" i="12"/>
  <c r="I99" i="12"/>
  <c r="F98" i="12"/>
  <c r="F99" i="12"/>
  <c r="J100" i="12"/>
  <c r="J99" i="12"/>
  <c r="F100" i="12"/>
  <c r="E99" i="12"/>
  <c r="D100" i="12"/>
  <c r="H98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<sst xmlns="http://schemas.openxmlformats.org/spreadsheetml/2006/main" count="1870" uniqueCount="418">
  <si>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</si>
  <si>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</si>
  <si>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</si>
  <si>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</si>
  <si>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</si>
  <si>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</si>
  <si>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</si>
  <si>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</si>
  <si>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</si>
  <si>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</si>
  <si>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</si>
  <si>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</si>
  <si>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</si>
  <si>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</si>
  <si>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</si>
  <si>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</si>
  <si>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</si>
  <si>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</si>
  <si>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</si>
  <si>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</si>
  <si>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</si>
  <si>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</si>
  <si>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</si>
  <si>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</si>
  <si>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</si>
  <si>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</si>
  <si>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</si>
  <si>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</si>
  <si>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</si>
  <si>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</si>
  <si>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</si>
  <si>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</si>
  <si>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</si>
  <si>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</si>
  <si>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</si>
  <si>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</si>
  <si>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</si>
  <si>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</si>
  <si>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</si>
  <si>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</si>
  <si>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</si>
  <si>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</si>
  <si>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</si>
  <si>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</si>
  <si>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</si>
  <si>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</si>
  <si>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</si>
  <si>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</si>
  <si>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</si>
  <si>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</si>
  <si>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</si>
  <si>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</si>
  <si>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</si>
  <si>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</si>
  <si>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</si>
  <si>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</si>
  <si>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</si>
  <si>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</si>
  <si>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</si>
  <si>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</si>
  <si>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</si>
  <si>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</si>
  <si>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</si>
  <si>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</si>
  <si>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</si>
  <si>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</si>
  <si>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D</t>
  </si>
  <si>
    <t>B</t>
  </si>
  <si>
    <t>C</t>
  </si>
  <si>
    <t>F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</si>
  <si>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</si>
  <si>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</si>
  <si>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</si>
  <si>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</si>
  <si>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</si>
  <si>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</si>
  <si>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</si>
  <si>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</si>
  <si>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</si>
  <si>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</si>
  <si>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</si>
  <si>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</si>
  <si>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</si>
  <si>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</si>
  <si>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</si>
  <si>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</si>
  <si>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</si>
  <si>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</si>
  <si>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</si>
  <si>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</si>
  <si>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</si>
  <si>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</si>
  <si>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</si>
  <si>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</si>
  <si>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</si>
  <si>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</si>
  <si>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</si>
  <si>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</si>
  <si>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</si>
  <si>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</si>
  <si>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</si>
  <si>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</si>
  <si>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</si>
  <si>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</si>
  <si>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</si>
  <si>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</si>
  <si>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</si>
  <si>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</si>
  <si>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</si>
  <si>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</si>
  <si>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</si>
  <si>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</si>
  <si>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</si>
  <si>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</si>
  <si>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</si>
  <si>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인천제물포교통</t>
  </si>
  <si>
    <t>30</t>
  </si>
  <si>
    <t>78</t>
  </si>
  <si>
    <t>급행97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</si>
  <si>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</si>
  <si>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</si>
  <si>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</si>
  <si>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</si>
  <si>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</si>
  <si>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</si>
  <si>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</si>
  <si>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</si>
  <si>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</si>
  <si>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</si>
  <si>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</si>
  <si>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</si>
  <si>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</si>
  <si>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</si>
  <si>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</si>
  <si>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</si>
  <si>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</si>
  <si>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</si>
  <si>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</si>
  <si>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</si>
  <si>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</si>
  <si>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</si>
  <si>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</si>
  <si>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</si>
  <si>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</si>
  <si>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</si>
  <si>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</si>
  <si>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</si>
  <si>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</si>
  <si>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</si>
  <si>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</si>
  <si>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</si>
  <si>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</si>
  <si>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</si>
  <si>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</si>
  <si>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</si>
  <si>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</si>
  <si>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</si>
  <si>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</si>
  <si>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</si>
  <si>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</si>
  <si>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</si>
  <si>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</si>
  <si>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</si>
  <si>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</si>
  <si>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</si>
  <si>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</si>
  <si>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</si>
  <si>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</si>
  <si>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</si>
  <si>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</si>
  <si>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</si>
  <si>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</si>
  <si>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(보  통)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</si>
  <si>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</si>
  <si>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</si>
  <si>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</si>
  <si>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</si>
  <si>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</si>
  <si>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</si>
  <si>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</si>
  <si>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</si>
  <si>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</si>
  <si>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</si>
  <si>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</si>
  <si>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</si>
  <si>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</si>
  <si>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</si>
  <si>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대형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</si>
  <si>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</si>
  <si>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</si>
  <si>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</si>
  <si>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인천제물포교통</t>
    <phoneticPr fontId="2" type="noConversion"/>
  </si>
  <si>
    <t>70바2602</t>
  </si>
  <si>
    <t>3030</t>
  </si>
  <si>
    <t>70바2641</t>
  </si>
  <si>
    <t>70바2688</t>
  </si>
  <si>
    <t>인천제물포교통30D1</t>
  </si>
  <si>
    <t>70바2712</t>
  </si>
  <si>
    <t>70바2713</t>
  </si>
  <si>
    <t>70바2765</t>
  </si>
  <si>
    <t>70바2783</t>
  </si>
  <si>
    <t>인천제물포교통30F1</t>
  </si>
  <si>
    <t>70바2829</t>
  </si>
  <si>
    <t>70바2837</t>
  </si>
  <si>
    <t>70바2608</t>
  </si>
  <si>
    <t>70바2770</t>
  </si>
  <si>
    <t>중형</t>
  </si>
  <si>
    <t>70바2445</t>
  </si>
  <si>
    <t>70바2831</t>
  </si>
  <si>
    <t>70바2832</t>
  </si>
  <si>
    <t>70바2834</t>
  </si>
  <si>
    <t>70바2835</t>
  </si>
  <si>
    <t>70바2854</t>
  </si>
  <si>
    <t>70바2858</t>
  </si>
  <si>
    <t>70바2859</t>
  </si>
  <si>
    <t>70바2860</t>
  </si>
  <si>
    <t>고현성</t>
  </si>
  <si>
    <t>530907</t>
  </si>
  <si>
    <t>권오완</t>
  </si>
  <si>
    <t>5306235</t>
  </si>
  <si>
    <t>권인호</t>
  </si>
  <si>
    <t>5302218</t>
  </si>
  <si>
    <t>김광하</t>
  </si>
  <si>
    <t>5302316</t>
  </si>
  <si>
    <t>김권기</t>
  </si>
  <si>
    <t>5303852</t>
  </si>
  <si>
    <t>김선우</t>
  </si>
  <si>
    <t>5307881</t>
  </si>
  <si>
    <t>김성현</t>
  </si>
  <si>
    <t>5308296</t>
  </si>
  <si>
    <t>김승호</t>
  </si>
  <si>
    <t>5306697</t>
  </si>
  <si>
    <t>김은범</t>
  </si>
  <si>
    <t>5308373</t>
  </si>
  <si>
    <t>김종섭</t>
  </si>
  <si>
    <t>5304173</t>
  </si>
  <si>
    <t>김종윤</t>
  </si>
  <si>
    <t>5302190</t>
  </si>
  <si>
    <t>김혁길</t>
  </si>
  <si>
    <t>5305121</t>
  </si>
  <si>
    <t>김현국</t>
  </si>
  <si>
    <t>5301863</t>
  </si>
  <si>
    <t>김홍배</t>
  </si>
  <si>
    <t>530662</t>
  </si>
  <si>
    <t>남형우</t>
  </si>
  <si>
    <t>5305409</t>
  </si>
  <si>
    <t>류봉희</t>
  </si>
  <si>
    <t>5306356</t>
  </si>
  <si>
    <t>박광수</t>
  </si>
  <si>
    <t>5308998</t>
  </si>
  <si>
    <t>박성권</t>
  </si>
  <si>
    <t>5303924</t>
  </si>
  <si>
    <t>박성수</t>
  </si>
  <si>
    <t>5308543</t>
  </si>
  <si>
    <t>박성식</t>
  </si>
  <si>
    <t>5302074</t>
  </si>
  <si>
    <t>박우선</t>
  </si>
  <si>
    <t>530411</t>
  </si>
  <si>
    <t>박태규</t>
  </si>
  <si>
    <t>5303675</t>
  </si>
  <si>
    <t>송재욱</t>
  </si>
  <si>
    <t>5303111</t>
  </si>
  <si>
    <t>송주만</t>
  </si>
  <si>
    <t>5306309</t>
  </si>
  <si>
    <t>신정호</t>
  </si>
  <si>
    <t>5304397</t>
  </si>
  <si>
    <t>신철광</t>
  </si>
  <si>
    <t>5309627</t>
  </si>
  <si>
    <t>안맹순</t>
  </si>
  <si>
    <t>5305333</t>
  </si>
  <si>
    <t>엄진용</t>
  </si>
  <si>
    <t>5304113</t>
  </si>
  <si>
    <t>우동국</t>
  </si>
  <si>
    <t>5302989</t>
  </si>
  <si>
    <t>이상윤</t>
  </si>
  <si>
    <t>530909</t>
  </si>
  <si>
    <t>이재성</t>
  </si>
  <si>
    <t>5307266</t>
  </si>
  <si>
    <t>이정수3</t>
  </si>
  <si>
    <t>5307627</t>
  </si>
  <si>
    <t>이태식</t>
  </si>
  <si>
    <t>5306992</t>
  </si>
  <si>
    <t>이한우</t>
  </si>
  <si>
    <t>5301655</t>
  </si>
  <si>
    <t>이효철</t>
  </si>
  <si>
    <t>5304382</t>
  </si>
  <si>
    <t>장운혁</t>
  </si>
  <si>
    <t>5306819</t>
  </si>
  <si>
    <t>장한우</t>
  </si>
  <si>
    <t>5306382</t>
  </si>
  <si>
    <t>정재영</t>
  </si>
  <si>
    <t>5307654</t>
  </si>
  <si>
    <t>정현성</t>
  </si>
  <si>
    <t>5304027</t>
  </si>
  <si>
    <t>조대식</t>
  </si>
  <si>
    <t>530946</t>
  </si>
  <si>
    <t>조효동</t>
  </si>
  <si>
    <t>5309629</t>
  </si>
  <si>
    <t>진재선</t>
  </si>
  <si>
    <t>5301432</t>
  </si>
  <si>
    <t>차명옥</t>
  </si>
  <si>
    <t>5305343</t>
  </si>
  <si>
    <t>최남식</t>
  </si>
  <si>
    <t>5303001</t>
  </si>
  <si>
    <t>표정철</t>
  </si>
  <si>
    <t>5301558</t>
  </si>
  <si>
    <t>하태권</t>
  </si>
  <si>
    <t>5303999</t>
  </si>
  <si>
    <t>한정철</t>
  </si>
  <si>
    <t>5306277</t>
  </si>
  <si>
    <t>홍석하</t>
  </si>
  <si>
    <t>5301711</t>
  </si>
  <si>
    <t>황수완</t>
  </si>
  <si>
    <t>5302802</t>
  </si>
  <si>
    <t>개선율(유카전)</t>
  </si>
  <si>
    <t>27위/(32개사)</t>
  </si>
  <si>
    <t>인천전체</t>
  </si>
  <si>
    <t>0%(0명)</t>
  </si>
  <si>
    <t>11%(1명)</t>
  </si>
  <si>
    <t>100%(2명)</t>
  </si>
  <si>
    <t>▽</t>
  </si>
  <si>
    <t>=</t>
  </si>
  <si>
    <t>▲</t>
  </si>
  <si>
    <t>24'08</t>
    <phoneticPr fontId="2" type="noConversion"/>
  </si>
  <si>
    <t>인천제물포교통30D5</t>
  </si>
  <si>
    <t>인천제물포교통30D4</t>
  </si>
  <si>
    <t>인천제물포교통30D7</t>
  </si>
  <si>
    <t>인천제물포교통30D6</t>
  </si>
  <si>
    <t>인천제물포교통30C1</t>
  </si>
  <si>
    <t>인천제물포교통30D3</t>
  </si>
  <si>
    <t>인천제물포교통30D2</t>
  </si>
  <si>
    <t>7878</t>
  </si>
  <si>
    <t>인천제물포교통78F1</t>
  </si>
  <si>
    <t>인천제물포교통78F2</t>
  </si>
  <si>
    <t>급행97급행97</t>
  </si>
  <si>
    <t>인천제물포교통급행97F3</t>
  </si>
  <si>
    <t>인천제물포교통급행97F2</t>
  </si>
  <si>
    <t>인천제물포교통급행97D1</t>
  </si>
  <si>
    <t>인천제물포교통급행97F8</t>
  </si>
  <si>
    <t>인천제물포교통급행97F7</t>
  </si>
  <si>
    <t>인천제물포교통급행97F4</t>
  </si>
  <si>
    <t>인천제물포교통급행97F1</t>
  </si>
  <si>
    <t>인천제물포교통급행97F6</t>
  </si>
  <si>
    <t>인천제물포교통급행97F5</t>
  </si>
  <si>
    <t>NULL</t>
  </si>
  <si>
    <t>5303141</t>
  </si>
  <si>
    <t>53031411010.79</t>
  </si>
  <si>
    <t>5305555</t>
  </si>
  <si>
    <t>53055552359.993</t>
  </si>
  <si>
    <t>5309074002.277</t>
  </si>
  <si>
    <t>53062352289.526</t>
  </si>
  <si>
    <t>53022182386.28</t>
  </si>
  <si>
    <t>5302316294.695</t>
  </si>
  <si>
    <t>5303852519.438</t>
  </si>
  <si>
    <t>5307881251.064</t>
  </si>
  <si>
    <t>53082961352.562</t>
  </si>
  <si>
    <t>53066972404.397</t>
  </si>
  <si>
    <t>53083731466.187</t>
  </si>
  <si>
    <t>53041732250.311</t>
  </si>
  <si>
    <t>5302190294.258</t>
  </si>
  <si>
    <t>53051211625.044</t>
  </si>
  <si>
    <t>5301863201.163</t>
  </si>
  <si>
    <t>530662191.252</t>
  </si>
  <si>
    <t>53054091150.118</t>
  </si>
  <si>
    <t>53063561109.753</t>
  </si>
  <si>
    <t>5308998644.919</t>
  </si>
  <si>
    <t>53039242437.096</t>
  </si>
  <si>
    <t>53085431597.613</t>
  </si>
  <si>
    <t>5302074247.395</t>
  </si>
  <si>
    <t>530411262.79</t>
  </si>
  <si>
    <t>5303675297.306</t>
  </si>
  <si>
    <t>5303111291.603</t>
  </si>
  <si>
    <t>5306309861.754</t>
  </si>
  <si>
    <t>53043974558.129</t>
  </si>
  <si>
    <t>5309627716.492</t>
  </si>
  <si>
    <t>53053331143.243</t>
  </si>
  <si>
    <t>53041131701.517</t>
  </si>
  <si>
    <t>5302989260.53</t>
  </si>
  <si>
    <t>이대성</t>
  </si>
  <si>
    <t>5308600</t>
  </si>
  <si>
    <t>53086001105.312</t>
  </si>
  <si>
    <t>5309091952.623</t>
  </si>
  <si>
    <t>5307266730.547</t>
  </si>
  <si>
    <t>53076271569.177</t>
  </si>
  <si>
    <t>53069922338.274</t>
  </si>
  <si>
    <t>53016552727.298</t>
  </si>
  <si>
    <t>5304382853.454</t>
  </si>
  <si>
    <t>5306819298.041</t>
  </si>
  <si>
    <t>5306382960.602</t>
  </si>
  <si>
    <t>5307654827.932</t>
  </si>
  <si>
    <t>5304027982.264</t>
  </si>
  <si>
    <t>5309462413.902</t>
  </si>
  <si>
    <t>조영돈</t>
  </si>
  <si>
    <t>5301062</t>
  </si>
  <si>
    <t>53010621180.992</t>
  </si>
  <si>
    <t>5309629248.477</t>
  </si>
  <si>
    <t>5301432361.705</t>
  </si>
  <si>
    <t>5305343233.554</t>
  </si>
  <si>
    <t>5303001403.515</t>
  </si>
  <si>
    <t>53015581938.211</t>
  </si>
  <si>
    <t>5303999153.889</t>
  </si>
  <si>
    <t>53062771457.123</t>
  </si>
  <si>
    <t>53017112097.122</t>
  </si>
  <si>
    <t>5302802453.574</t>
  </si>
  <si>
    <t>[24년 8월] 급감속관리 명단</t>
    <phoneticPr fontId="2" type="noConversion"/>
  </si>
  <si>
    <t>분석기간: 24.08.01-24.08.28</t>
  </si>
  <si>
    <t>순위</t>
  </si>
  <si>
    <t>78%(7명)</t>
  </si>
  <si>
    <t>89%(8명)</t>
  </si>
  <si>
    <t>[24년 9월] 특별관리 운행사원 명단</t>
  </si>
  <si>
    <t>하기사원님, 9월에는 꼭 "C등급" 이상 달성 바랍니다.</t>
  </si>
  <si>
    <t>8~9월 연속 ,D/F 등급시 9월초, 대면교육대상입니다.</t>
  </si>
  <si>
    <t>[24.08월 D,F 등급 운행사원]</t>
  </si>
  <si>
    <t>9월 한달간, 연비등급관리 대장에 서명할 수 있도록 적극 활용하십시오.</t>
  </si>
  <si>
    <t>2%(1명)</t>
  </si>
  <si>
    <t>6%(3명)</t>
  </si>
  <si>
    <t>25%(13명)</t>
  </si>
  <si>
    <t>68%(36명)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</si>
</sst>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8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6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9"/>
      <color theme="2" tint="-0.499984740745262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19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9" fontId="27" fillId="0" borderId="0" xfId="2" applyFont="1" applyFill="1" applyBorder="1">
      <alignment vertical="center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42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9" borderId="22" xfId="0" applyFont="1" applyFill="1" applyBorder="1" applyAlignment="1">
      <alignment horizontal="center" vertical="center"/>
    </xf>
    <xf numFmtId="0" fontId="42" fillId="0" borderId="23" xfId="0" applyFont="1" applyBorder="1" applyAlignment="1">
      <alignment horizontal="center" vertical="center" wrapText="1"/>
    </xf>
    <xf numFmtId="0" fontId="42" fillId="0" borderId="24" xfId="0" applyFont="1" applyBorder="1" applyAlignment="1">
      <alignment horizontal="center" vertical="center" wrapText="1"/>
    </xf>
    <xf numFmtId="0" fontId="42" fillId="9" borderId="28" xfId="0" applyFont="1" applyFill="1" applyBorder="1" applyAlignment="1">
      <alignment horizontal="center" vertical="center"/>
    </xf>
    <xf numFmtId="0" fontId="42" fillId="0" borderId="29" xfId="0" applyFont="1" applyBorder="1" applyAlignment="1">
      <alignment horizontal="center" vertical="center" wrapText="1"/>
    </xf>
    <xf numFmtId="0" fontId="42" fillId="0" borderId="30" xfId="0" applyFont="1" applyBorder="1" applyAlignment="1">
      <alignment horizontal="center" vertical="center" wrapText="1"/>
    </xf>
    <xf numFmtId="0" fontId="57" fillId="9" borderId="25" xfId="0" applyFont="1" applyFill="1" applyBorder="1" applyAlignment="1">
      <alignment horizontal="center" vertical="center"/>
    </xf>
    <xf numFmtId="9" fontId="43" fillId="0" borderId="26" xfId="2" applyFont="1" applyBorder="1" applyAlignment="1">
      <alignment horizontal="center" vertical="center" wrapText="1"/>
    </xf>
    <xf numFmtId="9" fontId="44" fillId="10" borderId="26" xfId="2" applyFont="1" applyFill="1" applyBorder="1" applyAlignment="1">
      <alignment horizontal="center" vertical="center" wrapText="1"/>
    </xf>
    <xf numFmtId="9" fontId="44" fillId="0" borderId="27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177" fontId="46" fillId="6" borderId="32" xfId="1" applyNumberFormat="1" applyFont="1" applyFill="1" applyBorder="1" applyAlignment="1">
      <alignment horizontal="center" vertical="center" wrapText="1"/>
    </xf>
    <xf numFmtId="177" fontId="46" fillId="10" borderId="32" xfId="1" applyNumberFormat="1" applyFont="1" applyFill="1" applyBorder="1" applyAlignment="1">
      <alignment horizontal="center" vertical="center" wrapText="1"/>
    </xf>
    <xf numFmtId="0" fontId="42" fillId="6" borderId="33" xfId="0" applyFont="1" applyFill="1" applyBorder="1" applyAlignment="1">
      <alignment horizontal="center" vertical="center"/>
    </xf>
    <xf numFmtId="0" fontId="42" fillId="9" borderId="36" xfId="0" applyFont="1" applyFill="1" applyBorder="1" applyAlignment="1">
      <alignment horizontal="center" vertical="center"/>
    </xf>
    <xf numFmtId="0" fontId="42" fillId="10" borderId="37" xfId="0" applyFont="1" applyFill="1" applyBorder="1" applyAlignment="1">
      <alignment horizontal="center" vertical="center" wrapText="1"/>
    </xf>
    <xf numFmtId="0" fontId="42" fillId="10" borderId="38" xfId="0" applyFont="1" applyFill="1" applyBorder="1" applyAlignment="1">
      <alignment horizontal="center" vertical="center" wrapText="1"/>
    </xf>
    <xf numFmtId="0" fontId="57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0" fontId="42" fillId="9" borderId="39" xfId="0" applyFont="1" applyFill="1" applyBorder="1" applyAlignment="1">
      <alignment horizontal="center" vertical="center"/>
    </xf>
    <xf numFmtId="185" fontId="71" fillId="0" borderId="40" xfId="0" applyNumberFormat="1" applyFont="1" applyBorder="1" applyAlignment="1">
      <alignment horizontal="center" vertical="center"/>
    </xf>
    <xf numFmtId="185" fontId="71" fillId="0" borderId="41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41" fontId="13" fillId="6" borderId="0" xfId="0" applyNumberFormat="1" applyFont="1" applyFill="1" applyAlignment="1">
      <alignment horizontal="center" vertical="center"/>
    </xf>
    <xf numFmtId="49" fontId="77" fillId="14" borderId="0" xfId="0" applyNumberFormat="1" applyFont="1" applyFill="1" applyAlignment="1">
      <alignment horizontal="center" vertical="center" wrapText="1"/>
    </xf>
    <xf numFmtId="9" fontId="66" fillId="15" borderId="0" xfId="563" applyFont="1" applyFill="1" applyBorder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9" fontId="75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49" fontId="61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183" fontId="33" fillId="16" borderId="0" xfId="562" applyNumberFormat="1" applyFont="1" applyFill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right" vertical="center"/>
    </xf>
    <xf numFmtId="0" fontId="3" fillId="7" borderId="0" xfId="568" applyFill="1">
      <alignment vertical="center"/>
    </xf>
    <xf numFmtId="0" fontId="34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59" fillId="2" borderId="0" xfId="568" applyFont="1" applyFill="1">
      <alignment vertical="center"/>
    </xf>
    <xf numFmtId="0" fontId="3" fillId="2" borderId="0" xfId="568" applyFill="1">
      <alignment vertical="center"/>
    </xf>
    <xf numFmtId="0" fontId="69" fillId="0" borderId="0" xfId="568" applyFont="1">
      <alignment vertical="center"/>
    </xf>
    <xf numFmtId="0" fontId="70" fillId="0" borderId="0" xfId="568" applyFont="1">
      <alignment vertical="center"/>
    </xf>
    <xf numFmtId="49" fontId="78" fillId="15" borderId="0" xfId="562" applyNumberFormat="1" applyFont="1" applyFill="1" applyAlignment="1">
      <alignment horizontal="center" vertical="center" wrapText="1"/>
    </xf>
    <xf numFmtId="191" fontId="78" fillId="16" borderId="0" xfId="562" applyNumberFormat="1" applyFont="1" applyFill="1" applyAlignment="1">
      <alignment horizontal="right" vertical="center"/>
    </xf>
    <xf numFmtId="185" fontId="10" fillId="6" borderId="0" xfId="0" applyNumberFormat="1" applyFont="1" applyFill="1">
      <alignment vertical="center"/>
    </xf>
    <xf numFmtId="185" fontId="10" fillId="0" borderId="0" xfId="0" applyNumberFormat="1" applyFont="1">
      <alignment vertical="center"/>
    </xf>
    <xf numFmtId="180" fontId="64" fillId="13" borderId="0" xfId="0" applyNumberFormat="1" applyFont="1" applyFill="1" applyAlignment="1">
      <alignment horizontal="center" vertical="center"/>
    </xf>
    <xf numFmtId="180" fontId="64" fillId="6" borderId="0" xfId="0" applyNumberFormat="1" applyFont="1" applyFill="1" applyAlignment="1">
      <alignment horizontal="center" vertical="center"/>
    </xf>
    <xf numFmtId="0" fontId="80" fillId="0" borderId="0" xfId="0" applyFont="1">
      <alignment vertical="center"/>
    </xf>
    <xf numFmtId="9" fontId="80" fillId="0" borderId="0" xfId="2" applyFont="1" applyFill="1" applyBorder="1">
      <alignment vertical="center"/>
    </xf>
    <xf numFmtId="184" fontId="31" fillId="0" borderId="0" xfId="1" applyNumberFormat="1" applyFont="1" applyFill="1" applyBorder="1">
      <alignment vertical="center"/>
    </xf>
    <xf numFmtId="185" fontId="81" fillId="10" borderId="29" xfId="0" applyNumberFormat="1" applyFont="1" applyFill="1" applyBorder="1" applyAlignment="1">
      <alignment horizontal="center" vertical="center" wrapText="1"/>
    </xf>
    <xf numFmtId="185" fontId="81" fillId="10" borderId="23" xfId="0" applyNumberFormat="1" applyFont="1" applyFill="1" applyBorder="1" applyAlignment="1">
      <alignment horizontal="center" vertical="center" wrapText="1"/>
    </xf>
    <xf numFmtId="188" fontId="30" fillId="0" borderId="0" xfId="2" applyNumberFormat="1" applyFont="1">
      <alignment vertical="center"/>
    </xf>
    <xf numFmtId="177" fontId="30" fillId="0" borderId="0" xfId="1" applyNumberFormat="1" applyFont="1" applyFill="1" applyBorder="1">
      <alignment vertical="center"/>
    </xf>
    <xf numFmtId="0" fontId="30" fillId="0" borderId="0" xfId="0" quotePrefix="1" applyFont="1">
      <alignment vertical="center"/>
    </xf>
    <xf numFmtId="180" fontId="39" fillId="16" borderId="0" xfId="562" applyNumberFormat="1" applyFont="1" applyFill="1" applyAlignment="1">
      <alignment horizontal="center" vertical="center"/>
    </xf>
    <xf numFmtId="193" fontId="82" fillId="17" borderId="42" xfId="562" applyNumberFormat="1" applyFont="1" applyFill="1" applyBorder="1" applyAlignment="1">
      <alignment horizontal="center" vertical="center"/>
    </xf>
    <xf numFmtId="177" fontId="83" fillId="0" borderId="43" xfId="4" applyNumberFormat="1" applyFont="1" applyFill="1" applyBorder="1" applyAlignment="1">
      <alignment horizontal="center" vertical="center" wrapText="1"/>
    </xf>
    <xf numFmtId="177" fontId="84" fillId="18" borderId="43" xfId="4" applyNumberFormat="1" applyFont="1" applyFill="1" applyBorder="1" applyAlignment="1">
      <alignment horizontal="center" vertical="center" wrapText="1"/>
    </xf>
    <xf numFmtId="9" fontId="84" fillId="0" borderId="44" xfId="563" applyFont="1" applyFill="1" applyBorder="1" applyAlignment="1">
      <alignment horizontal="center" vertical="center"/>
    </xf>
    <xf numFmtId="194" fontId="82" fillId="17" borderId="45" xfId="562" applyNumberFormat="1" applyFont="1" applyFill="1" applyBorder="1" applyAlignment="1">
      <alignment horizontal="center" vertical="center"/>
    </xf>
    <xf numFmtId="9" fontId="85" fillId="0" borderId="46" xfId="563" applyFont="1" applyFill="1" applyBorder="1" applyAlignment="1">
      <alignment horizontal="center" vertical="center"/>
    </xf>
    <xf numFmtId="178" fontId="85" fillId="0" borderId="46" xfId="563" applyNumberFormat="1" applyFont="1" applyFill="1" applyBorder="1" applyAlignment="1">
      <alignment horizontal="center" vertical="center"/>
    </xf>
    <xf numFmtId="0" fontId="86" fillId="17" borderId="45" xfId="562" applyNumberFormat="1" applyFont="1" applyFill="1" applyBorder="1" applyAlignment="1">
      <alignment horizontal="center" vertical="center"/>
    </xf>
    <xf numFmtId="178" fontId="83" fillId="0" borderId="47" xfId="563" applyNumberFormat="1" applyFont="1" applyFill="1" applyBorder="1" applyAlignment="1">
      <alignment horizontal="right" vertical="center" wrapText="1"/>
    </xf>
    <xf numFmtId="10" fontId="84" fillId="18" borderId="47" xfId="563" applyNumberFormat="1" applyFont="1" applyFill="1" applyBorder="1" applyAlignment="1">
      <alignment horizontal="center" vertical="center" wrapText="1"/>
    </xf>
    <xf numFmtId="178" fontId="84" fillId="0" borderId="46" xfId="563" applyNumberFormat="1" applyFont="1" applyFill="1" applyBorder="1" applyAlignment="1">
      <alignment horizontal="right" vertical="center"/>
    </xf>
    <xf numFmtId="0" fontId="82" fillId="17" borderId="48" xfId="562" applyNumberFormat="1" applyFont="1" applyFill="1" applyBorder="1" applyAlignment="1">
      <alignment horizontal="center" vertical="center"/>
    </xf>
    <xf numFmtId="10" fontId="83" fillId="0" borderId="49" xfId="563" applyNumberFormat="1" applyFont="1" applyFill="1" applyBorder="1" applyAlignment="1">
      <alignment horizontal="center" vertical="center" wrapText="1"/>
    </xf>
    <xf numFmtId="187" fontId="87" fillId="18" borderId="49" xfId="563" applyNumberFormat="1" applyFont="1" applyFill="1" applyBorder="1" applyAlignment="1">
      <alignment horizontal="centerContinuous" vertical="center"/>
    </xf>
    <xf numFmtId="187" fontId="87" fillId="18" borderId="50" xfId="563" applyNumberFormat="1" applyFont="1" applyFill="1" applyBorder="1" applyAlignment="1">
      <alignment horizontal="centerContinuous" vertical="center"/>
    </xf>
    <xf numFmtId="41" fontId="30" fillId="0" borderId="0" xfId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0" fontId="19" fillId="0" borderId="0" xfId="568" applyFont="1">
      <alignment vertical="center"/>
    </xf>
    <xf numFmtId="0" fontId="35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8" fillId="0" borderId="0" xfId="568" applyFont="1">
      <alignment vertical="center"/>
    </xf>
    <xf numFmtId="0" fontId="76" fillId="0" borderId="0" xfId="568" applyFont="1">
      <alignment vertical="center"/>
    </xf>
    <xf numFmtId="0" fontId="36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49" fontId="61" fillId="15" borderId="0" xfId="568" applyNumberFormat="1" applyFont="1" applyFill="1" applyAlignment="1">
      <alignment horizontal="center" vertical="center" wrapText="1"/>
    </xf>
    <xf numFmtId="49" fontId="39" fillId="15" borderId="0" xfId="568" applyNumberFormat="1" applyFont="1" applyFill="1" applyAlignment="1">
      <alignment horizontal="center" vertical="center" wrapText="1"/>
    </xf>
    <xf numFmtId="9" fontId="66" fillId="15" borderId="0" xfId="569" applyFont="1" applyFill="1" applyBorder="1" applyAlignment="1">
      <alignment horizontal="center" vertical="center" wrapText="1"/>
    </xf>
    <xf numFmtId="49" fontId="66" fillId="15" borderId="0" xfId="568" applyNumberFormat="1" applyFont="1" applyFill="1" applyAlignment="1">
      <alignment horizontal="center" vertical="center" wrapText="1"/>
    </xf>
    <xf numFmtId="49" fontId="74" fillId="15" borderId="0" xfId="568" applyNumberFormat="1" applyFont="1" applyFill="1" applyAlignment="1">
      <alignment horizontal="center" vertical="center" wrapText="1"/>
    </xf>
    <xf numFmtId="183" fontId="33" fillId="16" borderId="0" xfId="568" applyNumberFormat="1" applyFont="1" applyFill="1" applyAlignment="1">
      <alignment horizontal="center" vertical="center"/>
    </xf>
    <xf numFmtId="9" fontId="75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4" fillId="16" borderId="0" xfId="568" applyNumberFormat="1" applyFont="1" applyFill="1" applyAlignment="1">
      <alignment horizontal="right" vertical="center"/>
    </xf>
    <xf numFmtId="180" fontId="64" fillId="16" borderId="0" xfId="568" applyNumberFormat="1" applyFont="1" applyFill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79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47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인천제물포교통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2648-435B-BF0B-B985462A3E54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F3F4-4D56-9DE5-BDC32F6395BD}"/>
              </c:ext>
            </c:extLst>
          </c:dPt>
          <c:dPt>
            <c:idx val="7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2648-435B-BF0B-B985462A3E5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종합!$H$11:$H$18</c:f>
              <c:numCache>
                <c:formatCode>"유카후("0"월)"</c:formatCode>
                <c:ptCount val="8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종합!$J$11:$J$18</c:f>
              <c:numCache>
                <c:formatCode>_-* #,##0.00_-;\-* #,##0.00_-;_-* "-"_-;_-@_-</c:formatCode>
                <c:ptCount val="8"/>
                <c:pt idx="0">
                  <c:v>1.858876941289755</c:v>
                </c:pt>
                <c:pt idx="1">
                  <c:v>2.1506451006885583</c:v>
                </c:pt>
                <c:pt idx="2">
                  <c:v>2.1242115287382846</c:v>
                </c:pt>
                <c:pt idx="3">
                  <c:v>2.0802752526703294</c:v>
                </c:pt>
                <c:pt idx="4">
                  <c:v>2.0117891426233525</c:v>
                </c:pt>
                <c:pt idx="5">
                  <c:v>1.8960749135106194</c:v>
                </c:pt>
                <c:pt idx="6">
                  <c:v>1.8200097567593678</c:v>
                </c:pt>
                <c:pt idx="7">
                  <c:v>1.7936088855561547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1.75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종합!$H$32:$H$37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종합!$N$26:$N$31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1.8867924528301886E-2</c:v>
                </c:pt>
                <c:pt idx="3">
                  <c:v>5.6603773584905662E-2</c:v>
                </c:pt>
                <c:pt idx="4">
                  <c:v>0.24528301886792453</c:v>
                </c:pt>
                <c:pt idx="5">
                  <c:v>0.67924528301886788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3"/>
                <c:pt idx="0">
                  <c:v> 30 </c:v>
                </c:pt>
                <c:pt idx="1">
                  <c:v> 급행97 </c:v>
                </c:pt>
                <c:pt idx="2">
                  <c:v> 78 </c:v>
                </c:pt>
              </c:strCache>
            </c:strRef>
          </c:cat>
          <c:val>
            <c:numRef>
              <c:f>종합!$M$70:$R$70</c:f>
              <c:numCache>
                <c:formatCode>0%</c:formatCode>
                <c:ptCount val="6"/>
                <c:pt idx="0">
                  <c:v>0.1111111111111111</c:v>
                </c:pt>
                <c:pt idx="1">
                  <c:v>0.88888888888888884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3"/>
                <c:pt idx="0">
                  <c:v> 30 </c:v>
                </c:pt>
                <c:pt idx="1">
                  <c:v> 급행97 </c:v>
                </c:pt>
                <c:pt idx="2">
                  <c:v> 78 </c:v>
                </c:pt>
              </c:strCache>
            </c:strRef>
          </c:cat>
          <c:val>
            <c:numRef>
              <c:f>종합!$M$69:$R$69</c:f>
              <c:numCache>
                <c:formatCode>0%</c:formatCode>
                <c:ptCount val="6"/>
                <c:pt idx="0">
                  <c:v>0.77777777777777779</c:v>
                </c:pt>
                <c:pt idx="1">
                  <c:v>0.1111111111111111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3"/>
                <c:pt idx="0">
                  <c:v> 30 </c:v>
                </c:pt>
                <c:pt idx="1">
                  <c:v> 급행97 </c:v>
                </c:pt>
                <c:pt idx="2">
                  <c:v> 78 </c:v>
                </c:pt>
              </c:strCache>
            </c:strRef>
          </c:cat>
          <c:val>
            <c:numRef>
              <c:f>종합!$M$68:$R$68</c:f>
              <c:numCache>
                <c:formatCode>0%</c:formatCode>
                <c:ptCount val="6"/>
                <c:pt idx="0">
                  <c:v>0.1111111111111111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3"/>
                <c:pt idx="0">
                  <c:v> 30 </c:v>
                </c:pt>
                <c:pt idx="1">
                  <c:v> 급행97 </c:v>
                </c:pt>
                <c:pt idx="2">
                  <c:v> 78 </c:v>
                </c:pt>
              </c:strCache>
            </c:strRef>
          </c:cat>
          <c:val>
            <c:numRef>
              <c:f>종합!$M$67:$R$67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3"/>
                <c:pt idx="0">
                  <c:v> 30 </c:v>
                </c:pt>
                <c:pt idx="1">
                  <c:v> 급행97 </c:v>
                </c:pt>
                <c:pt idx="2">
                  <c:v> 78 </c:v>
                </c:pt>
              </c:strCache>
            </c:strRef>
          </c:cat>
          <c:val>
            <c:numRef>
              <c:f>종합!$M$66:$R$66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3"/>
                <c:pt idx="0">
                  <c:v> 30 </c:v>
                </c:pt>
                <c:pt idx="1">
                  <c:v> 급행97 </c:v>
                </c:pt>
                <c:pt idx="2">
                  <c:v> 78 </c:v>
                </c:pt>
              </c:strCache>
            </c:strRef>
          </c:cat>
          <c:val>
            <c:numRef>
              <c:f>종합!$M$65:$R$65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3"/>
                <c:pt idx="0">
                  <c:v> 30 </c:v>
                </c:pt>
                <c:pt idx="1">
                  <c:v> 급행97 </c:v>
                </c:pt>
                <c:pt idx="2">
                  <c:v> 78 </c:v>
                </c:pt>
              </c:strCache>
            </c:strRef>
          </c:cat>
          <c:val>
            <c:numRef>
              <c:f>종합!$M$64:$P$64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106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20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750794</xdr:colOff>
      <xdr:row>9</xdr:row>
      <xdr:rowOff>22412</xdr:rowOff>
    </xdr:from>
    <xdr:to>
      <xdr:col>2</xdr:col>
      <xdr:colOff>224118</xdr:colOff>
      <xdr:row>14</xdr:row>
      <xdr:rowOff>156882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51647" y="3081618"/>
          <a:ext cx="392206" cy="159123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212910</xdr:colOff>
      <xdr:row>11</xdr:row>
      <xdr:rowOff>56027</xdr:rowOff>
    </xdr:from>
    <xdr:to>
      <xdr:col>2</xdr:col>
      <xdr:colOff>313767</xdr:colOff>
      <xdr:row>12</xdr:row>
      <xdr:rowOff>246528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313763" y="3697939"/>
          <a:ext cx="1019739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29</xdr:row>
      <xdr:rowOff>0</xdr:rowOff>
    </xdr:from>
    <xdr:to>
      <xdr:col>6</xdr:col>
      <xdr:colOff>790016</xdr:colOff>
      <xdr:row>37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51</xdr:row>
      <xdr:rowOff>303679</xdr:rowOff>
    </xdr:from>
    <xdr:to>
      <xdr:col>10</xdr:col>
      <xdr:colOff>829235</xdr:colOff>
      <xdr:row>60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53</xdr:row>
      <xdr:rowOff>145773</xdr:rowOff>
    </xdr:from>
    <xdr:to>
      <xdr:col>10</xdr:col>
      <xdr:colOff>794931</xdr:colOff>
      <xdr:row>58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29</xdr:row>
      <xdr:rowOff>33618</xdr:rowOff>
    </xdr:from>
    <xdr:to>
      <xdr:col>6</xdr:col>
      <xdr:colOff>761217</xdr:colOff>
      <xdr:row>29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31376</xdr:colOff>
      <xdr:row>12</xdr:row>
      <xdr:rowOff>244291</xdr:rowOff>
    </xdr:from>
    <xdr:to>
      <xdr:col>6</xdr:col>
      <xdr:colOff>188263</xdr:colOff>
      <xdr:row>15</xdr:row>
      <xdr:rowOff>143439</xdr:rowOff>
    </xdr:to>
    <xdr:sp macro="" textlink="$K$17">
      <xdr:nvSpPr>
        <xdr:cNvPr id="15" name="TextBox 14">
          <a:extLst>
            <a:ext uri="{FF2B5EF4-FFF2-40B4-BE49-F238E27FC236}">
              <a16:creationId xmlns:a16="http://schemas.microsoft.com/office/drawing/2014/main" id="{1BBD6D1C-76D5-496A-B0D6-142AF17CC328}"/>
            </a:ext>
          </a:extLst>
        </xdr:cNvPr>
        <xdr:cNvSpPr txBox="1"/>
      </xdr:nvSpPr>
      <xdr:spPr>
        <a:xfrm>
          <a:off x="3673288" y="4177556"/>
          <a:ext cx="1030946" cy="773207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32D9BBB-C986-49A9-9DA3-8135A0B1705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-4.0%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208428</xdr:colOff>
      <xdr:row>14</xdr:row>
      <xdr:rowOff>40342</xdr:rowOff>
    </xdr:from>
    <xdr:to>
      <xdr:col>5</xdr:col>
      <xdr:colOff>526676</xdr:colOff>
      <xdr:row>15</xdr:row>
      <xdr:rowOff>134470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2520A60B-D9E2-4F1C-BA8F-A35F2C9DA242}"/>
            </a:ext>
          </a:extLst>
        </xdr:cNvPr>
        <xdr:cNvCxnSpPr/>
      </xdr:nvCxnSpPr>
      <xdr:spPr>
        <a:xfrm>
          <a:off x="3850340" y="4556313"/>
          <a:ext cx="318248" cy="38548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535639</xdr:colOff>
      <xdr:row>14</xdr:row>
      <xdr:rowOff>64994</xdr:rowOff>
    </xdr:from>
    <xdr:to>
      <xdr:col>6</xdr:col>
      <xdr:colOff>692525</xdr:colOff>
      <xdr:row>15</xdr:row>
      <xdr:rowOff>255495</xdr:rowOff>
    </xdr:to>
    <xdr:sp macro="" textlink="$K$18">
      <xdr:nvSpPr>
        <xdr:cNvPr id="19" name="TextBox 18">
          <a:extLst>
            <a:ext uri="{FF2B5EF4-FFF2-40B4-BE49-F238E27FC236}">
              <a16:creationId xmlns:a16="http://schemas.microsoft.com/office/drawing/2014/main" id="{2D36283B-6247-44DB-B24C-BA38BAA6FC0B}"/>
            </a:ext>
          </a:extLst>
        </xdr:cNvPr>
        <xdr:cNvSpPr txBox="1"/>
      </xdr:nvSpPr>
      <xdr:spPr>
        <a:xfrm>
          <a:off x="4177551" y="458096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1FEAE52-F46A-40B4-A53E-E0C410C8710F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791135</xdr:colOff>
      <xdr:row>15</xdr:row>
      <xdr:rowOff>186017</xdr:rowOff>
    </xdr:from>
    <xdr:to>
      <xdr:col>6</xdr:col>
      <xdr:colOff>257735</xdr:colOff>
      <xdr:row>15</xdr:row>
      <xdr:rowOff>280146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F6120D82-765E-4313-8020-974E27A9C5FF}"/>
            </a:ext>
          </a:extLst>
        </xdr:cNvPr>
        <xdr:cNvCxnSpPr/>
      </xdr:nvCxnSpPr>
      <xdr:spPr>
        <a:xfrm>
          <a:off x="4433047" y="4993341"/>
          <a:ext cx="340659" cy="9412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0AAEB82-86B4-4A5C-826A-1CFAF0431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1C31D892-9DE1-4E15-A9AB-1247383561B9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71E11B0-EA11-45EF-8DF2-ACA8E0F92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10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 x14ac:dyDescent="0.25"/>
  <cols>
    <col min="1" max="1" width="1.42578125" style="4" customWidth="1"/>
    <col min="2" max="2" width="13.85546875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2" bestFit="1" customWidth="1"/>
    <col min="27" max="27" width="9.140625" style="32"/>
    <col min="28" max="30" width="9.140625" style="2"/>
    <col min="31" max="34" width="9.140625" style="32"/>
    <col min="35" max="16384" width="9.140625" style="4"/>
  </cols>
  <sheetData>
    <row r="1" spans="1:28" ht="9.75" customHeight="1" x14ac:dyDescent="0.25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 x14ac:dyDescent="0.3">
      <c r="B2" s="60" t="s">
        <v>108</v>
      </c>
      <c r="C2" s="58"/>
      <c r="D2" s="58"/>
      <c r="E2" s="58"/>
      <c r="F2" s="58"/>
      <c r="G2" s="58"/>
      <c r="H2" s="58"/>
      <c r="I2" s="58"/>
      <c r="J2" s="58"/>
      <c r="K2" s="66" t="s">
        <v>405</v>
      </c>
      <c r="L2" s="59"/>
    </row>
    <row r="3" spans="1:28" ht="15.75" customHeight="1" x14ac:dyDescent="0.25">
      <c r="B3" s="62"/>
      <c r="C3" s="62"/>
      <c r="D3" s="62"/>
      <c r="E3" s="62"/>
      <c r="F3" s="62"/>
      <c r="G3" s="62"/>
    </row>
    <row r="4" spans="1:28" ht="16.5" customHeight="1" x14ac:dyDescent="0.25">
      <c r="B4" s="63" t="s">
        <v>110</v>
      </c>
      <c r="C4" s="316" t="s">
        <v>38</v>
      </c>
      <c r="D4" s="316"/>
      <c r="E4" s="63" t="s">
        <v>109</v>
      </c>
      <c r="F4" s="63" t="s">
        <v>64</v>
      </c>
      <c r="G4" s="95" t="s">
        <v>112</v>
      </c>
      <c r="H4" s="39"/>
      <c r="I4" s="39"/>
      <c r="J4" s="99" t="s">
        <v>35</v>
      </c>
      <c r="K4" s="99" t="s">
        <v>36</v>
      </c>
    </row>
    <row r="5" spans="1:28" ht="48.75" customHeight="1" x14ac:dyDescent="0.25">
      <c r="B5" s="65" t="s">
        <v>323</v>
      </c>
      <c r="C5" s="317" t="s">
        <v>191</v>
      </c>
      <c r="D5" s="317"/>
      <c r="E5" s="64">
        <v>3</v>
      </c>
      <c r="F5" s="65">
        <v>54</v>
      </c>
      <c r="G5" s="96" t="s">
        <v>74</v>
      </c>
      <c r="H5" s="39"/>
      <c r="I5" s="39"/>
      <c r="J5" s="98" t="s">
        <v>50</v>
      </c>
      <c r="K5" s="97"/>
    </row>
    <row r="6" spans="1:28" ht="15.75" customHeight="1" x14ac:dyDescent="0.25">
      <c r="B6" s="51"/>
      <c r="C6" s="51"/>
      <c r="D6" s="51"/>
      <c r="E6" s="51"/>
      <c r="F6" s="51"/>
      <c r="G6" s="51"/>
      <c r="H6" s="51"/>
      <c r="I6" s="51"/>
      <c r="M6" s="277"/>
    </row>
    <row r="7" spans="1:28" ht="16.5" customHeight="1" x14ac:dyDescent="0.25">
      <c r="B7" s="53" t="s">
        <v>123</v>
      </c>
      <c r="C7" s="53"/>
      <c r="D7" s="52"/>
      <c r="E7" s="52"/>
      <c r="F7" s="52"/>
      <c r="G7" s="52"/>
      <c r="H7" s="52"/>
      <c r="I7" s="52"/>
      <c r="J7" s="52"/>
      <c r="K7" s="52"/>
    </row>
    <row r="8" spans="1:28" ht="10.5" customHeight="1" x14ac:dyDescent="0.25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 x14ac:dyDescent="0.25">
      <c r="B9" s="6"/>
      <c r="C9" s="6"/>
      <c r="E9" s="7"/>
      <c r="F9" s="6"/>
      <c r="G9" s="6"/>
      <c r="H9" s="6"/>
      <c r="I9" s="6"/>
      <c r="J9" s="6"/>
      <c r="K9" s="6"/>
      <c r="O9" s="315"/>
      <c r="P9" s="315"/>
    </row>
    <row r="10" spans="1:28" ht="23.25" customHeight="1" thickBot="1" x14ac:dyDescent="0.3">
      <c r="G10" s="6"/>
      <c r="H10" s="191" t="s">
        <v>89</v>
      </c>
      <c r="I10" s="192" t="s">
        <v>90</v>
      </c>
      <c r="J10" s="257" t="str">
        <f>C5</f>
        <v>인천제물포교통</v>
      </c>
      <c r="K10" s="193" t="s">
        <v>91</v>
      </c>
      <c r="X10" s="277"/>
      <c r="Z10" s="40"/>
      <c r="AA10" s="253"/>
      <c r="AB10" s="20"/>
    </row>
    <row r="11" spans="1:28" ht="23.25" customHeight="1" thickTop="1" x14ac:dyDescent="0.25">
      <c r="G11" s="6"/>
      <c r="H11" s="262">
        <v>1</v>
      </c>
      <c r="I11" s="263">
        <v>2.0099999999999998</v>
      </c>
      <c r="J11" s="264">
        <v>1.858876941289755</v>
      </c>
      <c r="K11" s="265"/>
      <c r="M11" s="2"/>
      <c r="Y11" s="258"/>
      <c r="Z11" s="259"/>
      <c r="AA11" s="254"/>
      <c r="AB11" s="20"/>
    </row>
    <row r="12" spans="1:28" ht="23.25" customHeight="1" x14ac:dyDescent="0.25">
      <c r="G12" s="6"/>
      <c r="H12" s="266">
        <v>2</v>
      </c>
      <c r="I12" s="263">
        <v>2.3662575846193561</v>
      </c>
      <c r="J12" s="264">
        <v>2.1506451006885583</v>
      </c>
      <c r="K12" s="267">
        <v>0.1569593731128669</v>
      </c>
      <c r="M12" s="278"/>
      <c r="Y12" s="258"/>
      <c r="Z12" s="259"/>
      <c r="AA12" s="254"/>
      <c r="AB12" s="20"/>
    </row>
    <row r="13" spans="1:28" ht="23.25" customHeight="1" x14ac:dyDescent="0.25">
      <c r="G13" s="6"/>
      <c r="H13" s="266">
        <v>3</v>
      </c>
      <c r="I13" s="263">
        <v>2.37</v>
      </c>
      <c r="J13" s="264">
        <v>2.1242115287382846</v>
      </c>
      <c r="K13" s="268">
        <v>-1.2290996753397732E-2</v>
      </c>
      <c r="M13" s="278"/>
      <c r="Y13" s="258"/>
      <c r="Z13" s="259"/>
      <c r="AA13" s="254"/>
      <c r="AB13" s="20"/>
    </row>
    <row r="14" spans="1:28" ht="23.25" customHeight="1" x14ac:dyDescent="0.25">
      <c r="G14" s="6"/>
      <c r="H14" s="266">
        <v>4</v>
      </c>
      <c r="I14" s="263">
        <v>2.33</v>
      </c>
      <c r="J14" s="264">
        <v>2.0802752526703294</v>
      </c>
      <c r="K14" s="268">
        <v>-2.0683569161331072E-2</v>
      </c>
      <c r="M14" s="278"/>
      <c r="Y14" s="258"/>
      <c r="Z14" s="259"/>
      <c r="AA14" s="254"/>
      <c r="AB14" s="20"/>
    </row>
    <row r="15" spans="1:28" ht="23.25" customHeight="1" x14ac:dyDescent="0.25">
      <c r="G15" s="6"/>
      <c r="H15" s="266">
        <v>5</v>
      </c>
      <c r="I15" s="263">
        <v>2.2850259626150282</v>
      </c>
      <c r="J15" s="264">
        <v>2.0117891426233525</v>
      </c>
      <c r="K15" s="268">
        <v>-3.2921657823437145E-2</v>
      </c>
      <c r="M15" s="278"/>
      <c r="Y15" s="258"/>
      <c r="Z15" s="259"/>
      <c r="AA15" s="254"/>
      <c r="AB15" s="20"/>
    </row>
    <row r="16" spans="1:28" ht="23.25" customHeight="1" x14ac:dyDescent="0.25">
      <c r="G16" s="6"/>
      <c r="H16" s="266">
        <v>6</v>
      </c>
      <c r="I16" s="263">
        <v>2.0664933427553414</v>
      </c>
      <c r="J16" s="264">
        <v>1.8960749135106194</v>
      </c>
      <c r="K16" s="268">
        <v>-5.7518070189922055E-2</v>
      </c>
      <c r="M16" s="278"/>
      <c r="Y16" s="258"/>
      <c r="Z16" s="259"/>
      <c r="AA16" s="254"/>
      <c r="AB16" s="20"/>
    </row>
    <row r="17" spans="2:28" ht="23.25" customHeight="1" x14ac:dyDescent="0.25">
      <c r="G17" s="6"/>
      <c r="H17" s="266">
        <v>7</v>
      </c>
      <c r="I17" s="263">
        <v>2.13</v>
      </c>
      <c r="J17" s="264">
        <v>1.8200097567593678</v>
      </c>
      <c r="K17" s="268">
        <v>-4.0117168477492027E-2</v>
      </c>
      <c r="M17" s="278"/>
      <c r="Y17" s="258"/>
      <c r="Z17" s="259"/>
      <c r="AA17" s="254"/>
      <c r="AB17" s="20"/>
    </row>
    <row r="18" spans="2:28" ht="23.25" customHeight="1" x14ac:dyDescent="0.25">
      <c r="G18" s="6"/>
      <c r="H18" s="266">
        <v>8</v>
      </c>
      <c r="I18" s="263">
        <v>2.08</v>
      </c>
      <c r="J18" s="264">
        <v>1.7936088855561547</v>
      </c>
      <c r="K18" s="268">
        <v>-1.4505895424550608E-2</v>
      </c>
      <c r="M18" s="278"/>
      <c r="Y18" s="258"/>
      <c r="Z18" s="259"/>
      <c r="AA18" s="254"/>
      <c r="AB18" s="20"/>
    </row>
    <row r="19" spans="2:28" ht="23.25" customHeight="1" x14ac:dyDescent="0.25">
      <c r="G19" s="6"/>
      <c r="H19" s="269" t="s">
        <v>314</v>
      </c>
      <c r="I19" s="270">
        <v>3.4825870646766344E-2</v>
      </c>
      <c r="J19" s="271">
        <v>-3.5111552725117456E-2</v>
      </c>
      <c r="K19" s="272">
        <v>-6.99374233718838E-2</v>
      </c>
      <c r="M19" s="278"/>
      <c r="Y19" s="258"/>
      <c r="Z19" s="259"/>
      <c r="AA19" s="254"/>
      <c r="AB19" s="20"/>
    </row>
    <row r="20" spans="2:28" ht="23.25" customHeight="1" x14ac:dyDescent="0.25">
      <c r="H20" s="273" t="s">
        <v>406</v>
      </c>
      <c r="I20" s="274"/>
      <c r="J20" s="275" t="s">
        <v>315</v>
      </c>
      <c r="K20" s="276"/>
      <c r="M20" s="278"/>
      <c r="X20" s="2"/>
      <c r="Y20" s="2"/>
      <c r="AB20" s="20"/>
    </row>
    <row r="21" spans="2:28" ht="9" customHeight="1" x14ac:dyDescent="0.25">
      <c r="M21" s="278"/>
      <c r="X21" s="2"/>
      <c r="Y21" s="2"/>
      <c r="AB21" s="50"/>
    </row>
    <row r="22" spans="2:28" ht="16.5" customHeight="1" x14ac:dyDescent="0.25">
      <c r="B22" s="53" t="s">
        <v>124</v>
      </c>
      <c r="C22" s="53"/>
      <c r="D22" s="52"/>
      <c r="E22" s="52"/>
      <c r="F22" s="52"/>
      <c r="G22" s="52"/>
      <c r="H22" s="52"/>
      <c r="I22" s="52"/>
      <c r="J22" s="52"/>
      <c r="K22" s="52"/>
      <c r="M22" s="278"/>
      <c r="X22" s="2"/>
      <c r="Y22" s="2"/>
      <c r="AB22" s="50"/>
    </row>
    <row r="23" spans="2:28" ht="27.75" customHeight="1" x14ac:dyDescent="0.25">
      <c r="B23" s="57" t="s">
        <v>62</v>
      </c>
      <c r="C23" s="57" t="s">
        <v>98</v>
      </c>
      <c r="D23" s="57" t="s">
        <v>100</v>
      </c>
      <c r="E23" s="57" t="s">
        <v>101</v>
      </c>
      <c r="F23" s="57" t="s">
        <v>102</v>
      </c>
      <c r="G23" s="57" t="s">
        <v>103</v>
      </c>
      <c r="H23" s="57" t="s">
        <v>6</v>
      </c>
      <c r="I23" s="57" t="s">
        <v>7</v>
      </c>
      <c r="J23" s="57" t="s">
        <v>104</v>
      </c>
      <c r="K23" s="57" t="s">
        <v>70</v>
      </c>
      <c r="M23" s="278"/>
      <c r="X23" s="2"/>
      <c r="Y23" s="2"/>
      <c r="AB23" s="50"/>
    </row>
    <row r="24" spans="2:28" ht="23.25" customHeight="1" x14ac:dyDescent="0.25">
      <c r="B24" s="77" t="s">
        <v>316</v>
      </c>
      <c r="C24" s="78">
        <v>8</v>
      </c>
      <c r="D24" s="79">
        <v>2.4024760968673828E-2</v>
      </c>
      <c r="E24" s="79">
        <v>0.35333295261639036</v>
      </c>
      <c r="F24" s="79">
        <v>0.16382011835429075</v>
      </c>
      <c r="G24" s="80">
        <v>14.671482739045402</v>
      </c>
      <c r="H24" s="81">
        <v>0.17850332337829755</v>
      </c>
      <c r="I24" s="81">
        <v>15.091555521337304</v>
      </c>
      <c r="J24" s="82">
        <v>2.0814280310754389</v>
      </c>
      <c r="K24" s="83" t="s">
        <v>66</v>
      </c>
      <c r="M24" s="278"/>
      <c r="N24" s="279" t="str">
        <f>C5</f>
        <v>인천제물포교통</v>
      </c>
      <c r="Y24" s="2"/>
      <c r="AB24" s="4"/>
    </row>
    <row r="25" spans="2:28" ht="22.5" customHeight="1" x14ac:dyDescent="0.25">
      <c r="B25" s="250" t="s">
        <v>115</v>
      </c>
      <c r="C25" s="70">
        <v>8</v>
      </c>
      <c r="D25" s="71">
        <v>3.3121632961221975E-2</v>
      </c>
      <c r="E25" s="71">
        <v>0.35537719437719822</v>
      </c>
      <c r="F25" s="71">
        <v>0.19275949364726738</v>
      </c>
      <c r="G25" s="72">
        <v>16.073550000000001</v>
      </c>
      <c r="H25" s="73">
        <v>0.18897989573261506</v>
      </c>
      <c r="I25" s="73">
        <v>30.556135419500741</v>
      </c>
      <c r="J25" s="74">
        <v>1.7936088855561547</v>
      </c>
      <c r="K25" s="75" t="s">
        <v>69</v>
      </c>
      <c r="M25" s="278"/>
      <c r="N25" s="40" t="s">
        <v>69</v>
      </c>
      <c r="O25" s="40">
        <v>53</v>
      </c>
      <c r="Y25" s="2"/>
      <c r="AB25" s="4"/>
    </row>
    <row r="26" spans="2:28" ht="22.5" customHeight="1" x14ac:dyDescent="0.25">
      <c r="B26" s="54" t="s">
        <v>105</v>
      </c>
      <c r="C26" s="54"/>
      <c r="D26" s="68">
        <f>D25/D24-1</f>
        <v>0.37864568161196965</v>
      </c>
      <c r="E26" s="68">
        <f t="shared" ref="E26:J26" si="0">E25/E24-1</f>
        <v>5.7855961230632857E-3</v>
      </c>
      <c r="F26" s="68">
        <f t="shared" si="0"/>
        <v>0.17665336579961433</v>
      </c>
      <c r="G26" s="68">
        <f t="shared" si="0"/>
        <v>9.5564114813239787E-2</v>
      </c>
      <c r="H26" s="68">
        <f t="shared" si="0"/>
        <v>5.8691189362983343E-2</v>
      </c>
      <c r="I26" s="68">
        <f t="shared" si="0"/>
        <v>1.0247174240123047</v>
      </c>
      <c r="J26" s="68">
        <f t="shared" si="0"/>
        <v>-0.13827965282593646</v>
      </c>
      <c r="K26" s="69" t="str">
        <f>J20</f>
        <v>27위/(32개사)</v>
      </c>
      <c r="M26" s="2" t="s">
        <v>178</v>
      </c>
      <c r="N26" s="280">
        <v>0</v>
      </c>
      <c r="O26" s="40">
        <v>0</v>
      </c>
      <c r="X26" s="2"/>
      <c r="Y26" s="2"/>
      <c r="AB26" s="4"/>
    </row>
    <row r="27" spans="2:28" ht="22.5" customHeight="1" x14ac:dyDescent="0.25">
      <c r="M27" s="2" t="s">
        <v>179</v>
      </c>
      <c r="N27" s="280">
        <v>0</v>
      </c>
      <c r="O27" s="40">
        <v>0</v>
      </c>
      <c r="X27" s="2"/>
      <c r="Y27" s="2"/>
      <c r="AB27" s="4"/>
    </row>
    <row r="28" spans="2:28" ht="17.25" customHeight="1" x14ac:dyDescent="0.25">
      <c r="B28" s="53" t="s">
        <v>125</v>
      </c>
      <c r="C28" s="53"/>
      <c r="D28" s="52"/>
      <c r="E28" s="52"/>
      <c r="F28" s="52"/>
      <c r="G28" s="52"/>
      <c r="H28" s="52"/>
      <c r="I28" s="52"/>
      <c r="J28" s="52"/>
      <c r="K28" s="52"/>
      <c r="M28" s="2" t="s">
        <v>114</v>
      </c>
      <c r="N28" s="280">
        <v>1.8867924528301886E-2</v>
      </c>
      <c r="O28" s="40">
        <v>1</v>
      </c>
      <c r="X28" s="2"/>
      <c r="Y28" s="2"/>
      <c r="AB28" s="4"/>
    </row>
    <row r="29" spans="2:28" ht="22.5" customHeight="1" x14ac:dyDescent="0.25">
      <c r="B29" s="61"/>
      <c r="C29" s="61"/>
      <c r="M29" s="2" t="s">
        <v>180</v>
      </c>
      <c r="N29" s="280">
        <v>5.6603773584905662E-2</v>
      </c>
      <c r="O29" s="40">
        <v>3</v>
      </c>
      <c r="X29" s="2"/>
      <c r="Y29" s="2"/>
      <c r="AB29" s="4"/>
    </row>
    <row r="30" spans="2:28" ht="22.5" customHeight="1" thickBot="1" x14ac:dyDescent="0.3">
      <c r="H30" s="194" t="s">
        <v>89</v>
      </c>
      <c r="I30" s="195" t="s">
        <v>90</v>
      </c>
      <c r="J30" s="256" t="str">
        <f>J10</f>
        <v>인천제물포교통</v>
      </c>
      <c r="K30" s="196" t="s">
        <v>113</v>
      </c>
      <c r="M30" s="2" t="s">
        <v>181</v>
      </c>
      <c r="N30" s="280">
        <v>0.24528301886792453</v>
      </c>
      <c r="O30" s="40">
        <v>13</v>
      </c>
      <c r="X30" s="2"/>
      <c r="Y30" s="2"/>
      <c r="AB30" s="4"/>
    </row>
    <row r="31" spans="2:28" ht="22.5" customHeight="1" thickTop="1" x14ac:dyDescent="0.25">
      <c r="H31" s="201" t="s">
        <v>107</v>
      </c>
      <c r="I31" s="202" t="s">
        <v>66</v>
      </c>
      <c r="J31" s="203" t="s">
        <v>69</v>
      </c>
      <c r="K31" s="204"/>
      <c r="M31" s="2" t="s">
        <v>74</v>
      </c>
      <c r="N31" s="280">
        <v>0.67924528301886788</v>
      </c>
      <c r="O31" s="40">
        <v>36</v>
      </c>
      <c r="X31" s="2"/>
      <c r="Z31" s="40"/>
      <c r="AA31" s="253"/>
      <c r="AB31" s="20"/>
    </row>
    <row r="32" spans="2:28" ht="21" customHeight="1" x14ac:dyDescent="0.25">
      <c r="H32" s="197" t="s">
        <v>92</v>
      </c>
      <c r="I32" s="198">
        <v>2.4096385542168676E-2</v>
      </c>
      <c r="J32" s="199" t="s">
        <v>317</v>
      </c>
      <c r="K32" s="200">
        <v>-2.4096385542168676E-2</v>
      </c>
      <c r="M32" s="2"/>
      <c r="X32" s="2"/>
      <c r="Z32" s="40"/>
      <c r="AA32" s="253"/>
      <c r="AB32" s="20"/>
    </row>
    <row r="33" spans="2:28" ht="21" customHeight="1" x14ac:dyDescent="0.25">
      <c r="H33" s="183" t="s">
        <v>93</v>
      </c>
      <c r="I33" s="175">
        <v>4.0258595357037907E-2</v>
      </c>
      <c r="J33" s="184" t="s">
        <v>317</v>
      </c>
      <c r="K33" s="185">
        <v>-4.0258595357037907E-2</v>
      </c>
      <c r="L33" s="4"/>
      <c r="M33" s="2"/>
      <c r="X33" s="2"/>
      <c r="Z33" s="40"/>
      <c r="AA33" s="253"/>
      <c r="AB33" s="20"/>
    </row>
    <row r="34" spans="2:28" ht="21" customHeight="1" x14ac:dyDescent="0.25">
      <c r="H34" s="182" t="s">
        <v>94</v>
      </c>
      <c r="I34" s="175">
        <v>9.22715251248898E-2</v>
      </c>
      <c r="J34" s="184" t="s">
        <v>414</v>
      </c>
      <c r="K34" s="185">
        <v>-7.3403600596587917E-2</v>
      </c>
      <c r="L34" s="4"/>
      <c r="M34" s="2"/>
      <c r="X34" s="2"/>
      <c r="Z34" s="40"/>
      <c r="AA34" s="253"/>
      <c r="AB34" s="20"/>
    </row>
    <row r="35" spans="2:28" ht="21" customHeight="1" x14ac:dyDescent="0.25">
      <c r="H35" s="182" t="s">
        <v>97</v>
      </c>
      <c r="I35" s="175">
        <v>0.18806935057302379</v>
      </c>
      <c r="J35" s="184" t="s">
        <v>415</v>
      </c>
      <c r="K35" s="185">
        <v>-0.13146557698811812</v>
      </c>
      <c r="L35" s="4"/>
      <c r="M35" s="2"/>
      <c r="X35" s="2"/>
      <c r="Z35" s="40"/>
      <c r="AA35" s="253"/>
      <c r="AB35" s="20"/>
    </row>
    <row r="36" spans="2:28" ht="21" customHeight="1" x14ac:dyDescent="0.25">
      <c r="H36" s="186" t="s">
        <v>95</v>
      </c>
      <c r="I36" s="175">
        <v>0.24507787246547164</v>
      </c>
      <c r="J36" s="184" t="s">
        <v>416</v>
      </c>
      <c r="K36" s="185">
        <v>2.0514640245289373E-4</v>
      </c>
      <c r="L36" s="4"/>
      <c r="M36" s="2"/>
      <c r="X36" s="2"/>
      <c r="Z36" s="40"/>
      <c r="AA36" s="253"/>
      <c r="AB36" s="20"/>
    </row>
    <row r="37" spans="2:28" ht="21" customHeight="1" x14ac:dyDescent="0.25">
      <c r="H37" s="187" t="s">
        <v>96</v>
      </c>
      <c r="I37" s="188">
        <v>0.41022627093740816</v>
      </c>
      <c r="J37" s="189" t="s">
        <v>417</v>
      </c>
      <c r="K37" s="190">
        <v>0.26901901208145973</v>
      </c>
      <c r="L37" s="4"/>
      <c r="M37" s="2"/>
      <c r="X37" s="2"/>
      <c r="Z37" s="40"/>
      <c r="AA37" s="253"/>
      <c r="AB37" s="20"/>
    </row>
    <row r="38" spans="2:28" ht="22.5" customHeight="1" x14ac:dyDescent="0.25">
      <c r="L38" s="4"/>
      <c r="M38" s="2"/>
      <c r="X38" s="2"/>
      <c r="Z38" s="40"/>
      <c r="AA38" s="253"/>
      <c r="AB38" s="20"/>
    </row>
    <row r="39" spans="2:28" ht="18" customHeight="1" x14ac:dyDescent="0.25">
      <c r="B39" s="53" t="s">
        <v>126</v>
      </c>
      <c r="C39" s="53"/>
      <c r="D39" s="52"/>
      <c r="E39" s="52"/>
      <c r="F39" s="52"/>
      <c r="G39" s="52"/>
      <c r="H39" s="52"/>
      <c r="I39" s="52"/>
      <c r="J39" s="52"/>
      <c r="K39" s="52"/>
      <c r="L39" s="4"/>
      <c r="M39" s="2"/>
      <c r="X39" s="2"/>
      <c r="Z39" s="40"/>
      <c r="AA39" s="253"/>
      <c r="AB39" s="20"/>
    </row>
    <row r="40" spans="2:28" ht="30.75" customHeight="1" x14ac:dyDescent="0.25">
      <c r="B40" s="57" t="s">
        <v>62</v>
      </c>
      <c r="C40" s="57" t="s">
        <v>99</v>
      </c>
      <c r="D40" s="57" t="s">
        <v>100</v>
      </c>
      <c r="E40" s="57" t="s">
        <v>101</v>
      </c>
      <c r="F40" s="57" t="s">
        <v>102</v>
      </c>
      <c r="G40" s="57" t="s">
        <v>103</v>
      </c>
      <c r="H40" s="57" t="s">
        <v>6</v>
      </c>
      <c r="I40" s="57" t="s">
        <v>7</v>
      </c>
      <c r="J40" s="57" t="s">
        <v>104</v>
      </c>
      <c r="K40" s="57" t="s">
        <v>70</v>
      </c>
      <c r="L40" s="4"/>
      <c r="M40" s="2"/>
      <c r="N40" s="40" t="s">
        <v>119</v>
      </c>
      <c r="X40" s="2"/>
      <c r="Z40" s="40"/>
      <c r="AA40" s="253"/>
      <c r="AB40" s="20"/>
    </row>
    <row r="41" spans="2:28" ht="22.5" customHeight="1" x14ac:dyDescent="0.25">
      <c r="B41" s="249" t="s">
        <v>115</v>
      </c>
      <c r="C41" s="78">
        <v>1</v>
      </c>
      <c r="D41" s="79">
        <v>0.10584941675443255</v>
      </c>
      <c r="E41" s="79">
        <v>0.35932857988454447</v>
      </c>
      <c r="F41" s="79">
        <v>0.23862025887077384</v>
      </c>
      <c r="G41" s="80">
        <v>15.218319148936175</v>
      </c>
      <c r="H41" s="81">
        <v>2.4380217973902769</v>
      </c>
      <c r="I41" s="81">
        <v>46.049523641728285</v>
      </c>
      <c r="J41" s="82">
        <v>1.858876941289755</v>
      </c>
      <c r="K41" s="84" t="s">
        <v>74</v>
      </c>
      <c r="L41" s="4"/>
      <c r="M41" s="2"/>
      <c r="N41" s="40">
        <v>1</v>
      </c>
      <c r="X41" s="2"/>
      <c r="Z41" s="40"/>
      <c r="AA41" s="253"/>
      <c r="AB41" s="20"/>
    </row>
    <row r="42" spans="2:28" ht="22.5" customHeight="1" x14ac:dyDescent="0.25">
      <c r="B42" s="250" t="s">
        <v>115</v>
      </c>
      <c r="C42" s="70">
        <v>2</v>
      </c>
      <c r="D42" s="71">
        <v>5.8745360525271469E-2</v>
      </c>
      <c r="E42" s="71">
        <v>0.33584621365292738</v>
      </c>
      <c r="F42" s="71">
        <v>0.21784556741959907</v>
      </c>
      <c r="G42" s="72">
        <v>11.406716981132075</v>
      </c>
      <c r="H42" s="73">
        <v>0.37120342370484782</v>
      </c>
      <c r="I42" s="73">
        <v>20.230313246241376</v>
      </c>
      <c r="J42" s="74">
        <v>2.1506451006885583</v>
      </c>
      <c r="K42" s="75" t="s">
        <v>179</v>
      </c>
      <c r="M42" s="2"/>
      <c r="N42" s="40">
        <v>5</v>
      </c>
      <c r="X42" s="2"/>
      <c r="Z42" s="40"/>
      <c r="AA42" s="253"/>
      <c r="AB42" s="20"/>
    </row>
    <row r="43" spans="2:28" ht="22.5" customHeight="1" x14ac:dyDescent="0.25">
      <c r="B43" s="250" t="s">
        <v>115</v>
      </c>
      <c r="C43" s="70">
        <v>3</v>
      </c>
      <c r="D43" s="71">
        <v>2.3694386134133289E-2</v>
      </c>
      <c r="E43" s="71">
        <v>0.3442178613675253</v>
      </c>
      <c r="F43" s="71">
        <v>0.22371035032757522</v>
      </c>
      <c r="G43" s="72">
        <v>11.648259259259257</v>
      </c>
      <c r="H43" s="73">
        <v>0.38225092719372994</v>
      </c>
      <c r="I43" s="73">
        <v>23.777611521494173</v>
      </c>
      <c r="J43" s="74">
        <v>2.1242115287382846</v>
      </c>
      <c r="K43" s="75" t="s">
        <v>180</v>
      </c>
      <c r="M43" s="2"/>
      <c r="N43" s="40">
        <v>3</v>
      </c>
      <c r="X43" s="2"/>
      <c r="Z43" s="40"/>
      <c r="AA43" s="253"/>
      <c r="AB43" s="20"/>
    </row>
    <row r="44" spans="2:28" ht="22.5" customHeight="1" x14ac:dyDescent="0.25">
      <c r="B44" s="250" t="s">
        <v>115</v>
      </c>
      <c r="C44" s="70">
        <v>4</v>
      </c>
      <c r="D44" s="71">
        <v>1.9303207426957587E-2</v>
      </c>
      <c r="E44" s="71">
        <v>0.34568062156525098</v>
      </c>
      <c r="F44" s="71">
        <v>0.22581819274094334</v>
      </c>
      <c r="G44" s="72">
        <v>11.90677777777778</v>
      </c>
      <c r="H44" s="73">
        <v>0.33873425322023942</v>
      </c>
      <c r="I44" s="73">
        <v>24.17799301665352</v>
      </c>
      <c r="J44" s="74">
        <v>2.0802752526703294</v>
      </c>
      <c r="K44" s="75" t="s">
        <v>180</v>
      </c>
      <c r="M44" s="2"/>
      <c r="N44" s="40">
        <v>3</v>
      </c>
      <c r="X44" s="2"/>
      <c r="Z44" s="40"/>
      <c r="AA44" s="253"/>
      <c r="AB44" s="20"/>
    </row>
    <row r="45" spans="2:28" ht="22.5" customHeight="1" x14ac:dyDescent="0.25">
      <c r="B45" s="250" t="s">
        <v>115</v>
      </c>
      <c r="C45" s="70">
        <v>5</v>
      </c>
      <c r="D45" s="71">
        <v>2.1538193180636829E-2</v>
      </c>
      <c r="E45" s="71">
        <v>0.34665970710415145</v>
      </c>
      <c r="F45" s="71">
        <v>0.21986213781867758</v>
      </c>
      <c r="G45" s="72">
        <v>12.799351851851851</v>
      </c>
      <c r="H45" s="73">
        <v>0.55920199000461024</v>
      </c>
      <c r="I45" s="73">
        <v>24.442305295131671</v>
      </c>
      <c r="J45" s="74">
        <v>2.0117891426233525</v>
      </c>
      <c r="K45" s="75" t="s">
        <v>180</v>
      </c>
      <c r="M45" s="2"/>
      <c r="N45" s="40">
        <v>3</v>
      </c>
      <c r="X45" s="2"/>
      <c r="Z45" s="40"/>
      <c r="AA45" s="253"/>
      <c r="AB45" s="20"/>
    </row>
    <row r="46" spans="2:28" ht="22.5" customHeight="1" x14ac:dyDescent="0.25">
      <c r="B46" s="250" t="s">
        <v>115</v>
      </c>
      <c r="C46" s="70">
        <v>6</v>
      </c>
      <c r="D46" s="71">
        <v>2.3783220407479051E-2</v>
      </c>
      <c r="E46" s="71">
        <v>0.3473456875289434</v>
      </c>
      <c r="F46" s="71">
        <v>0.20804765031136352</v>
      </c>
      <c r="G46" s="72">
        <v>14.116407407407408</v>
      </c>
      <c r="H46" s="73">
        <v>0.37112827365486639</v>
      </c>
      <c r="I46" s="73">
        <v>28.013825765287887</v>
      </c>
      <c r="J46" s="74">
        <v>1.8960749135106194</v>
      </c>
      <c r="K46" s="75" t="s">
        <v>66</v>
      </c>
      <c r="M46" s="2"/>
      <c r="N46" s="40">
        <v>2</v>
      </c>
      <c r="X46" s="2"/>
      <c r="Z46" s="40"/>
      <c r="AA46" s="253"/>
      <c r="AB46" s="20"/>
    </row>
    <row r="47" spans="2:28" ht="22.5" customHeight="1" x14ac:dyDescent="0.25">
      <c r="B47" s="250" t="s">
        <v>115</v>
      </c>
      <c r="C47" s="70">
        <v>7</v>
      </c>
      <c r="D47" s="71">
        <v>2.7371237716216079E-2</v>
      </c>
      <c r="E47" s="71">
        <v>0.3531465357845307</v>
      </c>
      <c r="F47" s="71">
        <v>0.20512358550702015</v>
      </c>
      <c r="G47" s="72">
        <v>15.156062499999996</v>
      </c>
      <c r="H47" s="73">
        <v>0.18751584743305619</v>
      </c>
      <c r="I47" s="73">
        <v>27.968613697465106</v>
      </c>
      <c r="J47" s="74">
        <v>1.8200097567593678</v>
      </c>
      <c r="K47" s="75" t="s">
        <v>66</v>
      </c>
      <c r="M47" s="2"/>
      <c r="N47" s="40">
        <v>2</v>
      </c>
      <c r="X47" s="2"/>
      <c r="Z47" s="40"/>
      <c r="AA47" s="253"/>
      <c r="AB47" s="20"/>
    </row>
    <row r="48" spans="2:28" ht="22.5" customHeight="1" x14ac:dyDescent="0.25">
      <c r="B48" s="250" t="s">
        <v>115</v>
      </c>
      <c r="C48" s="70">
        <v>8</v>
      </c>
      <c r="D48" s="71">
        <v>3.3121632961221975E-2</v>
      </c>
      <c r="E48" s="71">
        <v>0.35537719437719822</v>
      </c>
      <c r="F48" s="71">
        <v>0.19275949364726738</v>
      </c>
      <c r="G48" s="72">
        <v>16.073550000000001</v>
      </c>
      <c r="H48" s="73">
        <v>0.18897989573261506</v>
      </c>
      <c r="I48" s="73">
        <v>30.556135419500741</v>
      </c>
      <c r="J48" s="74">
        <v>1.7936088855561547</v>
      </c>
      <c r="K48" s="75" t="s">
        <v>74</v>
      </c>
      <c r="M48" s="2"/>
      <c r="N48" s="40">
        <v>1</v>
      </c>
      <c r="X48" s="2"/>
      <c r="Z48" s="40"/>
      <c r="AA48" s="253"/>
      <c r="AB48" s="20"/>
    </row>
    <row r="49" spans="2:28" ht="25.5" customHeight="1" x14ac:dyDescent="0.25">
      <c r="B49" s="54" t="s">
        <v>105</v>
      </c>
      <c r="C49" s="54"/>
      <c r="D49" s="68" cm="1">
        <f t="array" aca="1" ref="D49" ca="1">(INDIRECT(ADDRESS(ROW()-1,COLUMN()))/INDIRECT(ADDRESS(ROW()-2,COLUMN())))-1</f>
        <v>0.21008897385736702</v>
      </c>
      <c r="E49" s="68" cm="1">
        <f t="array" aca="1" ref="E49" ca="1">(INDIRECT(ADDRESS(ROW()-1,COLUMN()))/INDIRECT(ADDRESS(ROW()-2,COLUMN())))-1</f>
        <v>6.3165240675857603E-3</v>
      </c>
      <c r="F49" s="68" cm="1">
        <f t="array" aca="1" ref="F49" ca="1">(INDIRECT(ADDRESS(ROW()-1,COLUMN()))/INDIRECT(ADDRESS(ROW()-2,COLUMN())))-1</f>
        <v>-6.0276305278066711E-2</v>
      </c>
      <c r="G49" s="68" cm="1">
        <f t="array" aca="1" ref="G49" ca="1">(INDIRECT(ADDRESS(ROW()-1,COLUMN()))/INDIRECT(ADDRESS(ROW()-2,COLUMN())))-1</f>
        <v>6.0536006631010331E-2</v>
      </c>
      <c r="H49" s="68" cm="1">
        <f t="array" aca="1" ref="H49" ca="1">(INDIRECT(ADDRESS(ROW()-1,COLUMN()))/INDIRECT(ADDRESS(ROW()-2,COLUMN())))-1</f>
        <v>7.8075977022771248E-3</v>
      </c>
      <c r="I49" s="68" cm="1">
        <f t="array" aca="1" ref="I49" ca="1">(INDIRECT(ADDRESS(ROW()-1,COLUMN()))/INDIRECT(ADDRESS(ROW()-2,COLUMN())))-1</f>
        <v>9.2515193996553169E-2</v>
      </c>
      <c r="J49" s="68" cm="1">
        <f t="array" aca="1" ref="J49" ca="1">(INDIRECT(ADDRESS(ROW()-1,COLUMN()))/INDIRECT(ADDRESS(ROW()-2,COLUMN())))-1</f>
        <v>-1.4505895424550608E-2</v>
      </c>
      <c r="K49" s="76" t="str" cm="1">
        <f t="array" aca="1" ref="K49" ca="1">_xlfn.IFS(N49=0,"등급유지",N49&gt;0,N49&amp;"등급 상승",N49&lt;0,N49&amp;"등급 하락")</f>
        <v>-1등급 하락</v>
      </c>
      <c r="M49" s="281"/>
      <c r="N49" s="40" cm="1">
        <f t="array" aca="1" ref="N49" ca="1">(INDIRECT(ADDRESS(ROW()-1,COLUMN()))-INDIRECT(ADDRESS(ROW()-2,COLUMN())))</f>
        <v>-1</v>
      </c>
      <c r="O49" s="40" t="s">
        <v>120</v>
      </c>
      <c r="X49" s="282"/>
      <c r="Z49" s="260"/>
      <c r="AA49" s="253"/>
      <c r="AB49" s="20"/>
    </row>
    <row r="50" spans="2:28" ht="25.5" customHeight="1" x14ac:dyDescent="0.25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281"/>
      <c r="N50" s="2"/>
      <c r="O50" s="2"/>
      <c r="X50" s="282"/>
      <c r="Z50" s="260"/>
      <c r="AA50" s="253"/>
      <c r="AB50" s="20"/>
    </row>
    <row r="51" spans="2:28" ht="18" customHeight="1" x14ac:dyDescent="0.25">
      <c r="B51" s="53" t="s">
        <v>127</v>
      </c>
      <c r="C51" s="53"/>
      <c r="D51" s="52"/>
      <c r="E51" s="52"/>
      <c r="F51" s="52"/>
      <c r="G51" s="52"/>
      <c r="H51" s="52"/>
      <c r="I51" s="52"/>
      <c r="J51" s="52"/>
      <c r="K51" s="52"/>
      <c r="M51" s="281"/>
      <c r="X51" s="282"/>
      <c r="Z51" s="260"/>
      <c r="AA51" s="253"/>
      <c r="AB51" s="20"/>
    </row>
    <row r="52" spans="2:28" ht="21" customHeight="1" x14ac:dyDescent="0.25">
      <c r="B52" s="48"/>
      <c r="C52" s="48"/>
      <c r="D52" s="49"/>
      <c r="E52" s="49"/>
      <c r="F52" s="49"/>
      <c r="G52" s="49"/>
      <c r="H52" s="49"/>
      <c r="I52" s="49"/>
      <c r="J52" s="49"/>
      <c r="K52" s="49"/>
      <c r="M52" s="281"/>
      <c r="X52" s="282"/>
      <c r="Z52" s="260"/>
      <c r="AA52" s="253"/>
      <c r="AB52" s="20"/>
    </row>
    <row r="53" spans="2:28" ht="25.5" customHeight="1" x14ac:dyDescent="0.25">
      <c r="B53" s="48"/>
      <c r="C53" s="48"/>
      <c r="D53" s="49"/>
      <c r="E53" s="49"/>
      <c r="F53" s="49"/>
      <c r="G53" s="49"/>
      <c r="H53" s="49"/>
      <c r="I53" s="49"/>
      <c r="J53" s="49"/>
      <c r="K53" s="49"/>
      <c r="M53" s="281"/>
      <c r="N53" s="282"/>
      <c r="P53" s="260"/>
      <c r="AA53" s="255"/>
    </row>
    <row r="54" spans="2:28" ht="25.5" customHeight="1" x14ac:dyDescent="0.25">
      <c r="B54" s="48"/>
      <c r="C54" s="48"/>
      <c r="D54" s="49"/>
      <c r="M54" s="281"/>
      <c r="N54" s="282"/>
      <c r="P54" s="260"/>
      <c r="AA54" s="255"/>
    </row>
    <row r="55" spans="2:28" ht="25.5" customHeight="1" x14ac:dyDescent="0.25">
      <c r="B55" s="48"/>
      <c r="C55" s="48"/>
      <c r="D55" s="49"/>
      <c r="M55" s="281"/>
      <c r="N55" s="282"/>
      <c r="P55" s="260"/>
      <c r="AA55" s="255"/>
    </row>
    <row r="56" spans="2:28" ht="25.5" customHeight="1" x14ac:dyDescent="0.25">
      <c r="B56" s="48"/>
      <c r="C56" s="48"/>
      <c r="D56" s="49"/>
      <c r="M56" s="281"/>
      <c r="N56" s="282"/>
      <c r="P56" s="260"/>
      <c r="AA56" s="255"/>
    </row>
    <row r="57" spans="2:28" ht="25.5" customHeight="1" x14ac:dyDescent="0.25">
      <c r="B57" s="48"/>
      <c r="C57" s="48"/>
      <c r="D57" s="49"/>
      <c r="M57" s="281"/>
      <c r="N57" s="282"/>
      <c r="P57" s="260"/>
      <c r="AA57" s="255"/>
    </row>
    <row r="58" spans="2:28" ht="25.5" customHeight="1" x14ac:dyDescent="0.25">
      <c r="B58" s="48"/>
      <c r="C58" s="48"/>
      <c r="D58" s="49"/>
      <c r="M58" s="281"/>
      <c r="N58" s="282"/>
      <c r="P58" s="260"/>
      <c r="AA58" s="255"/>
    </row>
    <row r="59" spans="2:28" ht="25.5" customHeight="1" x14ac:dyDescent="0.25">
      <c r="B59" s="48"/>
      <c r="C59" s="48"/>
      <c r="D59" s="49"/>
      <c r="M59" s="281"/>
      <c r="N59" s="282"/>
      <c r="P59" s="260"/>
      <c r="AA59" s="255"/>
    </row>
    <row r="60" spans="2:28" ht="25.5" customHeight="1" x14ac:dyDescent="0.25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281"/>
      <c r="N60" s="282"/>
      <c r="P60" s="260"/>
      <c r="AA60" s="255"/>
    </row>
    <row r="61" spans="2:28" ht="25.5" customHeight="1" x14ac:dyDescent="0.25">
      <c r="B61" s="48"/>
      <c r="C61" s="48"/>
      <c r="D61" s="49"/>
      <c r="E61" s="49"/>
      <c r="F61" s="49"/>
      <c r="G61" s="49"/>
      <c r="H61" s="49"/>
      <c r="I61" s="49"/>
      <c r="J61" s="49"/>
      <c r="K61" s="49"/>
      <c r="M61" s="281"/>
      <c r="N61" s="282"/>
      <c r="P61" s="260"/>
      <c r="AA61" s="255"/>
    </row>
    <row r="62" spans="2:28" ht="25.5" customHeight="1" thickBot="1" x14ac:dyDescent="0.3">
      <c r="B62" s="205" t="s">
        <v>89</v>
      </c>
      <c r="C62" s="206" t="s">
        <v>116</v>
      </c>
      <c r="D62" s="206" t="s">
        <v>118</v>
      </c>
      <c r="E62" s="206" t="s">
        <v>117</v>
      </c>
      <c r="F62" s="206" t="str">
        <f>IFERROR(INDEX(#REF!,MATCH(종합!$C$5&amp;4,#REF!,0),2),"")</f>
        <v/>
      </c>
      <c r="G62" s="206" t="str">
        <f>IFERROR(INDEX(#REF!,MATCH(종합!$C$5&amp;5,#REF!,0),2),"")</f>
        <v/>
      </c>
      <c r="H62" s="206" t="str">
        <f>IFERROR(INDEX(#REF!,MATCH(종합!$C$5&amp;6,#REF!,0),2),"")</f>
        <v/>
      </c>
      <c r="I62" s="206" t="str">
        <f>IFERROR(INDEX(#REF!,MATCH(종합!$C$5&amp;7,#REF!,0),2),"")</f>
        <v/>
      </c>
      <c r="J62" s="206" t="str">
        <f>IFERROR(INDEX(#REF!,MATCH(종합!$C$5&amp;8,#REF!,0),2),"")</f>
        <v/>
      </c>
      <c r="K62" s="207" t="str">
        <f>IFERROR(INDEX(#REF!,MATCH(종합!$C$5&amp;9,#REF!,0),2),"")</f>
        <v/>
      </c>
      <c r="M62" s="283">
        <v>1</v>
      </c>
      <c r="N62" s="284">
        <v>2</v>
      </c>
      <c r="O62" s="284">
        <v>3</v>
      </c>
      <c r="P62" s="283"/>
      <c r="Q62" s="284"/>
      <c r="R62" s="284"/>
      <c r="S62" s="283"/>
      <c r="T62" s="284"/>
      <c r="U62" s="285"/>
      <c r="AA62" s="255"/>
    </row>
    <row r="63" spans="2:28" ht="25.5" customHeight="1" thickTop="1" x14ac:dyDescent="0.25">
      <c r="B63" s="210" t="s">
        <v>107</v>
      </c>
      <c r="C63" s="211" t="s">
        <v>66</v>
      </c>
      <c r="D63" s="212" t="s">
        <v>69</v>
      </c>
      <c r="E63" s="212" t="s">
        <v>69</v>
      </c>
      <c r="F63" s="212" t="str">
        <f>IFERROR(INDEX(#REF!,MATCH(종합!$C$5&amp;종합!F$62,#REF!,0),15),"")</f>
        <v/>
      </c>
      <c r="G63" s="212" t="str">
        <f>IFERROR(INDEX(#REF!,MATCH(종합!$C$5&amp;종합!G$62,#REF!,0),15),"")</f>
        <v/>
      </c>
      <c r="H63" s="212" t="str">
        <f>IFERROR(INDEX(#REF!,MATCH(종합!$C$5&amp;종합!H$62,#REF!,0),15),"")</f>
        <v/>
      </c>
      <c r="I63" s="212" t="str">
        <f>IFERROR(INDEX(#REF!,MATCH(종합!$C$5&amp;종합!I$62,#REF!,0),15),"")</f>
        <v/>
      </c>
      <c r="J63" s="212" t="str">
        <f>IFERROR(INDEX(#REF!,MATCH(종합!$C$5&amp;종합!J$62,#REF!,0),15),"")</f>
        <v/>
      </c>
      <c r="K63" s="212" t="str">
        <f>IFERROR(INDEX(#REF!,MATCH(종합!$C$5&amp;종합!K$62,#REF!,0),15),"")</f>
        <v/>
      </c>
      <c r="M63" s="283" t="s">
        <v>116</v>
      </c>
      <c r="N63" s="283" t="s">
        <v>118</v>
      </c>
      <c r="O63" s="283" t="s">
        <v>117</v>
      </c>
      <c r="P63" s="283"/>
      <c r="Q63" s="283"/>
      <c r="R63" s="283"/>
      <c r="S63" s="283"/>
      <c r="T63" s="283"/>
      <c r="U63" s="281" t="str">
        <f t="shared" ref="U63" si="1">K62</f>
        <v/>
      </c>
      <c r="AA63" s="255"/>
    </row>
    <row r="64" spans="2:28" ht="25.5" customHeight="1" x14ac:dyDescent="0.25">
      <c r="B64" s="208" t="s">
        <v>92</v>
      </c>
      <c r="C64" s="198" t="s">
        <v>317</v>
      </c>
      <c r="D64" s="198" t="s">
        <v>317</v>
      </c>
      <c r="E64" s="198" t="s">
        <v>317</v>
      </c>
      <c r="F64" s="198" t="str">
        <f>IFERROR(ROUND(SUMIFS(#REF!,#REF!,종합!$C$5,#REF!,종합!F$62)/SUMIFS(#REF!,#REF!,종합!$C$5,#REF!,종합!F$62)*100,0)&amp;"%("&amp;SUMIFS(#REF!,#REF!,종합!$C$5,#REF!,종합!F$62)&amp;"명)","")</f>
        <v/>
      </c>
      <c r="G64" s="198" t="str">
        <f>IFERROR(ROUND(SUMIFS(#REF!,#REF!,종합!$C$5,#REF!,종합!G$62)/SUMIFS(#REF!,#REF!,종합!$C$5,#REF!,종합!G$62)*100,0)&amp;"%("&amp;SUMIFS(#REF!,#REF!,종합!$C$5,#REF!,종합!G$62)&amp;"명)","")</f>
        <v/>
      </c>
      <c r="H64" s="198" t="str">
        <f>IFERROR(ROUND(SUMIFS(#REF!,#REF!,종합!$C$5,#REF!,종합!H$62)/SUMIFS(#REF!,#REF!,종합!$C$5,#REF!,종합!H$62)*100,0)&amp;"%("&amp;SUMIFS(#REF!,#REF!,종합!$C$5,#REF!,종합!H$62)&amp;"명)","")</f>
        <v/>
      </c>
      <c r="I64" s="198" t="str">
        <f>IFERROR(ROUND(SUMIFS(#REF!,#REF!,종합!$C$5,#REF!,종합!I$62)/SUMIFS(#REF!,#REF!,종합!$C$5,#REF!,종합!I$62)*100,0)&amp;"%("&amp;SUMIFS(#REF!,#REF!,종합!$C$5,#REF!,종합!I$62)&amp;"명)","")</f>
        <v/>
      </c>
      <c r="J64" s="198" t="str">
        <f>IFERROR(ROUND(SUMIFS(#REF!,#REF!,종합!$C$5,#REF!,종합!J$62)/SUMIFS(#REF!,#REF!,종합!$C$5,#REF!,종합!J$62)*100,0)&amp;"%("&amp;SUMIFS(#REF!,#REF!,종합!$C$5,#REF!,종합!J$62)&amp;"명)","")</f>
        <v/>
      </c>
      <c r="K64" s="209" t="str">
        <f>IFERROR(ROUND(SUMIFS(#REF!,#REF!,종합!$C$5,#REF!,종합!K$62)/SUMIFS(#REF!,#REF!,종합!$C$5,#REF!,종합!K$62)*100,0)&amp;"%("&amp;SUMIFS(#REF!,#REF!,종합!$C$5,#REF!,종합!K$62)&amp;"명)","")</f>
        <v/>
      </c>
      <c r="M64" s="281"/>
      <c r="N64" s="282"/>
      <c r="P64" s="260"/>
      <c r="AA64" s="255"/>
    </row>
    <row r="65" spans="2:27" ht="25.5" customHeight="1" x14ac:dyDescent="0.25">
      <c r="B65" s="174" t="s">
        <v>93</v>
      </c>
      <c r="C65" s="176" t="s">
        <v>317</v>
      </c>
      <c r="D65" s="176" t="s">
        <v>317</v>
      </c>
      <c r="E65" s="176" t="s">
        <v>317</v>
      </c>
      <c r="F65" s="176" t="str">
        <f>IFERROR(ROUND(SUMIFS(#REF!,#REF!,종합!$C$5,#REF!,종합!F$62)/SUMIFS(#REF!,#REF!,종합!$C$5,#REF!,종합!F$62)*100,0)&amp;"%("&amp;SUMIFS(#REF!,#REF!,종합!$C$5,#REF!,종합!F$62)&amp;"명)","")</f>
        <v/>
      </c>
      <c r="G65" s="176" t="str">
        <f>IFERROR(ROUND(SUMIFS(#REF!,#REF!,종합!$C$5,#REF!,종합!G$62)/SUMIFS(#REF!,#REF!,종합!$C$5,#REF!,종합!G$62)*100,0)&amp;"%("&amp;SUMIFS(#REF!,#REF!,종합!$C$5,#REF!,종합!G$62)&amp;"명)","")</f>
        <v/>
      </c>
      <c r="H65" s="176" t="str">
        <f>IFERROR(ROUND(SUMIFS(#REF!,#REF!,종합!$C$5,#REF!,종합!H$62)/SUMIFS(#REF!,#REF!,종합!$C$5,#REF!,종합!H$62)*100,0)&amp;"%("&amp;SUMIFS(#REF!,#REF!,종합!$C$5,#REF!,종합!H$62)&amp;"명)","")</f>
        <v/>
      </c>
      <c r="I65" s="176" t="str">
        <f>IFERROR(ROUND(SUMIFS(#REF!,#REF!,종합!$C$5,#REF!,종합!I$62)/SUMIFS(#REF!,#REF!,종합!$C$5,#REF!,종합!I$62)*100,0)&amp;"%("&amp;SUMIFS(#REF!,#REF!,종합!$C$5,#REF!,종합!I$62)&amp;"명)","")</f>
        <v/>
      </c>
      <c r="J65" s="176" t="str">
        <f>IFERROR(ROUND(SUMIFS(#REF!,#REF!,종합!$C$5,#REF!,종합!J$62)/SUMIFS(#REF!,#REF!,종합!$C$5,#REF!,종합!J$62)*100,0)&amp;"%("&amp;SUMIFS(#REF!,#REF!,종합!$C$5,#REF!,종합!J$62)&amp;"명)","")</f>
        <v/>
      </c>
      <c r="K65" s="177" t="str">
        <f>IFERROR(ROUND(SUMIFS(#REF!,#REF!,종합!$C$5,#REF!,종합!K$62)/SUMIFS(#REF!,#REF!,종합!$C$5,#REF!,종합!K$62)*100,0)&amp;"%("&amp;SUMIFS(#REF!,#REF!,종합!$C$5,#REF!,종합!K$62)&amp;"명)","")</f>
        <v/>
      </c>
      <c r="M65" s="286">
        <v>0</v>
      </c>
      <c r="N65" s="286">
        <v>0</v>
      </c>
      <c r="O65" s="286">
        <v>0</v>
      </c>
      <c r="P65" s="286"/>
      <c r="Q65" s="286"/>
      <c r="R65" s="286"/>
      <c r="S65" s="286"/>
      <c r="T65" s="286"/>
      <c r="AA65" s="255"/>
    </row>
    <row r="66" spans="2:27" ht="25.5" customHeight="1" x14ac:dyDescent="0.25">
      <c r="B66" s="173" t="s">
        <v>94</v>
      </c>
      <c r="C66" s="176" t="s">
        <v>317</v>
      </c>
      <c r="D66" s="176" t="s">
        <v>317</v>
      </c>
      <c r="E66" s="176" t="s">
        <v>317</v>
      </c>
      <c r="F66" s="176" t="str">
        <f>IFERROR(ROUND(SUMIFS(#REF!,#REF!,종합!$C$5,#REF!,종합!F$62)/SUMIFS(#REF!,#REF!,종합!$C$5,#REF!,종합!F$62)*100,0)&amp;"%("&amp;SUMIFS(#REF!,#REF!,종합!$C$5,#REF!,종합!F$62)&amp;"명)","")</f>
        <v/>
      </c>
      <c r="G66" s="176" t="str">
        <f>IFERROR(ROUND(SUMIFS(#REF!,#REF!,종합!$C$5,#REF!,종합!G$62)/SUMIFS(#REF!,#REF!,종합!$C$5,#REF!,종합!G$62)*100,0)&amp;"%("&amp;SUMIFS(#REF!,#REF!,종합!$C$5,#REF!,종합!G$62)&amp;"명)","")</f>
        <v/>
      </c>
      <c r="H66" s="176" t="str">
        <f>IFERROR(ROUND(SUMIFS(#REF!,#REF!,종합!$C$5,#REF!,종합!H$62)/SUMIFS(#REF!,#REF!,종합!$C$5,#REF!,종합!H$62)*100,0)&amp;"%("&amp;SUMIFS(#REF!,#REF!,종합!$C$5,#REF!,종합!H$62)&amp;"명)","")</f>
        <v/>
      </c>
      <c r="I66" s="176" t="str">
        <f>IFERROR(ROUND(SUMIFS(#REF!,#REF!,종합!$C$5,#REF!,종합!I$62)/SUMIFS(#REF!,#REF!,종합!$C$5,#REF!,종합!I$62)*100,0)&amp;"%("&amp;SUMIFS(#REF!,#REF!,종합!$C$5,#REF!,종합!I$62)&amp;"명)","")</f>
        <v/>
      </c>
      <c r="J66" s="176" t="str">
        <f>IFERROR(ROUND(SUMIFS(#REF!,#REF!,종합!$C$5,#REF!,종합!J$62)/SUMIFS(#REF!,#REF!,종합!$C$5,#REF!,종합!J$62)*100,0)&amp;"%("&amp;SUMIFS(#REF!,#REF!,종합!$C$5,#REF!,종합!J$62)&amp;"명)","")</f>
        <v/>
      </c>
      <c r="K66" s="177" t="str">
        <f>IFERROR(ROUND(SUMIFS(#REF!,#REF!,종합!$C$5,#REF!,종합!K$62)/SUMIFS(#REF!,#REF!,종합!$C$5,#REF!,종합!K$62)*100,0)&amp;"%("&amp;SUMIFS(#REF!,#REF!,종합!$C$5,#REF!,종합!K$62)&amp;"명)","")</f>
        <v/>
      </c>
      <c r="M66" s="286">
        <v>0</v>
      </c>
      <c r="N66" s="286">
        <v>0</v>
      </c>
      <c r="O66" s="286">
        <v>0</v>
      </c>
      <c r="P66" s="286"/>
      <c r="Q66" s="286"/>
      <c r="R66" s="286"/>
      <c r="S66" s="286"/>
      <c r="T66" s="286"/>
      <c r="AA66" s="255"/>
    </row>
    <row r="67" spans="2:27" ht="25.5" customHeight="1" x14ac:dyDescent="0.25">
      <c r="B67" s="173" t="s">
        <v>97</v>
      </c>
      <c r="C67" s="176" t="s">
        <v>318</v>
      </c>
      <c r="D67" s="176" t="s">
        <v>317</v>
      </c>
      <c r="E67" s="176" t="s">
        <v>317</v>
      </c>
      <c r="F67" s="176" t="str">
        <f>IFERROR(ROUND(SUMIFS(#REF!,#REF!,종합!$C$5,#REF!,종합!F$62)/SUMIFS(#REF!,#REF!,종합!$C$5,#REF!,종합!F$62)*100,0)&amp;"%("&amp;SUMIFS(#REF!,#REF!,종합!$C$5,#REF!,종합!F$62)&amp;"명)","")</f>
        <v/>
      </c>
      <c r="G67" s="176" t="str">
        <f>IFERROR(ROUND(SUMIFS(#REF!,#REF!,종합!$C$5,#REF!,종합!G$62)/SUMIFS(#REF!,#REF!,종합!$C$5,#REF!,종합!G$62)*100,0)&amp;"%("&amp;SUMIFS(#REF!,#REF!,종합!$C$5,#REF!,종합!G$62)&amp;"명)","")</f>
        <v/>
      </c>
      <c r="H67" s="176" t="str">
        <f>IFERROR(ROUND(SUMIFS(#REF!,#REF!,종합!$C$5,#REF!,종합!H$62)/SUMIFS(#REF!,#REF!,종합!$C$5,#REF!,종합!H$62)*100,0)&amp;"%("&amp;SUMIFS(#REF!,#REF!,종합!$C$5,#REF!,종합!H$62)&amp;"명)","")</f>
        <v/>
      </c>
      <c r="I67" s="176" t="str">
        <f>IFERROR(ROUND(SUMIFS(#REF!,#REF!,종합!$C$5,#REF!,종합!I$62)/SUMIFS(#REF!,#REF!,종합!$C$5,#REF!,종합!I$62)*100,0)&amp;"%("&amp;SUMIFS(#REF!,#REF!,종합!$C$5,#REF!,종합!I$62)&amp;"명)","")</f>
        <v/>
      </c>
      <c r="J67" s="176" t="str">
        <f>IFERROR(ROUND(SUMIFS(#REF!,#REF!,종합!$C$5,#REF!,종합!J$62)/SUMIFS(#REF!,#REF!,종합!$C$5,#REF!,종합!J$62)*100,0)&amp;"%("&amp;SUMIFS(#REF!,#REF!,종합!$C$5,#REF!,종합!J$62)&amp;"명)","")</f>
        <v/>
      </c>
      <c r="K67" s="177" t="str">
        <f>IFERROR(ROUND(SUMIFS(#REF!,#REF!,종합!$C$5,#REF!,종합!K$62)/SUMIFS(#REF!,#REF!,종합!$C$5,#REF!,종합!K$62)*100,0)&amp;"%("&amp;SUMIFS(#REF!,#REF!,종합!$C$5,#REF!,종합!K$62)&amp;"명)","")</f>
        <v/>
      </c>
      <c r="M67" s="286">
        <v>0</v>
      </c>
      <c r="N67" s="286">
        <v>0</v>
      </c>
      <c r="O67" s="286">
        <v>0</v>
      </c>
      <c r="P67" s="286"/>
      <c r="Q67" s="286"/>
      <c r="R67" s="286"/>
      <c r="S67" s="286"/>
      <c r="T67" s="286"/>
      <c r="AA67" s="255"/>
    </row>
    <row r="68" spans="2:27" ht="25.5" customHeight="1" x14ac:dyDescent="0.25">
      <c r="B68" s="178" t="s">
        <v>95</v>
      </c>
      <c r="C68" s="176" t="s">
        <v>407</v>
      </c>
      <c r="D68" s="176" t="s">
        <v>318</v>
      </c>
      <c r="E68" s="176" t="s">
        <v>317</v>
      </c>
      <c r="F68" s="176" t="str">
        <f>IFERROR(ROUND(SUMIFS(#REF!,#REF!,종합!$C$5,#REF!,종합!F$62)/SUMIFS(#REF!,#REF!,종합!$C$5,#REF!,종합!F$62)*100,0)&amp;"%("&amp;SUMIFS(#REF!,#REF!,종합!$C$5,#REF!,종합!F$62)&amp;"명)","")</f>
        <v/>
      </c>
      <c r="G68" s="176" t="str">
        <f>IFERROR(ROUND(SUMIFS(#REF!,#REF!,종합!$C$5,#REF!,종합!G$62)/SUMIFS(#REF!,#REF!,종합!$C$5,#REF!,종합!G$62)*100,0)&amp;"%("&amp;SUMIFS(#REF!,#REF!,종합!$C$5,#REF!,종합!G$62)&amp;"명)","")</f>
        <v/>
      </c>
      <c r="H68" s="176" t="str">
        <f>IFERROR(ROUND(SUMIFS(#REF!,#REF!,종합!$C$5,#REF!,종합!H$62)/SUMIFS(#REF!,#REF!,종합!$C$5,#REF!,종합!H$62)*100,0)&amp;"%("&amp;SUMIFS(#REF!,#REF!,종합!$C$5,#REF!,종합!H$62)&amp;"명)","")</f>
        <v/>
      </c>
      <c r="I68" s="176" t="str">
        <f>IFERROR(ROUND(SUMIFS(#REF!,#REF!,종합!$C$5,#REF!,종합!I$62)/SUMIFS(#REF!,#REF!,종합!$C$5,#REF!,종합!I$62)*100,0)&amp;"%("&amp;SUMIFS(#REF!,#REF!,종합!$C$5,#REF!,종합!I$62)&amp;"명)","")</f>
        <v/>
      </c>
      <c r="J68" s="176" t="str">
        <f>IFERROR(ROUND(SUMIFS(#REF!,#REF!,종합!$C$5,#REF!,종합!J$62)/SUMIFS(#REF!,#REF!,종합!$C$5,#REF!,종합!J$62)*100,0)&amp;"%("&amp;SUMIFS(#REF!,#REF!,종합!$C$5,#REF!,종합!J$62)&amp;"명)","")</f>
        <v/>
      </c>
      <c r="K68" s="177" t="str">
        <f>IFERROR(ROUND(SUMIFS(#REF!,#REF!,종합!$C$5,#REF!,종합!K$62)/SUMIFS(#REF!,#REF!,종합!$C$5,#REF!,종합!K$62)*100,0)&amp;"%("&amp;SUMIFS(#REF!,#REF!,종합!$C$5,#REF!,종합!K$62)&amp;"명)","")</f>
        <v/>
      </c>
      <c r="M68" s="286">
        <v>0.1111111111111111</v>
      </c>
      <c r="N68" s="286">
        <v>0</v>
      </c>
      <c r="O68" s="286">
        <v>0</v>
      </c>
      <c r="P68" s="286"/>
      <c r="Q68" s="286"/>
      <c r="R68" s="286"/>
      <c r="S68" s="286"/>
      <c r="T68" s="286"/>
      <c r="AA68" s="255"/>
    </row>
    <row r="69" spans="2:27" ht="25.5" customHeight="1" x14ac:dyDescent="0.25">
      <c r="B69" s="179" t="s">
        <v>96</v>
      </c>
      <c r="C69" s="180" t="s">
        <v>318</v>
      </c>
      <c r="D69" s="180" t="s">
        <v>408</v>
      </c>
      <c r="E69" s="180" t="s">
        <v>319</v>
      </c>
      <c r="F69" s="180" t="str">
        <f>IFERROR(ROUND(SUMIFS(#REF!,#REF!,종합!$C$5,#REF!,종합!F$62)/SUMIFS(#REF!,#REF!,종합!$C$5,#REF!,종합!F$62)*100,0)&amp;"%("&amp;SUMIFS(#REF!,#REF!,종합!$C$5,#REF!,종합!F$62)&amp;"명)","")</f>
        <v/>
      </c>
      <c r="G69" s="180" t="str">
        <f>IFERROR(ROUND(SUMIFS(#REF!,#REF!,종합!$C$5,#REF!,종합!G$62)/SUMIFS(#REF!,#REF!,종합!$C$5,#REF!,종합!G$62)*100,0)&amp;"%("&amp;SUMIFS(#REF!,#REF!,종합!$C$5,#REF!,종합!G$62)&amp;"명)","")</f>
        <v/>
      </c>
      <c r="H69" s="180" t="str">
        <f>IFERROR(ROUND(SUMIFS(#REF!,#REF!,종합!$C$5,#REF!,종합!H$62)/SUMIFS(#REF!,#REF!,종합!$C$5,#REF!,종합!H$62)*100,0)&amp;"%("&amp;SUMIFS(#REF!,#REF!,종합!$C$5,#REF!,종합!H$62)&amp;"명)","")</f>
        <v/>
      </c>
      <c r="I69" s="180" t="str">
        <f>IFERROR(ROUND(SUMIFS(#REF!,#REF!,종합!$C$5,#REF!,종합!I$62)/SUMIFS(#REF!,#REF!,종합!$C$5,#REF!,종합!I$62)*100,0)&amp;"%("&amp;SUMIFS(#REF!,#REF!,종합!$C$5,#REF!,종합!I$62)&amp;"명)","")</f>
        <v/>
      </c>
      <c r="J69" s="180" t="str">
        <f>IFERROR(ROUND(SUMIFS(#REF!,#REF!,종합!$C$5,#REF!,종합!J$62)/SUMIFS(#REF!,#REF!,종합!$C$5,#REF!,종합!J$62)*100,0)&amp;"%("&amp;SUMIFS(#REF!,#REF!,종합!$C$5,#REF!,종합!J$62)&amp;"명)","")</f>
        <v/>
      </c>
      <c r="K69" s="181" t="str">
        <f>IFERROR(ROUND(SUMIFS(#REF!,#REF!,종합!$C$5,#REF!,종합!K$62)/SUMIFS(#REF!,#REF!,종합!$C$5,#REF!,종합!K$62)*100,0)&amp;"%("&amp;SUMIFS(#REF!,#REF!,종합!$C$5,#REF!,종합!K$62)&amp;"명)","")</f>
        <v/>
      </c>
      <c r="M69" s="286">
        <v>0.77777777777777779</v>
      </c>
      <c r="N69" s="286">
        <v>0.1111111111111111</v>
      </c>
      <c r="O69" s="286">
        <v>0</v>
      </c>
      <c r="P69" s="286"/>
      <c r="Q69" s="286"/>
      <c r="R69" s="286"/>
      <c r="S69" s="286"/>
      <c r="T69" s="286"/>
      <c r="AA69" s="255"/>
    </row>
    <row r="70" spans="2:27" ht="15.75" customHeight="1" x14ac:dyDescent="0.25">
      <c r="B70" s="48"/>
      <c r="C70" s="48"/>
      <c r="D70" s="49"/>
      <c r="E70" s="49"/>
      <c r="F70" s="49"/>
      <c r="G70" s="49"/>
      <c r="H70" s="49"/>
      <c r="I70" s="49"/>
      <c r="J70" s="49"/>
      <c r="K70" s="49"/>
      <c r="M70" s="286">
        <v>0.1111111111111111</v>
      </c>
      <c r="N70" s="286">
        <v>0.88888888888888884</v>
      </c>
      <c r="O70" s="286">
        <v>1</v>
      </c>
      <c r="P70" s="286"/>
      <c r="Q70" s="286"/>
      <c r="R70" s="286"/>
      <c r="S70" s="286"/>
      <c r="T70" s="286"/>
      <c r="AA70" s="255"/>
    </row>
    <row r="71" spans="2:27" ht="17.25" customHeight="1" x14ac:dyDescent="0.25">
      <c r="B71" s="53" t="s">
        <v>128</v>
      </c>
      <c r="C71" s="53"/>
      <c r="D71" s="52"/>
      <c r="E71" s="52"/>
      <c r="F71" s="52"/>
      <c r="G71" s="52"/>
      <c r="H71" s="52"/>
      <c r="I71" s="52"/>
      <c r="J71" s="52"/>
      <c r="K71" s="52"/>
      <c r="M71" s="281"/>
      <c r="N71" s="282"/>
      <c r="P71" s="260"/>
      <c r="AA71" s="255"/>
    </row>
    <row r="72" spans="2:27" ht="30.75" customHeight="1" x14ac:dyDescent="0.25">
      <c r="B72" s="57" t="s">
        <v>73</v>
      </c>
      <c r="C72" s="57" t="s">
        <v>99</v>
      </c>
      <c r="D72" s="57" t="s">
        <v>100</v>
      </c>
      <c r="E72" s="57" t="s">
        <v>101</v>
      </c>
      <c r="F72" s="57" t="s">
        <v>102</v>
      </c>
      <c r="G72" s="57" t="s">
        <v>103</v>
      </c>
      <c r="H72" s="57" t="s">
        <v>6</v>
      </c>
      <c r="I72" s="57" t="s">
        <v>7</v>
      </c>
      <c r="J72" s="57" t="s">
        <v>104</v>
      </c>
      <c r="K72" s="57" t="s">
        <v>106</v>
      </c>
      <c r="M72" s="281"/>
      <c r="N72" s="282"/>
      <c r="P72" s="260"/>
      <c r="AA72" s="255"/>
    </row>
    <row r="73" spans="2:27" ht="20.25" customHeight="1" x14ac:dyDescent="0.25">
      <c r="B73" s="88" t="s">
        <v>116</v>
      </c>
      <c r="C73" s="67">
        <v>1</v>
      </c>
      <c r="D73" s="89">
        <v>0.10201182306465545</v>
      </c>
      <c r="E73" s="89">
        <v>0.36095424635214224</v>
      </c>
      <c r="F73" s="89">
        <v>0.24522021897076157</v>
      </c>
      <c r="G73" s="90">
        <v>15.652689655172418</v>
      </c>
      <c r="H73" s="91">
        <v>2.5809495571515719</v>
      </c>
      <c r="I73" s="91">
        <v>52.218211602230582</v>
      </c>
      <c r="J73" s="92">
        <v>1.7783543051195103</v>
      </c>
      <c r="K73" s="75"/>
      <c r="M73" s="281"/>
      <c r="N73" s="282"/>
      <c r="P73" s="260"/>
      <c r="AA73" s="255"/>
    </row>
    <row r="74" spans="2:27" ht="20.25" customHeight="1" x14ac:dyDescent="0.25">
      <c r="B74" s="88" t="s">
        <v>116</v>
      </c>
      <c r="C74" s="67">
        <v>2</v>
      </c>
      <c r="D74" s="89">
        <v>6.061589690349023E-2</v>
      </c>
      <c r="E74" s="89">
        <v>0.33978921520811289</v>
      </c>
      <c r="F74" s="89">
        <v>0.22564842230965332</v>
      </c>
      <c r="G74" s="90">
        <v>11.834457142857142</v>
      </c>
      <c r="H74" s="91">
        <v>0.35128758810850913</v>
      </c>
      <c r="I74" s="91">
        <v>22.77528338044543</v>
      </c>
      <c r="J74" s="92">
        <v>2.0588684217885902</v>
      </c>
      <c r="K74" s="75"/>
      <c r="M74" s="281"/>
      <c r="N74" s="282"/>
      <c r="P74" s="260"/>
      <c r="AA74" s="255"/>
    </row>
    <row r="75" spans="2:27" ht="20.25" customHeight="1" x14ac:dyDescent="0.25">
      <c r="B75" s="88" t="s">
        <v>116</v>
      </c>
      <c r="C75" s="67">
        <v>3</v>
      </c>
      <c r="D75" s="89">
        <v>2.3357370202327341E-2</v>
      </c>
      <c r="E75" s="89">
        <v>0.34961693636478758</v>
      </c>
      <c r="F75" s="89">
        <v>0.23357539975050362</v>
      </c>
      <c r="G75" s="90">
        <v>12.382142857142856</v>
      </c>
      <c r="H75" s="91">
        <v>0.36003436763923702</v>
      </c>
      <c r="I75" s="91">
        <v>28.109165962675327</v>
      </c>
      <c r="J75" s="92">
        <v>2.0151905779484518</v>
      </c>
      <c r="K75" s="75"/>
      <c r="M75" s="281"/>
      <c r="N75" s="282"/>
      <c r="P75" s="260"/>
      <c r="AA75" s="255"/>
    </row>
    <row r="76" spans="2:27" ht="20.25" customHeight="1" x14ac:dyDescent="0.25">
      <c r="B76" s="88" t="s">
        <v>116</v>
      </c>
      <c r="C76" s="67">
        <v>4</v>
      </c>
      <c r="D76" s="89">
        <v>1.9211746303372461E-2</v>
      </c>
      <c r="E76" s="89">
        <v>0.35221392302349003</v>
      </c>
      <c r="F76" s="89">
        <v>0.23457273727291114</v>
      </c>
      <c r="G76" s="90">
        <v>12.748571428571427</v>
      </c>
      <c r="H76" s="91">
        <v>0.27157984314209799</v>
      </c>
      <c r="I76" s="91">
        <v>29.287535872694232</v>
      </c>
      <c r="J76" s="92">
        <v>1.9658494249347571</v>
      </c>
      <c r="K76" s="75"/>
      <c r="M76" s="281"/>
      <c r="N76" s="282"/>
      <c r="P76" s="260"/>
      <c r="AA76" s="255"/>
    </row>
    <row r="77" spans="2:27" ht="20.25" customHeight="1" x14ac:dyDescent="0.25">
      <c r="B77" s="88" t="s">
        <v>116</v>
      </c>
      <c r="C77" s="67">
        <v>5</v>
      </c>
      <c r="D77" s="89">
        <v>2.1352111549672727E-2</v>
      </c>
      <c r="E77" s="89">
        <v>0.35378685928873521</v>
      </c>
      <c r="F77" s="89">
        <v>0.22707378232929074</v>
      </c>
      <c r="G77" s="90">
        <v>13.629857142857142</v>
      </c>
      <c r="H77" s="91">
        <v>0.37953478846848854</v>
      </c>
      <c r="I77" s="91">
        <v>29.336616466819422</v>
      </c>
      <c r="J77" s="92">
        <v>1.9063043733396532</v>
      </c>
      <c r="K77" s="75"/>
      <c r="M77" s="281"/>
      <c r="N77" s="282"/>
      <c r="P77" s="260"/>
      <c r="AA77" s="255"/>
    </row>
    <row r="78" spans="2:27" ht="20.25" customHeight="1" x14ac:dyDescent="0.25">
      <c r="B78" s="88" t="s">
        <v>116</v>
      </c>
      <c r="C78" s="67">
        <v>6</v>
      </c>
      <c r="D78" s="89">
        <v>2.2573705482934581E-2</v>
      </c>
      <c r="E78" s="89">
        <v>0.34935834574832414</v>
      </c>
      <c r="F78" s="89">
        <v>0.21181381580894013</v>
      </c>
      <c r="G78" s="90">
        <v>14.789428571428571</v>
      </c>
      <c r="H78" s="91">
        <v>0.25957286937070695</v>
      </c>
      <c r="I78" s="91">
        <v>30.951563119860825</v>
      </c>
      <c r="J78" s="92">
        <v>1.8406781174138296</v>
      </c>
      <c r="K78" s="75"/>
      <c r="M78" s="281"/>
      <c r="N78" s="282"/>
      <c r="P78" s="260"/>
      <c r="AA78" s="255"/>
    </row>
    <row r="79" spans="2:27" ht="20.25" customHeight="1" x14ac:dyDescent="0.25">
      <c r="B79" s="88" t="s">
        <v>116</v>
      </c>
      <c r="C79" s="67">
        <v>7</v>
      </c>
      <c r="D79" s="89">
        <v>2.3953478760518669E-2</v>
      </c>
      <c r="E79" s="89">
        <v>0.35228109401639579</v>
      </c>
      <c r="F79" s="89">
        <v>0.2097849286412331</v>
      </c>
      <c r="G79" s="90">
        <v>15.336761904761902</v>
      </c>
      <c r="H79" s="91">
        <v>0.21225046433808969</v>
      </c>
      <c r="I79" s="91">
        <v>30.406486974494516</v>
      </c>
      <c r="J79" s="92">
        <v>1.7881011191855867</v>
      </c>
      <c r="K79" s="75"/>
      <c r="M79" s="281"/>
      <c r="N79" s="282"/>
      <c r="P79" s="260"/>
      <c r="AA79" s="255"/>
    </row>
    <row r="80" spans="2:27" ht="20.25" customHeight="1" x14ac:dyDescent="0.25">
      <c r="B80" s="88" t="s">
        <v>116</v>
      </c>
      <c r="C80" s="67">
        <v>8</v>
      </c>
      <c r="D80" s="89">
        <v>3.0726866120557382E-2</v>
      </c>
      <c r="E80" s="89">
        <v>0.35707791219034607</v>
      </c>
      <c r="F80" s="89">
        <v>0.19232947432948289</v>
      </c>
      <c r="G80" s="90">
        <v>16.63388888888889</v>
      </c>
      <c r="H80" s="91">
        <v>0.20612968184267921</v>
      </c>
      <c r="I80" s="91">
        <v>39.224032848267107</v>
      </c>
      <c r="J80" s="92">
        <v>1.723090102246694</v>
      </c>
      <c r="K80" s="75" t="s">
        <v>66</v>
      </c>
      <c r="M80" s="281"/>
      <c r="N80" s="282"/>
      <c r="P80" s="260"/>
      <c r="AA80" s="255"/>
    </row>
    <row r="81" spans="2:27" ht="20.25" customHeight="1" x14ac:dyDescent="0.25">
      <c r="B81" s="88" t="s">
        <v>118</v>
      </c>
      <c r="C81" s="67">
        <v>1</v>
      </c>
      <c r="D81" s="89">
        <v>0.12489239437115324</v>
      </c>
      <c r="E81" s="89">
        <v>0.3633102409372489</v>
      </c>
      <c r="F81" s="89">
        <v>0.23092237504769222</v>
      </c>
      <c r="G81" s="90">
        <v>15.646900000000002</v>
      </c>
      <c r="H81" s="91">
        <v>2.4715972944141633</v>
      </c>
      <c r="I81" s="91">
        <v>46.963014826117664</v>
      </c>
      <c r="J81" s="92">
        <v>1.9214813878233379</v>
      </c>
      <c r="K81" s="75"/>
      <c r="M81" s="281"/>
      <c r="N81" s="282"/>
      <c r="P81" s="260"/>
      <c r="AA81" s="255"/>
    </row>
    <row r="82" spans="2:27" ht="20.25" customHeight="1" x14ac:dyDescent="0.25">
      <c r="B82" s="88" t="s">
        <v>118</v>
      </c>
      <c r="C82" s="67">
        <v>2</v>
      </c>
      <c r="D82" s="89">
        <v>6.222180850835949E-2</v>
      </c>
      <c r="E82" s="89">
        <v>0.34885082198575396</v>
      </c>
      <c r="F82" s="89">
        <v>0.22081685157026298</v>
      </c>
      <c r="G82" s="90">
        <v>11.743555555555554</v>
      </c>
      <c r="H82" s="91">
        <v>0.27379646815903652</v>
      </c>
      <c r="I82" s="91">
        <v>24.145426035775035</v>
      </c>
      <c r="J82" s="92">
        <v>2.2027130230648044</v>
      </c>
      <c r="K82" s="75"/>
      <c r="M82" s="281"/>
      <c r="N82" s="282"/>
      <c r="P82" s="260"/>
      <c r="AA82" s="255"/>
    </row>
    <row r="83" spans="2:27" ht="20.25" customHeight="1" x14ac:dyDescent="0.25">
      <c r="B83" s="88" t="s">
        <v>118</v>
      </c>
      <c r="C83" s="67">
        <v>3</v>
      </c>
      <c r="D83" s="89">
        <v>3.0555419659352882E-2</v>
      </c>
      <c r="E83" s="89">
        <v>0.35254764376967296</v>
      </c>
      <c r="F83" s="89">
        <v>0.22501540186223096</v>
      </c>
      <c r="G83" s="90">
        <v>11.7357</v>
      </c>
      <c r="H83" s="91">
        <v>0.29269324903767763</v>
      </c>
      <c r="I83" s="91">
        <v>25.636045950152102</v>
      </c>
      <c r="J83" s="92">
        <v>2.2065422407544619</v>
      </c>
      <c r="K83" s="75"/>
      <c r="M83" s="281"/>
      <c r="N83" s="282"/>
      <c r="P83" s="260"/>
      <c r="AA83" s="255"/>
    </row>
    <row r="84" spans="2:27" ht="20.25" customHeight="1" x14ac:dyDescent="0.25">
      <c r="B84" s="88" t="s">
        <v>118</v>
      </c>
      <c r="C84" s="67">
        <v>4</v>
      </c>
      <c r="D84" s="89">
        <v>2.1912642685146849E-2</v>
      </c>
      <c r="E84" s="89">
        <v>0.3520892175984468</v>
      </c>
      <c r="F84" s="89">
        <v>0.22538175941208644</v>
      </c>
      <c r="G84" s="90">
        <v>11.566300000000002</v>
      </c>
      <c r="H84" s="91">
        <v>0.21121599493945531</v>
      </c>
      <c r="I84" s="91">
        <v>22.992369734837848</v>
      </c>
      <c r="J84" s="92">
        <v>2.186056769965655</v>
      </c>
      <c r="K84" s="75"/>
      <c r="M84" s="281"/>
      <c r="N84" s="282"/>
      <c r="P84" s="260"/>
      <c r="AA84" s="255"/>
    </row>
    <row r="85" spans="2:27" ht="20.25" customHeight="1" x14ac:dyDescent="0.25">
      <c r="B85" s="88" t="s">
        <v>118</v>
      </c>
      <c r="C85" s="67">
        <v>5</v>
      </c>
      <c r="D85" s="89">
        <v>2.4726105017579533E-2</v>
      </c>
      <c r="E85" s="89">
        <v>0.35013507608368144</v>
      </c>
      <c r="F85" s="89">
        <v>0.21797372578992955</v>
      </c>
      <c r="G85" s="90">
        <v>12.234300000000001</v>
      </c>
      <c r="H85" s="91">
        <v>0.20777954201006091</v>
      </c>
      <c r="I85" s="91">
        <v>22.688552020895479</v>
      </c>
      <c r="J85" s="92">
        <v>2.1134438121348054</v>
      </c>
      <c r="K85" s="75"/>
    </row>
    <row r="86" spans="2:27" ht="20.25" customHeight="1" x14ac:dyDescent="0.25">
      <c r="B86" s="88" t="s">
        <v>118</v>
      </c>
      <c r="C86" s="67">
        <v>6</v>
      </c>
      <c r="D86" s="89">
        <v>2.7900742026059633E-2</v>
      </c>
      <c r="E86" s="89">
        <v>0.34990390800525617</v>
      </c>
      <c r="F86" s="89">
        <v>0.2076794982136678</v>
      </c>
      <c r="G86" s="90">
        <v>13.757900000000001</v>
      </c>
      <c r="H86" s="91">
        <v>0.18053218221514708</v>
      </c>
      <c r="I86" s="91">
        <v>26.080995071791996</v>
      </c>
      <c r="J86" s="92">
        <v>1.9712048272711686</v>
      </c>
      <c r="K86" s="75"/>
    </row>
    <row r="87" spans="2:27" ht="20.25" customHeight="1" x14ac:dyDescent="0.25">
      <c r="B87" s="88" t="s">
        <v>118</v>
      </c>
      <c r="C87" s="67">
        <v>7</v>
      </c>
      <c r="D87" s="89">
        <v>3.2722998239752561E-2</v>
      </c>
      <c r="E87" s="89">
        <v>0.3539056803793651</v>
      </c>
      <c r="F87" s="89">
        <v>0.2009886671585607</v>
      </c>
      <c r="G87" s="90">
        <v>14.972777777777781</v>
      </c>
      <c r="H87" s="91">
        <v>0.15418125055105134</v>
      </c>
      <c r="I87" s="91">
        <v>24.814801922928446</v>
      </c>
      <c r="J87" s="92">
        <v>1.8824013952792289</v>
      </c>
      <c r="K87" s="75"/>
    </row>
    <row r="88" spans="2:27" ht="20.25" customHeight="1" x14ac:dyDescent="0.25">
      <c r="B88" s="88" t="s">
        <v>118</v>
      </c>
      <c r="C88" s="67">
        <v>8</v>
      </c>
      <c r="D88" s="89">
        <v>3.5192070745307898E-2</v>
      </c>
      <c r="E88" s="89">
        <v>0.35693687726775819</v>
      </c>
      <c r="F88" s="89">
        <v>0.19667018126487654</v>
      </c>
      <c r="G88" s="90">
        <v>15.899555555555557</v>
      </c>
      <c r="H88" s="91">
        <v>0.18099128505916942</v>
      </c>
      <c r="I88" s="91">
        <v>26.858264882850236</v>
      </c>
      <c r="J88" s="92">
        <v>1.8237557698473883</v>
      </c>
      <c r="K88" s="75" t="s">
        <v>69</v>
      </c>
    </row>
    <row r="89" spans="2:27" ht="20.25" customHeight="1" x14ac:dyDescent="0.25">
      <c r="B89" s="88" t="s">
        <v>117</v>
      </c>
      <c r="C89" s="67">
        <v>1</v>
      </c>
      <c r="D89" s="89">
        <v>9.2651818776886191E-2</v>
      </c>
      <c r="E89" s="89">
        <v>0.34731242211629942</v>
      </c>
      <c r="F89" s="89">
        <v>0.22594144747208184</v>
      </c>
      <c r="G89" s="90">
        <v>13.108000000000001</v>
      </c>
      <c r="H89" s="91">
        <v>1.9067653915520517</v>
      </c>
      <c r="I89" s="91">
        <v>23.807230256170509</v>
      </c>
      <c r="J89" s="92">
        <v>2.095480636891311</v>
      </c>
      <c r="K89" s="75"/>
    </row>
    <row r="90" spans="2:27" ht="20.25" customHeight="1" x14ac:dyDescent="0.25">
      <c r="B90" s="88" t="s">
        <v>117</v>
      </c>
      <c r="C90" s="67">
        <v>2</v>
      </c>
      <c r="D90" s="89">
        <v>4.7366253268928495E-2</v>
      </c>
      <c r="E90" s="89">
        <v>0.30604032862109631</v>
      </c>
      <c r="F90" s="89">
        <v>0.18667639042434511</v>
      </c>
      <c r="G90" s="90">
        <v>9.4064444444444444</v>
      </c>
      <c r="H90" s="91">
        <v>0.53028761178898454</v>
      </c>
      <c r="I90" s="91">
        <v>7.4558438217531231</v>
      </c>
      <c r="J90" s="92">
        <v>2.5068884823711803</v>
      </c>
      <c r="K90" s="75"/>
    </row>
    <row r="91" spans="2:27" ht="20.25" customHeight="1" x14ac:dyDescent="0.25">
      <c r="B91" s="88" t="s">
        <v>117</v>
      </c>
      <c r="C91" s="67">
        <v>3</v>
      </c>
      <c r="D91" s="89">
        <v>1.739194854073552E-2</v>
      </c>
      <c r="E91" s="89">
        <v>0.31331749936828085</v>
      </c>
      <c r="F91" s="89">
        <v>0.18597717162283359</v>
      </c>
      <c r="G91" s="90">
        <v>8.697111111111111</v>
      </c>
      <c r="H91" s="91">
        <v>0.55579384622915784</v>
      </c>
      <c r="I91" s="91">
        <v>5.8953847260735674</v>
      </c>
      <c r="J91" s="92">
        <v>2.5332222471621795</v>
      </c>
      <c r="K91" s="75"/>
    </row>
    <row r="92" spans="2:27" ht="20.25" customHeight="1" x14ac:dyDescent="0.25">
      <c r="B92" s="88" t="s">
        <v>117</v>
      </c>
      <c r="C92" s="67">
        <v>4</v>
      </c>
      <c r="D92" s="89">
        <v>1.6912199062385547E-2</v>
      </c>
      <c r="E92" s="89">
        <v>0.31418109629613761</v>
      </c>
      <c r="F92" s="89">
        <v>0.19586983634257035</v>
      </c>
      <c r="G92" s="90">
        <v>9.011444444444443</v>
      </c>
      <c r="H92" s="91">
        <v>0.69285029963964084</v>
      </c>
      <c r="I92" s="91">
        <v>7.5836163516112318</v>
      </c>
      <c r="J92" s="92">
        <v>2.464440880253155</v>
      </c>
      <c r="K92" s="75"/>
    </row>
    <row r="93" spans="2:27" ht="20.25" customHeight="1" x14ac:dyDescent="0.25">
      <c r="B93" s="88" t="s">
        <v>117</v>
      </c>
      <c r="C93" s="67">
        <v>5</v>
      </c>
      <c r="D93" s="89">
        <v>1.8903345010359784E-2</v>
      </c>
      <c r="E93" s="89">
        <v>0.31719861932347942</v>
      </c>
      <c r="F93" s="89">
        <v>0.19787192096487988</v>
      </c>
      <c r="G93" s="90">
        <v>10.197444444444443</v>
      </c>
      <c r="H93" s="91">
        <v>1.4780320683086574</v>
      </c>
      <c r="I93" s="91">
        <v>9.9578254581653827</v>
      </c>
      <c r="J93" s="92">
        <v>2.3323460288842068</v>
      </c>
      <c r="K93" s="75"/>
    </row>
    <row r="94" spans="2:27" ht="20.25" customHeight="1" x14ac:dyDescent="0.25">
      <c r="B94" s="88" t="s">
        <v>117</v>
      </c>
      <c r="C94" s="67">
        <v>6</v>
      </c>
      <c r="D94" s="89">
        <v>2.213416848979273E-2</v>
      </c>
      <c r="E94" s="89">
        <v>0.32974448693024749</v>
      </c>
      <c r="F94" s="89">
        <v>0.18766090462913831</v>
      </c>
      <c r="G94" s="90">
        <v>11.897444444444444</v>
      </c>
      <c r="H94" s="91">
        <v>1.3689449010562911</v>
      </c>
      <c r="I94" s="91">
        <v>15.328884229418277</v>
      </c>
      <c r="J94" s="92">
        <v>2.093141796009367</v>
      </c>
      <c r="K94" s="75"/>
    </row>
    <row r="95" spans="2:27" ht="20.25" customHeight="1" x14ac:dyDescent="0.25">
      <c r="B95" s="88" t="s">
        <v>117</v>
      </c>
      <c r="C95" s="67">
        <v>7</v>
      </c>
      <c r="D95" s="89">
        <v>2.544557191376311E-2</v>
      </c>
      <c r="E95" s="89">
        <v>0.35771422327150021</v>
      </c>
      <c r="F95" s="89">
        <v>0.17836741753565072</v>
      </c>
      <c r="G95" s="90">
        <v>14.083500000000001</v>
      </c>
      <c r="H95" s="91">
        <v>0.14223876996463375</v>
      </c>
      <c r="I95" s="91">
        <v>22.388382392433353</v>
      </c>
      <c r="J95" s="92">
        <v>1.742421489899409</v>
      </c>
      <c r="K95" s="75"/>
    </row>
    <row r="96" spans="2:27" ht="20.25" customHeight="1" x14ac:dyDescent="0.25">
      <c r="B96" s="88" t="s">
        <v>117</v>
      </c>
      <c r="C96" s="67">
        <v>8</v>
      </c>
      <c r="D96" s="89">
        <v>2.8294996220012258E-2</v>
      </c>
      <c r="E96" s="89">
        <v>0.33715170792536242</v>
      </c>
      <c r="F96" s="89">
        <v>0.16952513812750244</v>
      </c>
      <c r="G96" s="90">
        <v>14.335000000000001</v>
      </c>
      <c r="H96" s="91">
        <v>0.17407794594451279</v>
      </c>
      <c r="I96" s="91">
        <v>20.862572290888533</v>
      </c>
      <c r="J96" s="92">
        <v>1.891359372309064</v>
      </c>
      <c r="K96" s="75" t="s">
        <v>69</v>
      </c>
    </row>
    <row r="97" spans="2:11" ht="20.25" customHeight="1" x14ac:dyDescent="0.25">
      <c r="B97" s="86" t="s">
        <v>122</v>
      </c>
      <c r="C97" s="85"/>
      <c r="D97" s="86"/>
      <c r="E97" s="86"/>
      <c r="F97" s="86"/>
      <c r="G97" s="86"/>
      <c r="H97" s="86"/>
      <c r="I97" s="86"/>
      <c r="J97" s="86"/>
      <c r="K97" s="85"/>
    </row>
    <row r="98" spans="2:11" ht="20.25" customHeight="1" x14ac:dyDescent="0.25">
      <c r="B98" s="221" t="str">
        <f>C62</f>
        <v>30</v>
      </c>
      <c r="C98" s="55"/>
      <c r="D98" s="68">
        <f t="shared" ref="D98:J100" si="2">(SUMIFS(D$73:D$96,$B$73:$B$96,$B98,$C$73:$C$96,MAX($C$73:$C$96))/SUMIFS(D$73:D$96,$B$73:$B$96,$B98,$C$73:$C$96,MAX($C$73:$C$96)-1))-1</f>
        <v>0.28277259548633715</v>
      </c>
      <c r="E98" s="68">
        <f t="shared" si="2"/>
        <v>1.3616450770210786E-2</v>
      </c>
      <c r="F98" s="68">
        <f t="shared" si="2"/>
        <v>-8.3206426814396828E-2</v>
      </c>
      <c r="G98" s="68">
        <f t="shared" si="2"/>
        <v>8.4576326618478914E-2</v>
      </c>
      <c r="H98" s="68">
        <f t="shared" si="2"/>
        <v>-2.883754584235354E-2</v>
      </c>
      <c r="I98" s="68">
        <f t="shared" si="2"/>
        <v>0.28998897114187838</v>
      </c>
      <c r="J98" s="87">
        <f t="shared" si="2"/>
        <v>-3.6357572981388642E-2</v>
      </c>
      <c r="K98" s="56"/>
    </row>
    <row r="99" spans="2:11" ht="20.25" customHeight="1" x14ac:dyDescent="0.25">
      <c r="B99" s="42" t="str">
        <f>D62</f>
        <v>급행97</v>
      </c>
      <c r="C99" s="55"/>
      <c r="D99" s="68">
        <f t="shared" si="2"/>
        <v>7.5453737077058491E-2</v>
      </c>
      <c r="E99" s="68">
        <f t="shared" si="2"/>
        <v>8.5649851258218224E-3</v>
      </c>
      <c r="F99" s="68">
        <f t="shared" si="2"/>
        <v>-2.1486215888367965E-2</v>
      </c>
      <c r="G99" s="68">
        <f>(SUMIFS(G$73:G$96,$B$73:$B$96,$B99,$C$73:$C$96,MAX($C$73:$C$96))/SUMIFS(G$73:G$96,$B$73:$B$96,$B99,$C$73:$C$96,MAX($C$73:$C$96)-1))-1</f>
        <v>6.1897517717338646E-2</v>
      </c>
      <c r="H99" s="68">
        <f t="shared" si="2"/>
        <v>0.17388647719679096</v>
      </c>
      <c r="I99" s="68">
        <f t="shared" si="2"/>
        <v>8.234855012216169E-2</v>
      </c>
      <c r="J99" s="87">
        <f t="shared" si="2"/>
        <v>-3.1154686550336597E-2</v>
      </c>
      <c r="K99" s="56"/>
    </row>
    <row r="100" spans="2:11" ht="20.25" customHeight="1" x14ac:dyDescent="0.25">
      <c r="B100" s="42" t="str">
        <f>E62</f>
        <v>78</v>
      </c>
      <c r="C100" s="55"/>
      <c r="D100" s="68">
        <f t="shared" si="2"/>
        <v>0.11198114610691601</v>
      </c>
      <c r="E100" s="68">
        <f t="shared" si="2"/>
        <v>-5.748308009136982E-2</v>
      </c>
      <c r="F100" s="68">
        <f t="shared" si="2"/>
        <v>-4.9573400401903278E-2</v>
      </c>
      <c r="G100" s="68">
        <f t="shared" si="2"/>
        <v>1.7857776831043504E-2</v>
      </c>
      <c r="H100" s="68">
        <f t="shared" si="2"/>
        <v>0.2238431616625729</v>
      </c>
      <c r="I100" s="68">
        <f t="shared" si="2"/>
        <v>-6.8151868893417733E-2</v>
      </c>
      <c r="J100" s="87">
        <f t="shared" si="2"/>
        <v>8.5477528412630566E-2</v>
      </c>
      <c r="K100" s="56"/>
    </row>
    <row r="101" spans="2:11" ht="20.25" customHeight="1" thickBot="1" x14ac:dyDescent="0.3"/>
    <row r="102" spans="2:11" ht="17.25" thickTop="1" x14ac:dyDescent="0.25">
      <c r="B102" s="26" t="s">
        <v>51</v>
      </c>
      <c r="C102" s="26"/>
      <c r="D102" s="26"/>
      <c r="E102" s="26"/>
      <c r="F102" s="172" t="s">
        <v>75</v>
      </c>
      <c r="G102" s="43"/>
      <c r="H102" s="26"/>
      <c r="I102" s="26"/>
    </row>
    <row r="103" spans="2:11" x14ac:dyDescent="0.25">
      <c r="B103" s="27" t="s">
        <v>33</v>
      </c>
      <c r="C103" s="27" t="s">
        <v>52</v>
      </c>
      <c r="D103" s="27"/>
      <c r="E103" s="27"/>
      <c r="F103" s="93" t="s">
        <v>76</v>
      </c>
      <c r="G103" s="44"/>
      <c r="H103" s="46" t="s">
        <v>79</v>
      </c>
      <c r="I103" s="46"/>
    </row>
    <row r="104" spans="2:11" x14ac:dyDescent="0.25">
      <c r="B104" s="27" t="s">
        <v>34</v>
      </c>
      <c r="C104" s="27" t="s">
        <v>53</v>
      </c>
      <c r="D104" s="27"/>
      <c r="E104" s="27"/>
      <c r="F104" s="93" t="s">
        <v>77</v>
      </c>
      <c r="G104" s="44"/>
      <c r="H104" s="46" t="s">
        <v>80</v>
      </c>
      <c r="I104" s="46"/>
    </row>
    <row r="105" spans="2:11" x14ac:dyDescent="0.25">
      <c r="B105" s="27" t="s">
        <v>4</v>
      </c>
      <c r="C105" s="27" t="s">
        <v>54</v>
      </c>
      <c r="D105" s="27"/>
      <c r="E105" s="27"/>
      <c r="F105" s="93" t="s">
        <v>78</v>
      </c>
      <c r="G105" s="44"/>
      <c r="H105" s="46" t="s">
        <v>81</v>
      </c>
      <c r="I105" s="46"/>
    </row>
    <row r="106" spans="2:11" x14ac:dyDescent="0.25">
      <c r="B106" s="27" t="s">
        <v>5</v>
      </c>
      <c r="C106" s="27" t="s">
        <v>55</v>
      </c>
      <c r="D106" s="27"/>
      <c r="E106" s="27"/>
      <c r="F106" s="93" t="s">
        <v>85</v>
      </c>
      <c r="G106" s="44"/>
      <c r="H106" s="46" t="s">
        <v>82</v>
      </c>
      <c r="I106" s="46"/>
    </row>
    <row r="107" spans="2:11" x14ac:dyDescent="0.25">
      <c r="B107" s="27" t="s">
        <v>56</v>
      </c>
      <c r="C107" s="27" t="s">
        <v>57</v>
      </c>
      <c r="D107" s="27"/>
      <c r="E107" s="27"/>
      <c r="F107" s="93" t="s">
        <v>86</v>
      </c>
      <c r="G107" s="44"/>
      <c r="H107" s="46" t="s">
        <v>83</v>
      </c>
      <c r="I107" s="46"/>
    </row>
    <row r="108" spans="2:11" ht="17.25" thickBot="1" x14ac:dyDescent="0.3">
      <c r="B108" s="28" t="s">
        <v>58</v>
      </c>
      <c r="C108" s="28" t="s">
        <v>59</v>
      </c>
      <c r="D108" s="28"/>
      <c r="E108" s="28"/>
      <c r="F108" s="94" t="s">
        <v>87</v>
      </c>
      <c r="G108" s="45"/>
      <c r="H108" s="47" t="s">
        <v>84</v>
      </c>
      <c r="I108" s="47"/>
    </row>
    <row r="109" spans="2:11" ht="17.25" thickTop="1" x14ac:dyDescent="0.25"/>
    <row r="110" spans="2:11" ht="6.75" customHeight="1" x14ac:dyDescent="0.25"/>
  </sheetData>
  <mergeCells count="3">
    <mergeCell ref="O9:P9"/>
    <mergeCell ref="C4:D4"/>
    <mergeCell ref="C5:D5"/>
  </mergeCells>
  <phoneticPr fontId="2" type="noConversion"/>
  <conditionalFormatting sqref="B73:K96">
    <cfRule type="expression" dxfId="46" priority="6">
      <formula>$B73&lt;&gt;$B74</formula>
    </cfRule>
  </conditionalFormatting>
  <conditionalFormatting sqref="C63:K63">
    <cfRule type="containsText" dxfId="45" priority="7" operator="containsText" text="F">
      <formula>NOT(ISERROR(SEARCH("F",C63)))</formula>
    </cfRule>
    <cfRule type="containsText" dxfId="44" priority="8" operator="containsText" text="D">
      <formula>NOT(ISERROR(SEARCH("D",C63)))</formula>
    </cfRule>
    <cfRule type="containsText" dxfId="43" priority="9" operator="containsText" text="S">
      <formula>NOT(ISERROR(SEARCH("S",C63)))</formula>
    </cfRule>
    <cfRule type="containsText" dxfId="42" priority="10" operator="containsText" text="A">
      <formula>NOT(ISERROR(SEARCH("A",C63)))</formula>
    </cfRule>
  </conditionalFormatting>
  <conditionalFormatting sqref="D50:K50 D52:K53 D54:D59 D60:K61 D70:K70 D97:K97 K98:K100">
    <cfRule type="containsText" dxfId="41" priority="65" operator="containsText" text="악화">
      <formula>NOT(ISERROR(SEARCH("악화",D50)))</formula>
    </cfRule>
  </conditionalFormatting>
  <conditionalFormatting sqref="D50:K50 D52:K53 D60:K61 D70:K70 D97:K97 K98:K100 D54:D59">
    <cfRule type="containsText" dxfId="40" priority="64" operator="containsText" text="개선">
      <formula>NOT(ISERROR(SEARCH("개선",D50)))</formula>
    </cfRule>
  </conditionalFormatting>
  <conditionalFormatting sqref="G4:G5">
    <cfRule type="containsText" dxfId="39" priority="15" operator="containsText" text="S">
      <formula>NOT(ISERROR(SEARCH("S",G4)))</formula>
    </cfRule>
    <cfRule type="containsText" dxfId="38" priority="16" operator="containsText" text="A">
      <formula>NOT(ISERROR(SEARCH("A",G4)))</formula>
    </cfRule>
  </conditionalFormatting>
  <conditionalFormatting sqref="G5">
    <cfRule type="containsText" dxfId="37" priority="11" operator="containsText" text="F">
      <formula>NOT(ISERROR(SEARCH("F",G5)))</formula>
    </cfRule>
    <cfRule type="containsText" dxfId="36" priority="12" operator="containsText" text="D">
      <formula>NOT(ISERROR(SEARCH("D",G5)))</formula>
    </cfRule>
  </conditionalFormatting>
  <conditionalFormatting sqref="K1:K19 J20">
    <cfRule type="containsText" dxfId="35" priority="1" operator="containsText" text="D">
      <formula>NOT(ISERROR(SEARCH("D",J1)))</formula>
    </cfRule>
    <cfRule type="containsText" dxfId="34" priority="2" operator="containsText" text="F">
      <formula>NOT(ISERROR(SEARCH("F",J1)))</formula>
    </cfRule>
    <cfRule type="containsText" dxfId="33" priority="3" operator="containsText" text="S">
      <formula>NOT(ISERROR(SEARCH("S",J1)))</formula>
    </cfRule>
    <cfRule type="containsText" dxfId="32" priority="4" operator="containsText" text="A">
      <formula>NOT(ISERROR(SEARCH("A",J1)))</formula>
    </cfRule>
  </conditionalFormatting>
  <conditionalFormatting sqref="K22:K26 K28:K62 K64:K1048576">
    <cfRule type="containsText" dxfId="31" priority="17" operator="containsText" text="D">
      <formula>NOT(ISERROR(SEARCH("D",K22)))</formula>
    </cfRule>
    <cfRule type="containsText" dxfId="30" priority="18" operator="containsText" text="F">
      <formula>NOT(ISERROR(SEARCH("F",K22)))</formula>
    </cfRule>
    <cfRule type="containsText" dxfId="29" priority="19" operator="containsText" text="S">
      <formula>NOT(ISERROR(SEARCH("S",K22)))</formula>
    </cfRule>
    <cfRule type="containsText" dxfId="28" priority="20" operator="containsText" text="A">
      <formula>NOT(ISERROR(SEARCH("A",K22)))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5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D26:J26</xm:sqref>
        </x14:conditionalFormatting>
        <x14:conditionalFormatting xmlns:xm="http://schemas.microsoft.com/office/excel/2006/main">
          <x14:cfRule type="iconSet" priority="22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D49:J49</xm:sqref>
        </x14:conditionalFormatting>
        <x14:conditionalFormatting xmlns:xm="http://schemas.microsoft.com/office/excel/2006/main">
          <x14:cfRule type="iconSet" priority="71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D98:J100</xm:sqref>
        </x14:conditionalFormatting>
        <x14:conditionalFormatting xmlns:xm="http://schemas.microsoft.com/office/excel/2006/main">
          <x14:cfRule type="iconSet" priority="5" id="{45A07660-456C-488B-944C-BDAD26C4601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K19</xm:sqref>
        </x14:conditionalFormatting>
        <x14:conditionalFormatting xmlns:xm="http://schemas.microsoft.com/office/excel/2006/main">
          <x14:cfRule type="iconSet" priority="25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K32:K37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24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 x14ac:dyDescent="0.25"/>
  <cols>
    <col min="1" max="1" width="14.7109375" customWidth="1"/>
    <col min="2" max="2" width="10" customWidth="1"/>
    <col min="3" max="3" width="9.140625" style="3"/>
    <col min="5" max="5" width="5.42578125" style="107" customWidth="1"/>
    <col min="6" max="6" width="10.28515625" style="4" customWidth="1"/>
    <col min="7" max="7" width="9.140625" style="4"/>
    <col min="8" max="8" width="9.7109375" style="4" customWidth="1"/>
    <col min="9" max="9" width="10" style="171" bestFit="1" customWidth="1"/>
    <col min="10" max="20" width="9.28515625" style="171" customWidth="1"/>
    <col min="21" max="21" width="15.28515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23"/>
      <c r="B1" s="23"/>
      <c r="C1" s="33"/>
      <c r="D1" s="24"/>
      <c r="E1" s="105"/>
      <c r="F1" s="110"/>
      <c r="G1" s="22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9"/>
    </row>
    <row r="2" spans="1:66" ht="50.25" customHeight="1" x14ac:dyDescent="0.25">
      <c r="A2" s="10" t="s">
        <v>47</v>
      </c>
      <c r="B2" s="10"/>
      <c r="C2" s="10"/>
      <c r="D2" s="10"/>
      <c r="E2" s="10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0"/>
    </row>
    <row r="3" spans="1:66" s="17" customFormat="1" ht="21.75" customHeight="1" x14ac:dyDescent="0.25">
      <c r="A3" s="41" t="s">
        <v>151</v>
      </c>
      <c r="B3" s="41"/>
      <c r="C3" s="19"/>
      <c r="D3" s="19"/>
      <c r="E3" s="106"/>
      <c r="F3" s="4"/>
      <c r="G3" s="4"/>
      <c r="H3" s="4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8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 x14ac:dyDescent="0.25">
      <c r="A4" s="138" t="s">
        <v>38</v>
      </c>
      <c r="B4" s="138" t="s">
        <v>137</v>
      </c>
      <c r="C4" s="138" t="s">
        <v>1</v>
      </c>
      <c r="D4" s="138" t="s">
        <v>10</v>
      </c>
      <c r="E4" s="139" t="s">
        <v>136</v>
      </c>
      <c r="F4" s="126" t="s">
        <v>45</v>
      </c>
      <c r="G4" s="149" t="s">
        <v>141</v>
      </c>
      <c r="H4" s="126" t="s">
        <v>63</v>
      </c>
      <c r="I4" s="126" t="s">
        <v>3</v>
      </c>
      <c r="J4" s="125" t="s">
        <v>11</v>
      </c>
      <c r="K4" s="125" t="s">
        <v>12</v>
      </c>
      <c r="L4" s="125" t="s">
        <v>13</v>
      </c>
      <c r="M4" s="125" t="s">
        <v>15</v>
      </c>
      <c r="N4" s="222" t="s">
        <v>6</v>
      </c>
      <c r="O4" s="222" t="s">
        <v>7</v>
      </c>
      <c r="P4" s="222" t="s">
        <v>26</v>
      </c>
      <c r="Q4" s="222" t="s">
        <v>14</v>
      </c>
      <c r="R4" s="222" t="s">
        <v>46</v>
      </c>
      <c r="S4" s="150" t="s">
        <v>43</v>
      </c>
      <c r="T4" s="150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9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100" t="s">
        <v>39</v>
      </c>
      <c r="AQ4" s="100" t="s">
        <v>27</v>
      </c>
      <c r="AR4" s="100" t="s">
        <v>40</v>
      </c>
      <c r="AS4" s="100" t="s">
        <v>41</v>
      </c>
      <c r="AT4" s="100" t="s">
        <v>6</v>
      </c>
      <c r="AU4" s="100" t="s">
        <v>7</v>
      </c>
      <c r="AV4" s="100" t="s">
        <v>28</v>
      </c>
      <c r="AW4" s="100" t="s">
        <v>18</v>
      </c>
      <c r="AX4" s="101" t="s">
        <v>60</v>
      </c>
      <c r="AY4" s="100" t="s">
        <v>88</v>
      </c>
      <c r="AZ4" s="100" t="s">
        <v>65</v>
      </c>
      <c r="BA4" s="100" t="s">
        <v>121</v>
      </c>
      <c r="BB4" t="s">
        <v>129</v>
      </c>
      <c r="BC4" t="s">
        <v>130</v>
      </c>
      <c r="BD4" t="s">
        <v>111</v>
      </c>
      <c r="BE4" t="s">
        <v>131</v>
      </c>
      <c r="BF4" t="s">
        <v>132</v>
      </c>
      <c r="BG4" t="s">
        <v>88</v>
      </c>
      <c r="BH4" t="s">
        <v>131</v>
      </c>
      <c r="BI4" t="s">
        <v>132</v>
      </c>
      <c r="BJ4" t="s">
        <v>88</v>
      </c>
      <c r="BL4" t="s">
        <v>133</v>
      </c>
      <c r="BM4" t="s">
        <v>134</v>
      </c>
      <c r="BN4" t="s">
        <v>135</v>
      </c>
    </row>
    <row r="5" spans="1:66" x14ac:dyDescent="0.25">
      <c r="A5" s="143" t="str">
        <f>W5</f>
        <v>인천제물포교통</v>
      </c>
      <c r="B5" s="143" t="str">
        <f>V5</f>
        <v>30</v>
      </c>
      <c r="C5" s="144" t="str">
        <f>Y5</f>
        <v>70바2602</v>
      </c>
      <c r="D5" s="132" t="str">
        <f>Z5</f>
        <v>대형</v>
      </c>
      <c r="E5" s="128" t="str">
        <f>AZ5</f>
        <v>D</v>
      </c>
      <c r="F5" s="151">
        <f>G5/H5</f>
        <v>0.83</v>
      </c>
      <c r="G5" s="152">
        <f>AE5</f>
        <v>1.7430000000000001</v>
      </c>
      <c r="H5" s="153">
        <f>AF5</f>
        <v>2.1</v>
      </c>
      <c r="I5" s="154">
        <f>AC5</f>
        <v>4558.1289999999999</v>
      </c>
      <c r="J5" s="155">
        <f>AI5/AH5</f>
        <v>4.3897421982656691E-2</v>
      </c>
      <c r="K5" s="155">
        <f>AJ5/AH5</f>
        <v>0.35761650942834761</v>
      </c>
      <c r="L5" s="155">
        <f>AK5/AC5</f>
        <v>0.16476058488033138</v>
      </c>
      <c r="M5" s="156">
        <f>AG5</f>
        <v>18.004000000000001</v>
      </c>
      <c r="N5" s="157">
        <f>IF(AW5=0,AT5,"속도계이상")</f>
        <v>0.56999999999999995</v>
      </c>
      <c r="O5" s="157">
        <f>IF(AW5=0,AU5,"속도계이상")</f>
        <v>51.731999999999999</v>
      </c>
      <c r="P5" s="158">
        <f>AQ5/60</f>
        <v>0</v>
      </c>
      <c r="Q5" s="159">
        <f>AN5</f>
        <v>74</v>
      </c>
      <c r="R5" s="160">
        <f>AC5/(AH5-AI5-AJ5)</f>
        <v>28.489832414710165</v>
      </c>
      <c r="S5" s="145">
        <f>IF(AW5=0,AL5,"속도계이상")</f>
        <v>26</v>
      </c>
      <c r="T5" s="145">
        <f>IF(AW5=0,AM5,"속도계이상")</f>
        <v>2358</v>
      </c>
      <c r="U5" t="s">
        <v>115</v>
      </c>
      <c r="V5" s="5" t="s">
        <v>116</v>
      </c>
      <c r="W5" t="s">
        <v>115</v>
      </c>
      <c r="X5" s="5" t="s">
        <v>116</v>
      </c>
      <c r="Y5" t="s">
        <v>192</v>
      </c>
      <c r="Z5" t="s">
        <v>187</v>
      </c>
      <c r="AA5" t="s">
        <v>48</v>
      </c>
      <c r="AB5">
        <v>530</v>
      </c>
      <c r="AC5" s="1">
        <v>4558.1289999999999</v>
      </c>
      <c r="AD5" s="1">
        <v>2614.6370000000002</v>
      </c>
      <c r="AE5" s="29">
        <v>1.7430000000000001</v>
      </c>
      <c r="AF5">
        <v>2.1</v>
      </c>
      <c r="AG5">
        <v>18.004000000000001</v>
      </c>
      <c r="AH5">
        <v>267.32690600000001</v>
      </c>
      <c r="AI5">
        <v>11.734961999999999</v>
      </c>
      <c r="AJ5">
        <v>95.600515000000001</v>
      </c>
      <c r="AK5">
        <v>751</v>
      </c>
      <c r="AL5">
        <v>26</v>
      </c>
      <c r="AM5">
        <v>2358</v>
      </c>
      <c r="AN5">
        <v>74</v>
      </c>
      <c r="AO5">
        <v>17.050767</v>
      </c>
      <c r="AP5">
        <v>5053.3</v>
      </c>
      <c r="AQ5">
        <v>0</v>
      </c>
      <c r="AR5">
        <v>65</v>
      </c>
      <c r="AS5">
        <v>34721</v>
      </c>
      <c r="AT5">
        <v>0.56999999999999995</v>
      </c>
      <c r="AU5">
        <v>51.731999999999999</v>
      </c>
      <c r="AV5">
        <v>0</v>
      </c>
      <c r="AW5">
        <v>0</v>
      </c>
      <c r="AX5" s="30">
        <v>0.51</v>
      </c>
      <c r="AY5">
        <v>0.83</v>
      </c>
      <c r="AZ5" t="s">
        <v>66</v>
      </c>
      <c r="BA5" t="s">
        <v>193</v>
      </c>
      <c r="BB5">
        <v>1</v>
      </c>
      <c r="BC5" t="s">
        <v>196</v>
      </c>
      <c r="BD5">
        <v>1</v>
      </c>
      <c r="BE5">
        <v>28622.757999999994</v>
      </c>
      <c r="BF5">
        <v>0.15924842043523552</v>
      </c>
      <c r="BG5">
        <v>0.13217618896124547</v>
      </c>
      <c r="BH5">
        <v>83606.777000000002</v>
      </c>
      <c r="BI5">
        <v>5.4518654630114495E-2</v>
      </c>
      <c r="BJ5">
        <v>4.5250483342995029E-2</v>
      </c>
      <c r="BK5">
        <v>1</v>
      </c>
      <c r="BL5" t="s">
        <v>66</v>
      </c>
      <c r="BM5">
        <v>0</v>
      </c>
      <c r="BN5" t="s">
        <v>321</v>
      </c>
    </row>
    <row r="6" spans="1:66" x14ac:dyDescent="0.25">
      <c r="A6" s="140" t="str">
        <f t="shared" ref="A6:A7" si="0">W6</f>
        <v>인천제물포교통</v>
      </c>
      <c r="B6" s="140" t="str">
        <f t="shared" ref="B6:B7" si="1">V6</f>
        <v>30</v>
      </c>
      <c r="C6" s="141" t="str">
        <f t="shared" ref="C6:C7" si="2">Y6</f>
        <v>70바2641</v>
      </c>
      <c r="D6" s="116" t="str">
        <f t="shared" ref="D6:D7" si="3">Z6</f>
        <v>대형</v>
      </c>
      <c r="E6" s="112" t="str">
        <f>AZ6</f>
        <v>F</v>
      </c>
      <c r="F6" s="161">
        <f>G6/H6</f>
        <v>0.77571428571428569</v>
      </c>
      <c r="G6" s="162">
        <f>AE6</f>
        <v>1.629</v>
      </c>
      <c r="H6" s="163">
        <f>AF6</f>
        <v>2.1</v>
      </c>
      <c r="I6" s="164">
        <f t="shared" ref="I6:I7" si="4">AC6</f>
        <v>888.95899999999995</v>
      </c>
      <c r="J6" s="165">
        <f t="shared" ref="J6:J7" si="5">AI6/AH6</f>
        <v>3.1325065881312023E-2</v>
      </c>
      <c r="K6" s="165">
        <f t="shared" ref="K6:K7" si="6">AJ6/AH6</f>
        <v>0.37646387871270653</v>
      </c>
      <c r="L6" s="165">
        <f t="shared" ref="L6:L7" si="7">AK6/AC6</f>
        <v>0.21935769816155751</v>
      </c>
      <c r="M6" s="166">
        <f t="shared" ref="M6:M7" si="8">AG6</f>
        <v>18.876000000000001</v>
      </c>
      <c r="N6" s="167">
        <f t="shared" ref="N6:N7" si="9">IF(AW6=0,AT6,"속도계이상")</f>
        <v>0.112</v>
      </c>
      <c r="O6" s="167">
        <f t="shared" ref="O6:O7" si="10">IF(AW6=0,AU6,"속도계이상")</f>
        <v>26.547999999999998</v>
      </c>
      <c r="P6" s="168">
        <f t="shared" ref="P6:P7" si="11">AQ6/60</f>
        <v>0</v>
      </c>
      <c r="Q6" s="169">
        <f t="shared" ref="Q6:Q7" si="12">AN6</f>
        <v>72</v>
      </c>
      <c r="R6" s="170">
        <f t="shared" ref="R6:R7" si="13">AC6/(AH6-AI6-AJ6)</f>
        <v>28.676608327884036</v>
      </c>
      <c r="S6" s="142">
        <f t="shared" ref="S6:S7" si="14">IF(AW6=0,AL6,"속도계이상")</f>
        <v>1</v>
      </c>
      <c r="T6" s="142">
        <f t="shared" ref="T6:T7" si="15">IF(AW6=0,AM6,"속도계이상")</f>
        <v>236</v>
      </c>
      <c r="U6" t="s">
        <v>115</v>
      </c>
      <c r="V6" s="5" t="s">
        <v>116</v>
      </c>
      <c r="W6" t="s">
        <v>115</v>
      </c>
      <c r="X6" s="5" t="s">
        <v>116</v>
      </c>
      <c r="Y6" t="s">
        <v>194</v>
      </c>
      <c r="Z6" t="s">
        <v>187</v>
      </c>
      <c r="AA6" t="s">
        <v>48</v>
      </c>
      <c r="AB6">
        <v>530</v>
      </c>
      <c r="AC6" s="1">
        <v>888.95899999999995</v>
      </c>
      <c r="AD6" s="1">
        <v>545.65800000000002</v>
      </c>
      <c r="AE6" s="29">
        <v>1.629</v>
      </c>
      <c r="AF6">
        <v>2.1</v>
      </c>
      <c r="AG6">
        <v>18.876000000000001</v>
      </c>
      <c r="AH6">
        <v>52.345269000000002</v>
      </c>
      <c r="AI6">
        <v>1.6397189999999999</v>
      </c>
      <c r="AJ6">
        <v>19.706102999999999</v>
      </c>
      <c r="AK6">
        <v>195</v>
      </c>
      <c r="AL6">
        <v>1</v>
      </c>
      <c r="AM6">
        <v>236</v>
      </c>
      <c r="AN6">
        <v>72</v>
      </c>
      <c r="AO6">
        <v>16.982603999999998</v>
      </c>
      <c r="AP6">
        <v>515.20000000000005</v>
      </c>
      <c r="AQ6">
        <v>0</v>
      </c>
      <c r="AR6">
        <v>19</v>
      </c>
      <c r="AS6">
        <v>6362</v>
      </c>
      <c r="AT6">
        <v>0.112</v>
      </c>
      <c r="AU6">
        <v>26.547999999999998</v>
      </c>
      <c r="AV6">
        <v>7880</v>
      </c>
      <c r="AW6">
        <v>0</v>
      </c>
      <c r="AX6" s="30">
        <v>0.49</v>
      </c>
      <c r="AY6">
        <v>0.77571428571428569</v>
      </c>
      <c r="AZ6" t="s">
        <v>69</v>
      </c>
      <c r="BA6" t="s">
        <v>193</v>
      </c>
      <c r="BB6">
        <v>1</v>
      </c>
      <c r="BC6" t="s">
        <v>201</v>
      </c>
      <c r="BD6">
        <v>2</v>
      </c>
      <c r="BE6">
        <v>28622.757999999994</v>
      </c>
      <c r="BF6">
        <v>3.1057768786641737E-2</v>
      </c>
      <c r="BG6">
        <v>2.4091954930209231E-2</v>
      </c>
      <c r="BH6">
        <v>83606.777000000002</v>
      </c>
      <c r="BI6">
        <v>1.0632618932314541E-2</v>
      </c>
      <c r="BJ6">
        <v>8.2478744003525659E-3</v>
      </c>
      <c r="BK6">
        <v>1</v>
      </c>
      <c r="BL6" t="s">
        <v>66</v>
      </c>
      <c r="BM6">
        <v>-1</v>
      </c>
      <c r="BN6" t="s">
        <v>320</v>
      </c>
    </row>
    <row r="7" spans="1:66" x14ac:dyDescent="0.25">
      <c r="A7" s="143" t="str">
        <f t="shared" si="0"/>
        <v>인천제물포교통</v>
      </c>
      <c r="B7" s="143" t="str">
        <f t="shared" si="1"/>
        <v>30</v>
      </c>
      <c r="C7" s="144" t="str">
        <f t="shared" si="2"/>
        <v>70바2688</v>
      </c>
      <c r="D7" s="132" t="str">
        <f t="shared" si="3"/>
        <v>대형</v>
      </c>
      <c r="E7" s="128" t="str">
        <f t="shared" ref="E7:E24" si="16">AZ7</f>
        <v>D</v>
      </c>
      <c r="F7" s="151">
        <f t="shared" ref="F7:F24" si="17">G7/H7</f>
        <v>0.80761904761904757</v>
      </c>
      <c r="G7" s="152">
        <f t="shared" ref="G7:G24" si="18">AE7</f>
        <v>1.696</v>
      </c>
      <c r="H7" s="153">
        <f t="shared" ref="H7:H24" si="19">AF7</f>
        <v>2.1</v>
      </c>
      <c r="I7" s="154">
        <f t="shared" si="4"/>
        <v>4221.5119999999997</v>
      </c>
      <c r="J7" s="155">
        <f t="shared" si="5"/>
        <v>2.3616285764207625E-2</v>
      </c>
      <c r="K7" s="155">
        <f t="shared" si="6"/>
        <v>0.36428463647313925</v>
      </c>
      <c r="L7" s="155">
        <f t="shared" si="7"/>
        <v>0.20774547129085505</v>
      </c>
      <c r="M7" s="156">
        <f t="shared" si="8"/>
        <v>15.131</v>
      </c>
      <c r="N7" s="157">
        <f t="shared" si="9"/>
        <v>0.14199999999999999</v>
      </c>
      <c r="O7" s="157">
        <f t="shared" si="10"/>
        <v>35.698</v>
      </c>
      <c r="P7" s="158">
        <f t="shared" si="11"/>
        <v>0</v>
      </c>
      <c r="Q7" s="159">
        <f t="shared" si="12"/>
        <v>76</v>
      </c>
      <c r="R7" s="160">
        <f t="shared" si="13"/>
        <v>28.437789385177144</v>
      </c>
      <c r="S7" s="145">
        <f t="shared" si="14"/>
        <v>6</v>
      </c>
      <c r="T7" s="145">
        <f t="shared" si="15"/>
        <v>1507</v>
      </c>
      <c r="U7" t="s">
        <v>115</v>
      </c>
      <c r="V7" t="s">
        <v>116</v>
      </c>
      <c r="W7" s="4" t="s">
        <v>115</v>
      </c>
      <c r="X7" s="4" t="s">
        <v>116</v>
      </c>
      <c r="Y7" s="4" t="s">
        <v>195</v>
      </c>
      <c r="Z7" s="4" t="s">
        <v>187</v>
      </c>
      <c r="AA7" s="4" t="s">
        <v>48</v>
      </c>
      <c r="AB7" s="4">
        <v>530</v>
      </c>
      <c r="AC7" s="4">
        <v>4221.5119999999997</v>
      </c>
      <c r="AD7" s="4">
        <v>2488.69</v>
      </c>
      <c r="AE7" s="4">
        <v>1.696</v>
      </c>
      <c r="AF7" s="4">
        <v>2.1</v>
      </c>
      <c r="AG7" s="4">
        <v>15.131</v>
      </c>
      <c r="AH7" s="4">
        <v>242.521625</v>
      </c>
      <c r="AI7" s="4">
        <v>5.7274599999999998</v>
      </c>
      <c r="AJ7" s="4">
        <v>88.346902</v>
      </c>
      <c r="AK7" s="4">
        <v>877</v>
      </c>
      <c r="AL7" s="4">
        <v>6</v>
      </c>
      <c r="AM7" s="4">
        <v>1507</v>
      </c>
      <c r="AN7" s="4">
        <v>76</v>
      </c>
      <c r="AO7" s="4">
        <v>17.406744</v>
      </c>
      <c r="AP7" s="4">
        <v>4288</v>
      </c>
      <c r="AQ7" s="4">
        <v>0</v>
      </c>
      <c r="AR7" s="4">
        <v>71</v>
      </c>
      <c r="AS7" s="4">
        <v>30055</v>
      </c>
      <c r="AT7" s="4">
        <v>0.14199999999999999</v>
      </c>
      <c r="AU7" s="4">
        <v>35.698</v>
      </c>
      <c r="AV7" s="4">
        <v>33616</v>
      </c>
      <c r="AW7" s="4">
        <v>0</v>
      </c>
      <c r="AX7" s="31">
        <v>0.44</v>
      </c>
      <c r="AY7">
        <v>0.80761904761904757</v>
      </c>
      <c r="AZ7" t="s">
        <v>66</v>
      </c>
      <c r="BA7" t="s">
        <v>193</v>
      </c>
      <c r="BB7">
        <v>5</v>
      </c>
      <c r="BC7" t="s">
        <v>324</v>
      </c>
      <c r="BD7">
        <v>6</v>
      </c>
      <c r="BE7">
        <v>28622.757999999994</v>
      </c>
      <c r="BF7">
        <v>0.14748795346695803</v>
      </c>
      <c r="BG7">
        <v>0.11911408051426706</v>
      </c>
      <c r="BH7">
        <v>83606.777000000002</v>
      </c>
      <c r="BI7">
        <v>5.0492461873036916E-2</v>
      </c>
      <c r="BJ7">
        <v>4.0778673969843145E-2</v>
      </c>
      <c r="BK7">
        <v>1</v>
      </c>
      <c r="BL7" t="s">
        <v>66</v>
      </c>
      <c r="BM7">
        <v>0</v>
      </c>
      <c r="BN7" t="s">
        <v>321</v>
      </c>
    </row>
    <row r="8" spans="1:66" x14ac:dyDescent="0.25">
      <c r="A8" s="140" t="str">
        <f t="shared" ref="A8:A24" si="20">W8</f>
        <v>인천제물포교통</v>
      </c>
      <c r="B8" s="140" t="str">
        <f t="shared" ref="B8:B24" si="21">V8</f>
        <v>30</v>
      </c>
      <c r="C8" s="141" t="str">
        <f t="shared" ref="C8:C24" si="22">Y8</f>
        <v>70바2712</v>
      </c>
      <c r="D8" s="116" t="str">
        <f t="shared" ref="D8:D24" si="23">Z8</f>
        <v>대형</v>
      </c>
      <c r="E8" s="112" t="str">
        <f t="shared" si="16"/>
        <v>D</v>
      </c>
      <c r="F8" s="161">
        <f t="shared" si="17"/>
        <v>0.81238095238095231</v>
      </c>
      <c r="G8" s="162">
        <f t="shared" si="18"/>
        <v>1.706</v>
      </c>
      <c r="H8" s="163">
        <f t="shared" si="19"/>
        <v>2.1</v>
      </c>
      <c r="I8" s="164">
        <f t="shared" ref="I8:I24" si="24">AC8</f>
        <v>1630.566</v>
      </c>
      <c r="J8" s="165">
        <f t="shared" ref="J8:J24" si="25">AI8/AH8</f>
        <v>2.4001066326533257E-2</v>
      </c>
      <c r="K8" s="165">
        <f t="shared" ref="K8:K24" si="26">AJ8/AH8</f>
        <v>0.35520343263056076</v>
      </c>
      <c r="L8" s="165">
        <f t="shared" ref="L8:L24" si="27">AK8/AC8</f>
        <v>0.19134460058654479</v>
      </c>
      <c r="M8" s="166">
        <f t="shared" ref="M8:M24" si="28">AG8</f>
        <v>15.891</v>
      </c>
      <c r="N8" s="167">
        <f t="shared" ref="N8:N24" si="29">IF(AW8=0,AT8,"속도계이상")</f>
        <v>0.36799999999999999</v>
      </c>
      <c r="O8" s="167">
        <f t="shared" ref="O8:O24" si="30">IF(AW8=0,AU8,"속도계이상")</f>
        <v>27.167999999999999</v>
      </c>
      <c r="P8" s="168">
        <f t="shared" ref="P8:P24" si="31">AQ8/60</f>
        <v>0</v>
      </c>
      <c r="Q8" s="169">
        <f t="shared" ref="Q8:Q24" si="32">AN8</f>
        <v>83</v>
      </c>
      <c r="R8" s="170">
        <f t="shared" ref="R8:R24" si="33">AC8/(AH8-AI8-AJ8)</f>
        <v>29.589109108077356</v>
      </c>
      <c r="S8" s="142">
        <f t="shared" ref="S8:S24" si="34">IF(AW8=0,AL8,"속도계이상")</f>
        <v>6</v>
      </c>
      <c r="T8" s="142">
        <f t="shared" ref="T8:T24" si="35">IF(AW8=0,AM8,"속도계이상")</f>
        <v>443</v>
      </c>
      <c r="U8" t="s">
        <v>115</v>
      </c>
      <c r="V8" s="5" t="s">
        <v>116</v>
      </c>
      <c r="W8" t="s">
        <v>115</v>
      </c>
      <c r="X8" s="5" t="s">
        <v>116</v>
      </c>
      <c r="Y8" t="s">
        <v>197</v>
      </c>
      <c r="Z8" t="s">
        <v>187</v>
      </c>
      <c r="AA8" t="s">
        <v>48</v>
      </c>
      <c r="AB8">
        <v>530</v>
      </c>
      <c r="AC8" s="1">
        <v>1630.566</v>
      </c>
      <c r="AD8" s="1">
        <v>955.54700000000003</v>
      </c>
      <c r="AE8" s="29">
        <v>1.706</v>
      </c>
      <c r="AF8">
        <v>2.1</v>
      </c>
      <c r="AG8">
        <v>15.891</v>
      </c>
      <c r="AH8">
        <v>88.768305999999995</v>
      </c>
      <c r="AI8">
        <v>2.1305339999999999</v>
      </c>
      <c r="AJ8">
        <v>31.530806999999999</v>
      </c>
      <c r="AK8">
        <v>312</v>
      </c>
      <c r="AL8">
        <v>6</v>
      </c>
      <c r="AM8">
        <v>443</v>
      </c>
      <c r="AN8">
        <v>83</v>
      </c>
      <c r="AO8">
        <v>18.368784999999999</v>
      </c>
      <c r="AP8">
        <v>2059.4</v>
      </c>
      <c r="AQ8">
        <v>0</v>
      </c>
      <c r="AR8">
        <v>21</v>
      </c>
      <c r="AS8">
        <v>13866</v>
      </c>
      <c r="AT8">
        <v>0.36799999999999999</v>
      </c>
      <c r="AU8">
        <v>27.167999999999999</v>
      </c>
      <c r="AV8">
        <v>14174</v>
      </c>
      <c r="AW8">
        <v>0</v>
      </c>
      <c r="AX8" s="30">
        <v>0.44</v>
      </c>
      <c r="AY8">
        <v>0.81238095238095231</v>
      </c>
      <c r="AZ8" t="s">
        <v>66</v>
      </c>
      <c r="BA8" t="s">
        <v>193</v>
      </c>
      <c r="BB8">
        <v>4</v>
      </c>
      <c r="BC8" t="s">
        <v>325</v>
      </c>
      <c r="BD8">
        <v>6</v>
      </c>
      <c r="BE8">
        <v>28622.757999999994</v>
      </c>
      <c r="BF8">
        <v>5.6967466237879676E-2</v>
      </c>
      <c r="BG8">
        <v>4.6279284477058438E-2</v>
      </c>
      <c r="BH8">
        <v>83606.777000000002</v>
      </c>
      <c r="BI8">
        <v>1.9502797004123242E-2</v>
      </c>
      <c r="BJ8">
        <v>1.5843700804302023E-2</v>
      </c>
      <c r="BK8">
        <v>1</v>
      </c>
      <c r="BL8" t="s">
        <v>66</v>
      </c>
      <c r="BM8">
        <v>0</v>
      </c>
      <c r="BN8" t="s">
        <v>321</v>
      </c>
    </row>
    <row r="9" spans="1:66" x14ac:dyDescent="0.25">
      <c r="A9" s="143" t="str">
        <f t="shared" si="20"/>
        <v>인천제물포교통</v>
      </c>
      <c r="B9" s="143" t="str">
        <f t="shared" si="21"/>
        <v>30</v>
      </c>
      <c r="C9" s="144" t="str">
        <f t="shared" si="22"/>
        <v>70바2713</v>
      </c>
      <c r="D9" s="132" t="str">
        <f t="shared" si="23"/>
        <v>대형</v>
      </c>
      <c r="E9" s="128" t="str">
        <f t="shared" si="16"/>
        <v>D</v>
      </c>
      <c r="F9" s="151">
        <f t="shared" si="17"/>
        <v>0.80142857142857138</v>
      </c>
      <c r="G9" s="152">
        <f t="shared" si="18"/>
        <v>1.6830000000000001</v>
      </c>
      <c r="H9" s="153">
        <f t="shared" si="19"/>
        <v>2.1</v>
      </c>
      <c r="I9" s="154">
        <f t="shared" si="24"/>
        <v>2964.0239999999999</v>
      </c>
      <c r="J9" s="155">
        <f t="shared" si="25"/>
        <v>1.9010647293004064E-2</v>
      </c>
      <c r="K9" s="155">
        <f t="shared" si="26"/>
        <v>0.34417898213639581</v>
      </c>
      <c r="L9" s="155">
        <f t="shared" si="27"/>
        <v>0.2257066744398831</v>
      </c>
      <c r="M9" s="156">
        <f t="shared" si="28"/>
        <v>16.399000000000001</v>
      </c>
      <c r="N9" s="157">
        <f t="shared" si="29"/>
        <v>3.4000000000000002E-2</v>
      </c>
      <c r="O9" s="157">
        <f t="shared" si="30"/>
        <v>47.84</v>
      </c>
      <c r="P9" s="158">
        <f t="shared" si="31"/>
        <v>0</v>
      </c>
      <c r="Q9" s="159">
        <f t="shared" si="32"/>
        <v>74</v>
      </c>
      <c r="R9" s="160">
        <f t="shared" si="33"/>
        <v>28.538638837726548</v>
      </c>
      <c r="S9" s="145">
        <f t="shared" si="34"/>
        <v>1</v>
      </c>
      <c r="T9" s="145">
        <f t="shared" si="35"/>
        <v>1418</v>
      </c>
      <c r="U9" t="s">
        <v>115</v>
      </c>
      <c r="V9" s="5" t="s">
        <v>116</v>
      </c>
      <c r="W9" t="s">
        <v>115</v>
      </c>
      <c r="X9" s="5" t="s">
        <v>116</v>
      </c>
      <c r="Y9" t="s">
        <v>198</v>
      </c>
      <c r="Z9" t="s">
        <v>187</v>
      </c>
      <c r="AA9" t="s">
        <v>48</v>
      </c>
      <c r="AB9">
        <v>530</v>
      </c>
      <c r="AC9" s="1">
        <v>2964.0239999999999</v>
      </c>
      <c r="AD9" s="1">
        <v>1761.3440000000001</v>
      </c>
      <c r="AE9" s="29">
        <v>1.6830000000000001</v>
      </c>
      <c r="AF9">
        <v>2.1</v>
      </c>
      <c r="AG9">
        <v>16.399000000000001</v>
      </c>
      <c r="AH9">
        <v>163.094131</v>
      </c>
      <c r="AI9">
        <v>3.1005250000000002</v>
      </c>
      <c r="AJ9">
        <v>56.133572000000001</v>
      </c>
      <c r="AK9">
        <v>669</v>
      </c>
      <c r="AL9">
        <v>1</v>
      </c>
      <c r="AM9">
        <v>1418</v>
      </c>
      <c r="AN9">
        <v>74</v>
      </c>
      <c r="AO9">
        <v>18.173701000000001</v>
      </c>
      <c r="AP9">
        <v>3612.4</v>
      </c>
      <c r="AQ9">
        <v>0</v>
      </c>
      <c r="AR9">
        <v>28</v>
      </c>
      <c r="AS9">
        <v>3860</v>
      </c>
      <c r="AT9">
        <v>3.4000000000000002E-2</v>
      </c>
      <c r="AU9">
        <v>47.84</v>
      </c>
      <c r="AV9">
        <v>27473</v>
      </c>
      <c r="AW9">
        <v>0</v>
      </c>
      <c r="AX9" s="30">
        <v>0.46</v>
      </c>
      <c r="AY9">
        <v>0.80142857142857138</v>
      </c>
      <c r="AZ9" t="s">
        <v>66</v>
      </c>
      <c r="BA9" t="s">
        <v>193</v>
      </c>
      <c r="BB9">
        <v>7</v>
      </c>
      <c r="BC9" t="s">
        <v>326</v>
      </c>
      <c r="BD9">
        <v>4</v>
      </c>
      <c r="BE9">
        <v>28622.757999999994</v>
      </c>
      <c r="BF9">
        <v>0.10355480069390939</v>
      </c>
      <c r="BG9">
        <v>8.2991775984690236E-2</v>
      </c>
      <c r="BH9">
        <v>83606.777000000002</v>
      </c>
      <c r="BI9">
        <v>3.5451958637276494E-2</v>
      </c>
      <c r="BJ9">
        <v>2.8412212565017303E-2</v>
      </c>
      <c r="BK9">
        <v>1</v>
      </c>
      <c r="BL9" t="s">
        <v>66</v>
      </c>
      <c r="BM9">
        <v>0</v>
      </c>
      <c r="BN9" t="s">
        <v>321</v>
      </c>
    </row>
    <row r="10" spans="1:66" x14ac:dyDescent="0.25">
      <c r="A10" s="140" t="str">
        <f t="shared" si="20"/>
        <v>인천제물포교통</v>
      </c>
      <c r="B10" s="140" t="str">
        <f t="shared" si="21"/>
        <v>30</v>
      </c>
      <c r="C10" s="141" t="str">
        <f t="shared" si="22"/>
        <v>70바2765</v>
      </c>
      <c r="D10" s="116" t="str">
        <f t="shared" si="23"/>
        <v>대형</v>
      </c>
      <c r="E10" s="112" t="str">
        <f t="shared" si="16"/>
        <v>D</v>
      </c>
      <c r="F10" s="161">
        <f t="shared" si="17"/>
        <v>0.80333333333333334</v>
      </c>
      <c r="G10" s="162">
        <f t="shared" si="18"/>
        <v>1.6870000000000001</v>
      </c>
      <c r="H10" s="163">
        <f t="shared" si="19"/>
        <v>2.1</v>
      </c>
      <c r="I10" s="164">
        <f t="shared" si="24"/>
        <v>2866.7779999999998</v>
      </c>
      <c r="J10" s="165">
        <f t="shared" si="25"/>
        <v>3.5985213659442156E-2</v>
      </c>
      <c r="K10" s="165">
        <f t="shared" si="26"/>
        <v>0.33887575658499713</v>
      </c>
      <c r="L10" s="165">
        <f t="shared" si="27"/>
        <v>0.21766596506600791</v>
      </c>
      <c r="M10" s="166">
        <f t="shared" si="28"/>
        <v>16.058</v>
      </c>
      <c r="N10" s="167">
        <f t="shared" si="29"/>
        <v>3.5000000000000003E-2</v>
      </c>
      <c r="O10" s="167">
        <f t="shared" si="30"/>
        <v>27.696999999999999</v>
      </c>
      <c r="P10" s="168">
        <f t="shared" si="31"/>
        <v>0</v>
      </c>
      <c r="Q10" s="169">
        <f t="shared" si="32"/>
        <v>74</v>
      </c>
      <c r="R10" s="170">
        <f t="shared" si="33"/>
        <v>28.186256978420879</v>
      </c>
      <c r="S10" s="142">
        <f t="shared" si="34"/>
        <v>1</v>
      </c>
      <c r="T10" s="142">
        <f t="shared" si="35"/>
        <v>794</v>
      </c>
      <c r="U10" t="s">
        <v>115</v>
      </c>
      <c r="V10" t="s">
        <v>116</v>
      </c>
      <c r="W10" s="4" t="s">
        <v>115</v>
      </c>
      <c r="X10" s="4" t="s">
        <v>116</v>
      </c>
      <c r="Y10" s="4" t="s">
        <v>199</v>
      </c>
      <c r="Z10" s="4" t="s">
        <v>187</v>
      </c>
      <c r="AA10" s="4" t="s">
        <v>48</v>
      </c>
      <c r="AB10" s="4">
        <v>530</v>
      </c>
      <c r="AC10" s="4">
        <v>2866.7779999999998</v>
      </c>
      <c r="AD10" s="4">
        <v>1699.442</v>
      </c>
      <c r="AE10" s="4">
        <v>1.6870000000000001</v>
      </c>
      <c r="AF10" s="4">
        <v>2.1</v>
      </c>
      <c r="AG10" s="4">
        <v>16.058</v>
      </c>
      <c r="AH10" s="4">
        <v>162.69718599999999</v>
      </c>
      <c r="AI10" s="4">
        <v>5.8546930000000001</v>
      </c>
      <c r="AJ10" s="4">
        <v>55.134132000000001</v>
      </c>
      <c r="AK10" s="4">
        <v>624</v>
      </c>
      <c r="AL10" s="4">
        <v>1</v>
      </c>
      <c r="AM10" s="4">
        <v>794</v>
      </c>
      <c r="AN10" s="4">
        <v>74</v>
      </c>
      <c r="AO10" s="4">
        <v>17.620329000000002</v>
      </c>
      <c r="AP10" s="4">
        <v>2415.6</v>
      </c>
      <c r="AQ10" s="4">
        <v>0</v>
      </c>
      <c r="AR10" s="4">
        <v>33</v>
      </c>
      <c r="AS10" s="4">
        <v>10357</v>
      </c>
      <c r="AT10" s="4">
        <v>3.5000000000000003E-2</v>
      </c>
      <c r="AU10" s="4">
        <v>27.696999999999999</v>
      </c>
      <c r="AV10" s="4">
        <v>23792</v>
      </c>
      <c r="AW10" s="4">
        <v>0</v>
      </c>
      <c r="AX10" s="31">
        <v>0.46</v>
      </c>
      <c r="AY10">
        <v>0.80333333333333334</v>
      </c>
      <c r="AZ10" t="s">
        <v>66</v>
      </c>
      <c r="BA10" t="s">
        <v>193</v>
      </c>
      <c r="BB10">
        <v>6</v>
      </c>
      <c r="BC10" t="s">
        <v>327</v>
      </c>
      <c r="BD10">
        <v>9</v>
      </c>
      <c r="BE10">
        <v>28622.757999999994</v>
      </c>
      <c r="BF10">
        <v>0.10015729441586309</v>
      </c>
      <c r="BG10">
        <v>8.045969318074335E-2</v>
      </c>
      <c r="BH10">
        <v>83606.777000000002</v>
      </c>
      <c r="BI10">
        <v>3.4288823261300928E-2</v>
      </c>
      <c r="BJ10">
        <v>2.7545354686578413E-2</v>
      </c>
      <c r="BK10">
        <v>1</v>
      </c>
      <c r="BL10" t="s">
        <v>66</v>
      </c>
      <c r="BM10">
        <v>0</v>
      </c>
      <c r="BN10" t="s">
        <v>321</v>
      </c>
    </row>
    <row r="11" spans="1:66" x14ac:dyDescent="0.25">
      <c r="A11" s="143" t="str">
        <f t="shared" si="20"/>
        <v>인천제물포교통</v>
      </c>
      <c r="B11" s="143" t="str">
        <f t="shared" si="21"/>
        <v>30</v>
      </c>
      <c r="C11" s="144" t="str">
        <f t="shared" si="22"/>
        <v>70바2783</v>
      </c>
      <c r="D11" s="132" t="str">
        <f t="shared" si="23"/>
        <v>대형</v>
      </c>
      <c r="E11" s="128" t="str">
        <f t="shared" si="16"/>
        <v>C</v>
      </c>
      <c r="F11" s="151">
        <f t="shared" si="17"/>
        <v>0.89149999999999996</v>
      </c>
      <c r="G11" s="152">
        <f t="shared" si="18"/>
        <v>1.7829999999999999</v>
      </c>
      <c r="H11" s="153">
        <f t="shared" si="19"/>
        <v>2</v>
      </c>
      <c r="I11" s="154">
        <f t="shared" si="24"/>
        <v>5306.3019999999997</v>
      </c>
      <c r="J11" s="155">
        <f t="shared" si="25"/>
        <v>2.8310531181545855E-2</v>
      </c>
      <c r="K11" s="155">
        <f t="shared" si="26"/>
        <v>0.35111868479830305</v>
      </c>
      <c r="L11" s="155">
        <f t="shared" si="27"/>
        <v>0.15057567398161659</v>
      </c>
      <c r="M11" s="156">
        <f t="shared" si="28"/>
        <v>16.018000000000001</v>
      </c>
      <c r="N11" s="157">
        <f t="shared" si="29"/>
        <v>0.17</v>
      </c>
      <c r="O11" s="157">
        <f t="shared" si="30"/>
        <v>44.758000000000003</v>
      </c>
      <c r="P11" s="158">
        <f t="shared" si="31"/>
        <v>0</v>
      </c>
      <c r="Q11" s="159">
        <f t="shared" si="32"/>
        <v>79</v>
      </c>
      <c r="R11" s="160">
        <f t="shared" si="33"/>
        <v>27.917451059339882</v>
      </c>
      <c r="S11" s="145">
        <f t="shared" si="34"/>
        <v>9</v>
      </c>
      <c r="T11" s="145">
        <f t="shared" si="35"/>
        <v>2375</v>
      </c>
      <c r="U11" t="s">
        <v>115</v>
      </c>
      <c r="V11" s="5" t="s">
        <v>116</v>
      </c>
      <c r="W11" t="s">
        <v>115</v>
      </c>
      <c r="X11" s="5" t="s">
        <v>116</v>
      </c>
      <c r="Y11" t="s">
        <v>200</v>
      </c>
      <c r="Z11" t="s">
        <v>187</v>
      </c>
      <c r="AA11" t="s">
        <v>48</v>
      </c>
      <c r="AB11">
        <v>530</v>
      </c>
      <c r="AC11" s="1">
        <v>5306.3019999999997</v>
      </c>
      <c r="AD11" s="1">
        <v>2975.8389999999999</v>
      </c>
      <c r="AE11" s="29">
        <v>1.7829999999999999</v>
      </c>
      <c r="AF11">
        <v>2</v>
      </c>
      <c r="AG11">
        <v>16.018000000000001</v>
      </c>
      <c r="AH11">
        <v>306.28439800000001</v>
      </c>
      <c r="AI11">
        <v>8.6710740000000008</v>
      </c>
      <c r="AJ11">
        <v>107.542175</v>
      </c>
      <c r="AK11">
        <v>799</v>
      </c>
      <c r="AL11">
        <v>9</v>
      </c>
      <c r="AM11">
        <v>2375</v>
      </c>
      <c r="AN11">
        <v>79</v>
      </c>
      <c r="AO11">
        <v>17.324753999999999</v>
      </c>
      <c r="AP11">
        <v>5305.4</v>
      </c>
      <c r="AQ11">
        <v>0</v>
      </c>
      <c r="AR11">
        <v>76</v>
      </c>
      <c r="AS11">
        <v>48415</v>
      </c>
      <c r="AT11">
        <v>0.17</v>
      </c>
      <c r="AU11">
        <v>44.758000000000003</v>
      </c>
      <c r="AV11">
        <v>18147</v>
      </c>
      <c r="AW11">
        <v>0</v>
      </c>
      <c r="AX11" s="30">
        <v>0.49</v>
      </c>
      <c r="AY11">
        <v>0.89149999999999996</v>
      </c>
      <c r="AZ11" t="s">
        <v>68</v>
      </c>
      <c r="BA11" t="s">
        <v>193</v>
      </c>
      <c r="BB11">
        <v>1</v>
      </c>
      <c r="BC11" t="s">
        <v>328</v>
      </c>
      <c r="BD11">
        <v>6</v>
      </c>
      <c r="BE11">
        <v>28622.757999999994</v>
      </c>
      <c r="BF11">
        <v>0.18538751576630039</v>
      </c>
      <c r="BG11">
        <v>0.1652729703056568</v>
      </c>
      <c r="BH11">
        <v>83606.777000000002</v>
      </c>
      <c r="BI11">
        <v>6.346736700542828E-2</v>
      </c>
      <c r="BJ11">
        <v>5.6581157685339306E-2</v>
      </c>
      <c r="BK11">
        <v>1</v>
      </c>
      <c r="BL11" t="s">
        <v>67</v>
      </c>
      <c r="BM11">
        <v>-1</v>
      </c>
      <c r="BN11" t="s">
        <v>320</v>
      </c>
    </row>
    <row r="12" spans="1:66" s="2" customFormat="1" x14ac:dyDescent="0.25">
      <c r="A12" s="140" t="str">
        <f t="shared" si="20"/>
        <v>인천제물포교통</v>
      </c>
      <c r="B12" s="140" t="str">
        <f t="shared" si="21"/>
        <v>30</v>
      </c>
      <c r="C12" s="141" t="str">
        <f t="shared" si="22"/>
        <v>70바2829</v>
      </c>
      <c r="D12" s="116" t="str">
        <f t="shared" si="23"/>
        <v>대형</v>
      </c>
      <c r="E12" s="112" t="str">
        <f t="shared" si="16"/>
        <v>D</v>
      </c>
      <c r="F12" s="161">
        <f t="shared" si="17"/>
        <v>0.82095238095238088</v>
      </c>
      <c r="G12" s="162">
        <f t="shared" si="18"/>
        <v>1.724</v>
      </c>
      <c r="H12" s="163">
        <f t="shared" si="19"/>
        <v>2.1</v>
      </c>
      <c r="I12" s="164">
        <f t="shared" si="24"/>
        <v>2973.261</v>
      </c>
      <c r="J12" s="165">
        <f t="shared" si="25"/>
        <v>3.2688729621069161E-2</v>
      </c>
      <c r="K12" s="165">
        <f t="shared" si="26"/>
        <v>0.365760073422701</v>
      </c>
      <c r="L12" s="165">
        <f t="shared" si="27"/>
        <v>0.22769612220386976</v>
      </c>
      <c r="M12" s="166">
        <f t="shared" si="28"/>
        <v>15.448</v>
      </c>
      <c r="N12" s="167">
        <f t="shared" si="29"/>
        <v>0.10100000000000001</v>
      </c>
      <c r="O12" s="167">
        <f t="shared" si="30"/>
        <v>21.928999999999998</v>
      </c>
      <c r="P12" s="168">
        <f t="shared" si="31"/>
        <v>0</v>
      </c>
      <c r="Q12" s="169">
        <f t="shared" si="32"/>
        <v>79</v>
      </c>
      <c r="R12" s="170">
        <f t="shared" si="33"/>
        <v>28.65700955281843</v>
      </c>
      <c r="S12" s="142">
        <f t="shared" si="34"/>
        <v>3</v>
      </c>
      <c r="T12" s="142">
        <f t="shared" si="35"/>
        <v>652</v>
      </c>
      <c r="U12" t="s">
        <v>115</v>
      </c>
      <c r="V12" s="5" t="s">
        <v>116</v>
      </c>
      <c r="W12" t="s">
        <v>115</v>
      </c>
      <c r="X12" s="5" t="s">
        <v>116</v>
      </c>
      <c r="Y12" t="s">
        <v>202</v>
      </c>
      <c r="Z12" t="s">
        <v>187</v>
      </c>
      <c r="AA12" t="s">
        <v>48</v>
      </c>
      <c r="AB12">
        <v>530</v>
      </c>
      <c r="AC12" s="1">
        <v>2973.261</v>
      </c>
      <c r="AD12" s="1">
        <v>1725.1</v>
      </c>
      <c r="AE12" s="29">
        <v>1.724</v>
      </c>
      <c r="AF12">
        <v>2.1</v>
      </c>
      <c r="AG12">
        <v>15.448</v>
      </c>
      <c r="AH12">
        <v>172.47635700000001</v>
      </c>
      <c r="AI12">
        <v>5.6380330000000001</v>
      </c>
      <c r="AJ12">
        <v>63.084964999999997</v>
      </c>
      <c r="AK12">
        <v>677</v>
      </c>
      <c r="AL12">
        <v>3</v>
      </c>
      <c r="AM12">
        <v>652</v>
      </c>
      <c r="AN12">
        <v>79</v>
      </c>
      <c r="AO12">
        <v>17.238658000000001</v>
      </c>
      <c r="AP12">
        <v>2650.5</v>
      </c>
      <c r="AQ12">
        <v>0</v>
      </c>
      <c r="AR12">
        <v>37</v>
      </c>
      <c r="AS12">
        <v>13974</v>
      </c>
      <c r="AT12">
        <v>0.10100000000000001</v>
      </c>
      <c r="AU12">
        <v>21.928999999999998</v>
      </c>
      <c r="AV12">
        <v>21215</v>
      </c>
      <c r="AW12">
        <v>0</v>
      </c>
      <c r="AX12" s="30">
        <v>0.45</v>
      </c>
      <c r="AY12" s="2">
        <v>0.82095238095238088</v>
      </c>
      <c r="AZ12" s="2" t="s">
        <v>66</v>
      </c>
      <c r="BA12" s="2" t="s">
        <v>193</v>
      </c>
      <c r="BB12" s="2">
        <v>3</v>
      </c>
      <c r="BC12" s="2" t="s">
        <v>329</v>
      </c>
      <c r="BD12" s="2">
        <v>6</v>
      </c>
      <c r="BE12" s="2">
        <v>28622.757999999994</v>
      </c>
      <c r="BF12" s="2">
        <v>0.10387751592631292</v>
      </c>
      <c r="BG12" s="2">
        <v>8.5278494027125451E-2</v>
      </c>
      <c r="BH12" s="2">
        <v>83606.777000000002</v>
      </c>
      <c r="BI12" s="2">
        <v>3.5562440111762711E-2</v>
      </c>
      <c r="BJ12" s="2">
        <v>2.9195069882228052E-2</v>
      </c>
      <c r="BK12" s="2">
        <v>1</v>
      </c>
      <c r="BL12" s="2" t="s">
        <v>69</v>
      </c>
      <c r="BM12" s="2">
        <v>1</v>
      </c>
      <c r="BN12" s="2" t="s">
        <v>322</v>
      </c>
    </row>
    <row r="13" spans="1:66" x14ac:dyDescent="0.25">
      <c r="A13" s="143" t="str">
        <f t="shared" si="20"/>
        <v>인천제물포교통</v>
      </c>
      <c r="B13" s="143" t="str">
        <f t="shared" si="21"/>
        <v>30</v>
      </c>
      <c r="C13" s="144" t="str">
        <f t="shared" si="22"/>
        <v>70바2837</v>
      </c>
      <c r="D13" s="132" t="str">
        <f t="shared" si="23"/>
        <v>대형</v>
      </c>
      <c r="E13" s="128" t="str">
        <f t="shared" si="16"/>
        <v>D</v>
      </c>
      <c r="F13" s="151">
        <f t="shared" si="17"/>
        <v>0.82952380952380944</v>
      </c>
      <c r="G13" s="152">
        <f t="shared" si="18"/>
        <v>1.742</v>
      </c>
      <c r="H13" s="153">
        <f t="shared" si="19"/>
        <v>2.1</v>
      </c>
      <c r="I13" s="154">
        <f t="shared" si="24"/>
        <v>3213.2269999999999</v>
      </c>
      <c r="J13" s="155">
        <f t="shared" si="25"/>
        <v>3.1941404750154521E-2</v>
      </c>
      <c r="K13" s="155">
        <f t="shared" si="26"/>
        <v>0.3713096785016648</v>
      </c>
      <c r="L13" s="155">
        <f t="shared" si="27"/>
        <v>0.1870393843945666</v>
      </c>
      <c r="M13" s="156">
        <f t="shared" si="28"/>
        <v>17.88</v>
      </c>
      <c r="N13" s="157">
        <f t="shared" si="29"/>
        <v>0.187</v>
      </c>
      <c r="O13" s="157">
        <f t="shared" si="30"/>
        <v>44.939</v>
      </c>
      <c r="P13" s="158">
        <f t="shared" si="31"/>
        <v>0</v>
      </c>
      <c r="Q13" s="159">
        <f t="shared" si="32"/>
        <v>75</v>
      </c>
      <c r="R13" s="160">
        <f t="shared" si="33"/>
        <v>28.887185807071361</v>
      </c>
      <c r="S13" s="145">
        <f t="shared" si="34"/>
        <v>6</v>
      </c>
      <c r="T13" s="145">
        <f t="shared" si="35"/>
        <v>1444</v>
      </c>
      <c r="U13" t="s">
        <v>115</v>
      </c>
      <c r="V13" t="s">
        <v>116</v>
      </c>
      <c r="W13" s="4" t="s">
        <v>115</v>
      </c>
      <c r="X13" s="4" t="s">
        <v>116</v>
      </c>
      <c r="Y13" s="4" t="s">
        <v>203</v>
      </c>
      <c r="Z13" s="4" t="s">
        <v>187</v>
      </c>
      <c r="AA13" s="4" t="s">
        <v>48</v>
      </c>
      <c r="AB13" s="4">
        <v>530</v>
      </c>
      <c r="AC13" s="4">
        <v>3213.2269999999999</v>
      </c>
      <c r="AD13" s="4">
        <v>1845.038</v>
      </c>
      <c r="AE13" s="4">
        <v>1.742</v>
      </c>
      <c r="AF13" s="4">
        <v>2.1</v>
      </c>
      <c r="AG13" s="4">
        <v>17.88</v>
      </c>
      <c r="AH13" s="4">
        <v>186.39940999999999</v>
      </c>
      <c r="AI13" s="4">
        <v>5.9538589999999996</v>
      </c>
      <c r="AJ13" s="4">
        <v>69.211905000000002</v>
      </c>
      <c r="AK13" s="4">
        <v>601</v>
      </c>
      <c r="AL13" s="4">
        <v>6</v>
      </c>
      <c r="AM13" s="4">
        <v>1444</v>
      </c>
      <c r="AN13" s="4">
        <v>75</v>
      </c>
      <c r="AO13" s="4">
        <v>17.238396000000002</v>
      </c>
      <c r="AP13" s="4">
        <v>4148.1000000000004</v>
      </c>
      <c r="AQ13" s="4">
        <v>0</v>
      </c>
      <c r="AR13" s="4">
        <v>47</v>
      </c>
      <c r="AS13" s="4">
        <v>21209</v>
      </c>
      <c r="AT13" s="4">
        <v>0.187</v>
      </c>
      <c r="AU13" s="4">
        <v>44.939</v>
      </c>
      <c r="AV13" s="4">
        <v>24419</v>
      </c>
      <c r="AW13" s="4">
        <v>0</v>
      </c>
      <c r="AX13" s="31">
        <v>0.5</v>
      </c>
      <c r="AY13">
        <v>0.82952380952380944</v>
      </c>
      <c r="AZ13" t="s">
        <v>66</v>
      </c>
      <c r="BA13" t="s">
        <v>193</v>
      </c>
      <c r="BB13">
        <v>2</v>
      </c>
      <c r="BC13" t="s">
        <v>330</v>
      </c>
      <c r="BD13">
        <v>16</v>
      </c>
      <c r="BE13">
        <v>28622.757999999994</v>
      </c>
      <c r="BF13">
        <v>0.11226126427089941</v>
      </c>
      <c r="BG13">
        <v>9.3123391599955599E-2</v>
      </c>
      <c r="BH13">
        <v>83606.777000000002</v>
      </c>
      <c r="BI13">
        <v>3.8432614140836929E-2</v>
      </c>
      <c r="BJ13">
        <v>3.1880768492065677E-2</v>
      </c>
      <c r="BK13">
        <v>1</v>
      </c>
      <c r="BL13" t="s">
        <v>66</v>
      </c>
      <c r="BM13">
        <v>0</v>
      </c>
      <c r="BN13" t="s">
        <v>321</v>
      </c>
    </row>
    <row r="14" spans="1:66" x14ac:dyDescent="0.25">
      <c r="A14" s="140" t="str">
        <f t="shared" si="20"/>
        <v>인천제물포교통</v>
      </c>
      <c r="B14" s="140" t="str">
        <f t="shared" si="21"/>
        <v>78</v>
      </c>
      <c r="C14" s="141" t="str">
        <f t="shared" si="22"/>
        <v>70바2608</v>
      </c>
      <c r="D14" s="116" t="str">
        <f t="shared" si="23"/>
        <v>대형</v>
      </c>
      <c r="E14" s="112" t="str">
        <f t="shared" si="16"/>
        <v>F</v>
      </c>
      <c r="F14" s="161">
        <f t="shared" si="17"/>
        <v>0.76400000000000001</v>
      </c>
      <c r="G14" s="162">
        <f t="shared" si="18"/>
        <v>1.91</v>
      </c>
      <c r="H14" s="163">
        <f t="shared" si="19"/>
        <v>2.5</v>
      </c>
      <c r="I14" s="164">
        <f t="shared" si="24"/>
        <v>5354.076</v>
      </c>
      <c r="J14" s="165">
        <f t="shared" si="25"/>
        <v>2.7112590479066122E-2</v>
      </c>
      <c r="K14" s="165">
        <f t="shared" si="26"/>
        <v>0.33670498557016226</v>
      </c>
      <c r="L14" s="165">
        <f t="shared" si="27"/>
        <v>0.15315434446578644</v>
      </c>
      <c r="M14" s="166">
        <f t="shared" si="28"/>
        <v>13.314</v>
      </c>
      <c r="N14" s="167">
        <f t="shared" si="29"/>
        <v>0.13100000000000001</v>
      </c>
      <c r="O14" s="167">
        <f t="shared" si="30"/>
        <v>17.780999999999999</v>
      </c>
      <c r="P14" s="168">
        <f t="shared" si="31"/>
        <v>0</v>
      </c>
      <c r="Q14" s="169">
        <f t="shared" si="32"/>
        <v>73</v>
      </c>
      <c r="R14" s="170">
        <f t="shared" si="33"/>
        <v>30.0697796567922</v>
      </c>
      <c r="S14" s="142">
        <f t="shared" si="34"/>
        <v>7</v>
      </c>
      <c r="T14" s="142">
        <f t="shared" si="35"/>
        <v>952</v>
      </c>
      <c r="U14" t="s">
        <v>115</v>
      </c>
      <c r="V14" s="5" t="s">
        <v>117</v>
      </c>
      <c r="W14" t="s">
        <v>115</v>
      </c>
      <c r="X14" s="5" t="s">
        <v>117</v>
      </c>
      <c r="Y14" t="s">
        <v>204</v>
      </c>
      <c r="Z14" t="s">
        <v>187</v>
      </c>
      <c r="AA14" t="s">
        <v>48</v>
      </c>
      <c r="AB14">
        <v>530</v>
      </c>
      <c r="AC14" s="1">
        <v>5354.076</v>
      </c>
      <c r="AD14" s="1">
        <v>2803.2959999999998</v>
      </c>
      <c r="AE14" s="29">
        <v>1.91</v>
      </c>
      <c r="AF14">
        <v>2.5</v>
      </c>
      <c r="AG14">
        <v>13.314</v>
      </c>
      <c r="AH14">
        <v>279.88048600000002</v>
      </c>
      <c r="AI14">
        <v>7.5882849999999999</v>
      </c>
      <c r="AJ14">
        <v>94.237155000000001</v>
      </c>
      <c r="AK14">
        <v>820</v>
      </c>
      <c r="AL14">
        <v>7</v>
      </c>
      <c r="AM14">
        <v>952</v>
      </c>
      <c r="AN14">
        <v>73</v>
      </c>
      <c r="AO14">
        <v>19.129864999999999</v>
      </c>
      <c r="AP14">
        <v>2007.8</v>
      </c>
      <c r="AQ14">
        <v>0</v>
      </c>
      <c r="AR14">
        <v>56</v>
      </c>
      <c r="AS14">
        <v>19540</v>
      </c>
      <c r="AT14">
        <v>0.13100000000000001</v>
      </c>
      <c r="AU14">
        <v>17.780999999999999</v>
      </c>
      <c r="AV14">
        <v>40026</v>
      </c>
      <c r="AW14">
        <v>0</v>
      </c>
      <c r="AX14" s="30">
        <v>0.43</v>
      </c>
      <c r="AY14">
        <v>0.76400000000000001</v>
      </c>
      <c r="AZ14" t="s">
        <v>69</v>
      </c>
      <c r="BA14" t="s">
        <v>331</v>
      </c>
      <c r="BB14">
        <v>1</v>
      </c>
      <c r="BC14" t="s">
        <v>332</v>
      </c>
      <c r="BD14">
        <v>16</v>
      </c>
      <c r="BE14">
        <v>7467.9189999999999</v>
      </c>
      <c r="BF14">
        <v>0.71694350193139478</v>
      </c>
      <c r="BG14">
        <v>0.54774483547558561</v>
      </c>
      <c r="BH14">
        <v>83606.777000000002</v>
      </c>
      <c r="BI14">
        <v>6.4038780014208652E-2</v>
      </c>
      <c r="BJ14">
        <v>4.8925627930855413E-2</v>
      </c>
      <c r="BK14">
        <v>1</v>
      </c>
      <c r="BL14" t="s">
        <v>69</v>
      </c>
      <c r="BM14">
        <v>0</v>
      </c>
      <c r="BN14" t="s">
        <v>321</v>
      </c>
    </row>
    <row r="15" spans="1:66" x14ac:dyDescent="0.25">
      <c r="A15" s="143" t="str">
        <f t="shared" si="20"/>
        <v>인천제물포교통</v>
      </c>
      <c r="B15" s="143" t="str">
        <f t="shared" si="21"/>
        <v>78</v>
      </c>
      <c r="C15" s="144" t="str">
        <f t="shared" si="22"/>
        <v>70바2770</v>
      </c>
      <c r="D15" s="132" t="str">
        <f t="shared" si="23"/>
        <v>중형</v>
      </c>
      <c r="E15" s="128" t="str">
        <f t="shared" si="16"/>
        <v>F</v>
      </c>
      <c r="F15" s="151">
        <f t="shared" si="17"/>
        <v>0.71</v>
      </c>
      <c r="G15" s="152">
        <f t="shared" si="18"/>
        <v>1.8460000000000001</v>
      </c>
      <c r="H15" s="153">
        <f t="shared" si="19"/>
        <v>2.6</v>
      </c>
      <c r="I15" s="154">
        <f t="shared" si="24"/>
        <v>2113.8429999999998</v>
      </c>
      <c r="J15" s="155">
        <f t="shared" si="25"/>
        <v>3.1184155861596164E-2</v>
      </c>
      <c r="K15" s="155">
        <f t="shared" si="26"/>
        <v>0.33824325556839474</v>
      </c>
      <c r="L15" s="155">
        <f t="shared" si="27"/>
        <v>0.21099012556750904</v>
      </c>
      <c r="M15" s="156">
        <f t="shared" si="28"/>
        <v>15.356</v>
      </c>
      <c r="N15" s="157">
        <f t="shared" si="29"/>
        <v>0.28399999999999997</v>
      </c>
      <c r="O15" s="157">
        <f t="shared" si="30"/>
        <v>28.667999999999999</v>
      </c>
      <c r="P15" s="158">
        <f t="shared" si="31"/>
        <v>0</v>
      </c>
      <c r="Q15" s="159">
        <f t="shared" si="32"/>
        <v>82</v>
      </c>
      <c r="R15" s="160">
        <f t="shared" si="33"/>
        <v>29.266448983246949</v>
      </c>
      <c r="S15" s="145">
        <f t="shared" si="34"/>
        <v>6</v>
      </c>
      <c r="T15" s="145">
        <f t="shared" si="35"/>
        <v>606</v>
      </c>
      <c r="U15" t="s">
        <v>115</v>
      </c>
      <c r="V15" s="5" t="s">
        <v>117</v>
      </c>
      <c r="W15" t="s">
        <v>115</v>
      </c>
      <c r="X15" s="5" t="s">
        <v>117</v>
      </c>
      <c r="Y15" t="s">
        <v>205</v>
      </c>
      <c r="Z15" t="s">
        <v>206</v>
      </c>
      <c r="AA15" t="s">
        <v>48</v>
      </c>
      <c r="AB15">
        <v>530</v>
      </c>
      <c r="AC15" s="1">
        <v>2113.8429999999998</v>
      </c>
      <c r="AD15" s="1">
        <v>1145.144</v>
      </c>
      <c r="AE15" s="29">
        <v>1.8460000000000001</v>
      </c>
      <c r="AF15">
        <v>2.6</v>
      </c>
      <c r="AG15">
        <v>15.356</v>
      </c>
      <c r="AH15">
        <v>114.542751</v>
      </c>
      <c r="AI15">
        <v>3.5719189999999998</v>
      </c>
      <c r="AJ15">
        <v>38.743313000000001</v>
      </c>
      <c r="AK15">
        <v>446</v>
      </c>
      <c r="AL15">
        <v>6</v>
      </c>
      <c r="AM15">
        <v>606</v>
      </c>
      <c r="AN15">
        <v>82</v>
      </c>
      <c r="AO15">
        <v>18.454619999999998</v>
      </c>
      <c r="AP15">
        <v>6493</v>
      </c>
      <c r="AQ15">
        <v>0</v>
      </c>
      <c r="AR15">
        <v>13</v>
      </c>
      <c r="AS15">
        <v>3733</v>
      </c>
      <c r="AT15">
        <v>0.28399999999999997</v>
      </c>
      <c r="AU15">
        <v>28.667999999999999</v>
      </c>
      <c r="AV15">
        <v>11074</v>
      </c>
      <c r="AW15">
        <v>0</v>
      </c>
      <c r="AX15" s="30">
        <v>0.47</v>
      </c>
      <c r="AY15">
        <v>0.71</v>
      </c>
      <c r="AZ15" t="s">
        <v>69</v>
      </c>
      <c r="BA15" t="s">
        <v>331</v>
      </c>
      <c r="BB15">
        <v>2</v>
      </c>
      <c r="BC15" t="s">
        <v>333</v>
      </c>
      <c r="BD15">
        <v>2</v>
      </c>
      <c r="BE15">
        <v>7467.9189999999999</v>
      </c>
      <c r="BF15">
        <v>0.28305649806860517</v>
      </c>
      <c r="BG15">
        <v>0.20097011362870965</v>
      </c>
      <c r="BH15">
        <v>83606.777000000002</v>
      </c>
      <c r="BI15">
        <v>2.5283153780703685E-2</v>
      </c>
      <c r="BJ15">
        <v>1.7951039184299616E-2</v>
      </c>
      <c r="BK15">
        <v>1</v>
      </c>
      <c r="BL15" t="s">
        <v>69</v>
      </c>
      <c r="BM15">
        <v>0</v>
      </c>
      <c r="BN15" t="s">
        <v>321</v>
      </c>
    </row>
    <row r="16" spans="1:66" x14ac:dyDescent="0.25">
      <c r="A16" s="140" t="str">
        <f t="shared" si="20"/>
        <v>인천제물포교통</v>
      </c>
      <c r="B16" s="140" t="str">
        <f t="shared" si="21"/>
        <v>급행97</v>
      </c>
      <c r="C16" s="141" t="str">
        <f t="shared" si="22"/>
        <v>70바2445</v>
      </c>
      <c r="D16" s="116" t="str">
        <f t="shared" si="23"/>
        <v>대형</v>
      </c>
      <c r="E16" s="112" t="str">
        <f t="shared" si="16"/>
        <v>F</v>
      </c>
      <c r="F16" s="161">
        <f t="shared" si="17"/>
        <v>0.77750000000000008</v>
      </c>
      <c r="G16" s="162">
        <f t="shared" si="18"/>
        <v>1.8660000000000001</v>
      </c>
      <c r="H16" s="163">
        <f t="shared" si="19"/>
        <v>2.4</v>
      </c>
      <c r="I16" s="164">
        <f t="shared" si="24"/>
        <v>6471.8379999999997</v>
      </c>
      <c r="J16" s="165">
        <f t="shared" si="25"/>
        <v>4.5611629704191248E-2</v>
      </c>
      <c r="K16" s="165">
        <f t="shared" si="26"/>
        <v>0.37199040286490898</v>
      </c>
      <c r="L16" s="165">
        <f t="shared" si="27"/>
        <v>0.19747095029263712</v>
      </c>
      <c r="M16" s="166">
        <f t="shared" si="28"/>
        <v>16.786999999999999</v>
      </c>
      <c r="N16" s="167">
        <f t="shared" si="29"/>
        <v>0.124</v>
      </c>
      <c r="O16" s="167">
        <f t="shared" si="30"/>
        <v>16.858000000000001</v>
      </c>
      <c r="P16" s="168">
        <f t="shared" si="31"/>
        <v>0</v>
      </c>
      <c r="Q16" s="169">
        <f t="shared" si="32"/>
        <v>73</v>
      </c>
      <c r="R16" s="170">
        <f t="shared" si="33"/>
        <v>27.398880855554008</v>
      </c>
      <c r="S16" s="142">
        <f t="shared" si="34"/>
        <v>8</v>
      </c>
      <c r="T16" s="142">
        <f t="shared" si="35"/>
        <v>1091</v>
      </c>
      <c r="U16" t="s">
        <v>115</v>
      </c>
      <c r="V16" t="s">
        <v>118</v>
      </c>
      <c r="W16" s="4" t="s">
        <v>115</v>
      </c>
      <c r="X16" s="4" t="s">
        <v>118</v>
      </c>
      <c r="Y16" s="4" t="s">
        <v>207</v>
      </c>
      <c r="Z16" s="4" t="s">
        <v>187</v>
      </c>
      <c r="AA16" s="4" t="s">
        <v>48</v>
      </c>
      <c r="AB16" s="4">
        <v>530</v>
      </c>
      <c r="AC16" s="4">
        <v>6471.8379999999997</v>
      </c>
      <c r="AD16" s="4">
        <v>3468.848</v>
      </c>
      <c r="AE16" s="4">
        <v>1.8660000000000001</v>
      </c>
      <c r="AF16" s="4">
        <v>2.4</v>
      </c>
      <c r="AG16" s="4">
        <v>16.786999999999999</v>
      </c>
      <c r="AH16" s="4">
        <v>405.57853599999999</v>
      </c>
      <c r="AI16" s="4">
        <v>18.499098</v>
      </c>
      <c r="AJ16" s="4">
        <v>150.87132299999999</v>
      </c>
      <c r="AK16" s="4">
        <v>1278</v>
      </c>
      <c r="AL16" s="4">
        <v>8</v>
      </c>
      <c r="AM16" s="4">
        <v>1091</v>
      </c>
      <c r="AN16" s="4">
        <v>73</v>
      </c>
      <c r="AO16" s="4">
        <v>15.957051999999999</v>
      </c>
      <c r="AP16" s="4">
        <v>3251.1</v>
      </c>
      <c r="AQ16" s="4">
        <v>0</v>
      </c>
      <c r="AR16" s="4">
        <v>94</v>
      </c>
      <c r="AS16" s="4">
        <v>44155</v>
      </c>
      <c r="AT16" s="4">
        <v>0.124</v>
      </c>
      <c r="AU16" s="4">
        <v>16.858000000000001</v>
      </c>
      <c r="AV16" s="4">
        <v>24210</v>
      </c>
      <c r="AW16" s="4">
        <v>0</v>
      </c>
      <c r="AX16" s="31">
        <v>0.54</v>
      </c>
      <c r="AY16">
        <v>0.77750000000000008</v>
      </c>
      <c r="AZ16" t="s">
        <v>69</v>
      </c>
      <c r="BA16" t="s">
        <v>334</v>
      </c>
      <c r="BB16">
        <v>3</v>
      </c>
      <c r="BC16" t="s">
        <v>335</v>
      </c>
      <c r="BD16">
        <v>11</v>
      </c>
      <c r="BE16">
        <v>47516.1</v>
      </c>
      <c r="BF16">
        <v>0.13620305538543778</v>
      </c>
      <c r="BG16">
        <v>0.10589787556217789</v>
      </c>
      <c r="BH16">
        <v>83606.777000000002</v>
      </c>
      <c r="BI16">
        <v>7.740805509103646E-2</v>
      </c>
      <c r="BJ16">
        <v>6.0184762833280857E-2</v>
      </c>
      <c r="BK16">
        <v>1</v>
      </c>
      <c r="BL16" t="s">
        <v>66</v>
      </c>
      <c r="BM16">
        <v>-1</v>
      </c>
      <c r="BN16" t="s">
        <v>320</v>
      </c>
    </row>
    <row r="17" spans="1:66" x14ac:dyDescent="0.25">
      <c r="A17" s="143" t="str">
        <f t="shared" si="20"/>
        <v>인천제물포교통</v>
      </c>
      <c r="B17" s="143" t="str">
        <f t="shared" si="21"/>
        <v>급행97</v>
      </c>
      <c r="C17" s="144" t="str">
        <f t="shared" si="22"/>
        <v>70바2831</v>
      </c>
      <c r="D17" s="132" t="str">
        <f t="shared" si="23"/>
        <v>대형</v>
      </c>
      <c r="E17" s="128" t="str">
        <f t="shared" si="16"/>
        <v>F</v>
      </c>
      <c r="F17" s="151">
        <f t="shared" si="17"/>
        <v>0.77782608695652178</v>
      </c>
      <c r="G17" s="152">
        <f t="shared" si="18"/>
        <v>1.7889999999999999</v>
      </c>
      <c r="H17" s="153">
        <f t="shared" si="19"/>
        <v>2.2999999999999998</v>
      </c>
      <c r="I17" s="154">
        <f t="shared" si="24"/>
        <v>4955.99</v>
      </c>
      <c r="J17" s="155">
        <f t="shared" si="25"/>
        <v>3.5691741352858353E-2</v>
      </c>
      <c r="K17" s="155">
        <f t="shared" si="26"/>
        <v>0.35005874914163226</v>
      </c>
      <c r="L17" s="155">
        <f t="shared" si="27"/>
        <v>0.17272028393923314</v>
      </c>
      <c r="M17" s="156">
        <f t="shared" si="28"/>
        <v>14.776999999999999</v>
      </c>
      <c r="N17" s="157">
        <f t="shared" si="29"/>
        <v>0.04</v>
      </c>
      <c r="O17" s="157">
        <f t="shared" si="30"/>
        <v>8.0709999999999997</v>
      </c>
      <c r="P17" s="158">
        <f t="shared" si="31"/>
        <v>0</v>
      </c>
      <c r="Q17" s="159">
        <f t="shared" si="32"/>
        <v>72</v>
      </c>
      <c r="R17" s="160">
        <f t="shared" si="33"/>
        <v>25.461389199830254</v>
      </c>
      <c r="S17" s="145">
        <f t="shared" si="34"/>
        <v>2</v>
      </c>
      <c r="T17" s="145">
        <f t="shared" si="35"/>
        <v>400</v>
      </c>
      <c r="U17" t="s">
        <v>115</v>
      </c>
      <c r="V17" s="5" t="s">
        <v>118</v>
      </c>
      <c r="W17" t="s">
        <v>115</v>
      </c>
      <c r="X17" s="5" t="s">
        <v>118</v>
      </c>
      <c r="Y17" t="s">
        <v>208</v>
      </c>
      <c r="Z17" t="s">
        <v>187</v>
      </c>
      <c r="AA17" t="s">
        <v>48</v>
      </c>
      <c r="AB17">
        <v>530</v>
      </c>
      <c r="AC17" s="1">
        <v>4955.99</v>
      </c>
      <c r="AD17" s="1">
        <v>2770.08</v>
      </c>
      <c r="AE17" s="29">
        <v>1.7889999999999999</v>
      </c>
      <c r="AF17">
        <v>2.2999999999999998</v>
      </c>
      <c r="AG17">
        <v>14.776999999999999</v>
      </c>
      <c r="AH17">
        <v>316.88633199999998</v>
      </c>
      <c r="AI17">
        <v>11.310225000000001</v>
      </c>
      <c r="AJ17">
        <v>110.928833</v>
      </c>
      <c r="AK17">
        <v>856</v>
      </c>
      <c r="AL17">
        <v>2</v>
      </c>
      <c r="AM17">
        <v>400</v>
      </c>
      <c r="AN17">
        <v>72</v>
      </c>
      <c r="AO17">
        <v>15.639645</v>
      </c>
      <c r="AP17">
        <v>1134.2</v>
      </c>
      <c r="AQ17">
        <v>0</v>
      </c>
      <c r="AR17">
        <v>87</v>
      </c>
      <c r="AS17">
        <v>26067</v>
      </c>
      <c r="AT17">
        <v>0.04</v>
      </c>
      <c r="AU17">
        <v>8.0709999999999997</v>
      </c>
      <c r="AV17">
        <v>43134</v>
      </c>
      <c r="AW17">
        <v>0</v>
      </c>
      <c r="AX17" s="30">
        <v>0.51</v>
      </c>
      <c r="AY17">
        <v>0.77782608695652178</v>
      </c>
      <c r="AZ17" t="s">
        <v>69</v>
      </c>
      <c r="BA17" t="s">
        <v>334</v>
      </c>
      <c r="BB17">
        <v>2</v>
      </c>
      <c r="BC17" t="s">
        <v>336</v>
      </c>
      <c r="BD17">
        <v>10</v>
      </c>
      <c r="BE17">
        <v>47516.1</v>
      </c>
      <c r="BF17">
        <v>0.10430127893492942</v>
      </c>
      <c r="BG17">
        <v>8.1128255658516849E-2</v>
      </c>
      <c r="BH17">
        <v>83606.777000000002</v>
      </c>
      <c r="BI17">
        <v>5.9277371737460942E-2</v>
      </c>
      <c r="BJ17">
        <v>4.6107486103616362E-2</v>
      </c>
      <c r="BK17">
        <v>1</v>
      </c>
      <c r="BL17" t="s">
        <v>66</v>
      </c>
      <c r="BM17">
        <v>-1</v>
      </c>
      <c r="BN17" t="s">
        <v>320</v>
      </c>
    </row>
    <row r="18" spans="1:66" x14ac:dyDescent="0.25">
      <c r="A18" s="140" t="str">
        <f t="shared" si="20"/>
        <v>인천제물포교통</v>
      </c>
      <c r="B18" s="140" t="str">
        <f t="shared" si="21"/>
        <v>급행97</v>
      </c>
      <c r="C18" s="141" t="str">
        <f t="shared" si="22"/>
        <v>70바2832</v>
      </c>
      <c r="D18" s="116" t="str">
        <f t="shared" si="23"/>
        <v>대형</v>
      </c>
      <c r="E18" s="112" t="str">
        <f t="shared" si="16"/>
        <v>D</v>
      </c>
      <c r="F18" s="161">
        <f t="shared" si="17"/>
        <v>0.80826086956521748</v>
      </c>
      <c r="G18" s="162">
        <f t="shared" si="18"/>
        <v>1.859</v>
      </c>
      <c r="H18" s="163">
        <f t="shared" si="19"/>
        <v>2.2999999999999998</v>
      </c>
      <c r="I18" s="164">
        <f t="shared" si="24"/>
        <v>6514.2120000000004</v>
      </c>
      <c r="J18" s="165">
        <f t="shared" si="25"/>
        <v>3.030455235713226E-2</v>
      </c>
      <c r="K18" s="165">
        <f t="shared" si="26"/>
        <v>0.35877561978849637</v>
      </c>
      <c r="L18" s="165">
        <f t="shared" si="27"/>
        <v>0.20048472478328921</v>
      </c>
      <c r="M18" s="166">
        <f t="shared" si="28"/>
        <v>15.301</v>
      </c>
      <c r="N18" s="167">
        <f t="shared" si="29"/>
        <v>3.1E-2</v>
      </c>
      <c r="O18" s="167">
        <f t="shared" si="30"/>
        <v>19.312000000000001</v>
      </c>
      <c r="P18" s="168">
        <f t="shared" si="31"/>
        <v>0</v>
      </c>
      <c r="Q18" s="169">
        <f t="shared" si="32"/>
        <v>72</v>
      </c>
      <c r="R18" s="170">
        <f t="shared" si="33"/>
        <v>27.629835301341519</v>
      </c>
      <c r="S18" s="142">
        <f t="shared" si="34"/>
        <v>2</v>
      </c>
      <c r="T18" s="142">
        <f t="shared" si="35"/>
        <v>1258</v>
      </c>
      <c r="U18" t="s">
        <v>115</v>
      </c>
      <c r="V18" s="5" t="s">
        <v>118</v>
      </c>
      <c r="W18" t="s">
        <v>115</v>
      </c>
      <c r="X18" s="5" t="s">
        <v>118</v>
      </c>
      <c r="Y18" t="s">
        <v>209</v>
      </c>
      <c r="Z18" t="s">
        <v>187</v>
      </c>
      <c r="AA18" t="s">
        <v>48</v>
      </c>
      <c r="AB18">
        <v>530</v>
      </c>
      <c r="AC18" s="1">
        <v>6514.2120000000004</v>
      </c>
      <c r="AD18" s="1">
        <v>3505.0410000000002</v>
      </c>
      <c r="AE18" s="29">
        <v>1.859</v>
      </c>
      <c r="AF18">
        <v>2.2999999999999998</v>
      </c>
      <c r="AG18">
        <v>15.301</v>
      </c>
      <c r="AH18">
        <v>385.921853</v>
      </c>
      <c r="AI18">
        <v>11.695188999999999</v>
      </c>
      <c r="AJ18">
        <v>138.459352</v>
      </c>
      <c r="AK18">
        <v>1306</v>
      </c>
      <c r="AL18">
        <v>2</v>
      </c>
      <c r="AM18">
        <v>1258</v>
      </c>
      <c r="AN18">
        <v>72</v>
      </c>
      <c r="AO18">
        <v>16.879614</v>
      </c>
      <c r="AP18">
        <v>1621.9</v>
      </c>
      <c r="AQ18">
        <v>0</v>
      </c>
      <c r="AR18">
        <v>64</v>
      </c>
      <c r="AS18">
        <v>13785</v>
      </c>
      <c r="AT18">
        <v>3.1E-2</v>
      </c>
      <c r="AU18">
        <v>19.312000000000001</v>
      </c>
      <c r="AV18">
        <v>59801</v>
      </c>
      <c r="AW18">
        <v>0</v>
      </c>
      <c r="AX18" s="30">
        <v>0.5</v>
      </c>
      <c r="AY18">
        <v>0.80826086956521748</v>
      </c>
      <c r="AZ18" t="s">
        <v>66</v>
      </c>
      <c r="BA18" t="s">
        <v>334</v>
      </c>
      <c r="BB18">
        <v>1</v>
      </c>
      <c r="BC18" t="s">
        <v>337</v>
      </c>
      <c r="BD18">
        <v>10</v>
      </c>
      <c r="BE18">
        <v>47516.1</v>
      </c>
      <c r="BF18">
        <v>0.13709483732882119</v>
      </c>
      <c r="BG18">
        <v>0.11080839243229505</v>
      </c>
      <c r="BH18">
        <v>83606.777000000002</v>
      </c>
      <c r="BI18">
        <v>7.7914880034186701E-2</v>
      </c>
      <c r="BJ18">
        <v>6.2975548688501345E-2</v>
      </c>
      <c r="BK18">
        <v>1</v>
      </c>
      <c r="BL18" t="s">
        <v>68</v>
      </c>
      <c r="BM18">
        <v>-1</v>
      </c>
      <c r="BN18" t="s">
        <v>320</v>
      </c>
    </row>
    <row r="19" spans="1:66" x14ac:dyDescent="0.25">
      <c r="A19" s="143" t="str">
        <f t="shared" si="20"/>
        <v>인천제물포교통</v>
      </c>
      <c r="B19" s="143" t="str">
        <f t="shared" si="21"/>
        <v>급행97</v>
      </c>
      <c r="C19" s="144" t="str">
        <f t="shared" si="22"/>
        <v>70바2834</v>
      </c>
      <c r="D19" s="132" t="str">
        <f t="shared" si="23"/>
        <v>대형</v>
      </c>
      <c r="E19" s="128" t="str">
        <f t="shared" si="16"/>
        <v>F</v>
      </c>
      <c r="F19" s="151">
        <f t="shared" si="17"/>
        <v>0.73708333333333331</v>
      </c>
      <c r="G19" s="152">
        <f t="shared" si="18"/>
        <v>1.7689999999999999</v>
      </c>
      <c r="H19" s="153">
        <f t="shared" si="19"/>
        <v>2.4</v>
      </c>
      <c r="I19" s="154">
        <f t="shared" si="24"/>
        <v>5799.9620000000004</v>
      </c>
      <c r="J19" s="155">
        <f t="shared" si="25"/>
        <v>4.6120536167244965E-2</v>
      </c>
      <c r="K19" s="155">
        <f t="shared" si="26"/>
        <v>0.34721063377380534</v>
      </c>
      <c r="L19" s="155">
        <f t="shared" si="27"/>
        <v>0.22465664430215232</v>
      </c>
      <c r="M19" s="156">
        <f t="shared" si="28"/>
        <v>15.746</v>
      </c>
      <c r="N19" s="157">
        <f t="shared" si="29"/>
        <v>3.4000000000000002E-2</v>
      </c>
      <c r="O19" s="157">
        <f t="shared" si="30"/>
        <v>18.361999999999998</v>
      </c>
      <c r="P19" s="158">
        <f t="shared" si="31"/>
        <v>0</v>
      </c>
      <c r="Q19" s="159">
        <f t="shared" si="32"/>
        <v>72</v>
      </c>
      <c r="R19" s="160">
        <f t="shared" si="33"/>
        <v>27.369990431341467</v>
      </c>
      <c r="S19" s="145">
        <f t="shared" si="34"/>
        <v>2</v>
      </c>
      <c r="T19" s="145">
        <f t="shared" si="35"/>
        <v>1065</v>
      </c>
      <c r="U19" t="s">
        <v>115</v>
      </c>
      <c r="V19" t="s">
        <v>118</v>
      </c>
      <c r="W19" s="4" t="s">
        <v>115</v>
      </c>
      <c r="X19" s="4" t="s">
        <v>118</v>
      </c>
      <c r="Y19" s="4" t="s">
        <v>210</v>
      </c>
      <c r="Z19" s="4" t="s">
        <v>187</v>
      </c>
      <c r="AA19" s="4" t="s">
        <v>48</v>
      </c>
      <c r="AB19" s="4">
        <v>530</v>
      </c>
      <c r="AC19" s="4">
        <v>5799.9620000000004</v>
      </c>
      <c r="AD19" s="4">
        <v>3278.7359999999999</v>
      </c>
      <c r="AE19" s="4">
        <v>1.7689999999999999</v>
      </c>
      <c r="AF19" s="4">
        <v>2.4</v>
      </c>
      <c r="AG19" s="4">
        <v>15.746</v>
      </c>
      <c r="AH19" s="4">
        <v>349.30018899999999</v>
      </c>
      <c r="AI19" s="4">
        <v>16.109912000000001</v>
      </c>
      <c r="AJ19" s="4">
        <v>121.28073999999999</v>
      </c>
      <c r="AK19" s="4">
        <v>1303</v>
      </c>
      <c r="AL19" s="4">
        <v>2</v>
      </c>
      <c r="AM19" s="4">
        <v>1065</v>
      </c>
      <c r="AN19" s="4">
        <v>72</v>
      </c>
      <c r="AO19" s="4">
        <v>16.604520000000001</v>
      </c>
      <c r="AP19" s="4">
        <v>2541.5</v>
      </c>
      <c r="AQ19" s="4">
        <v>0</v>
      </c>
      <c r="AR19" s="4">
        <v>55</v>
      </c>
      <c r="AS19" s="4">
        <v>16960</v>
      </c>
      <c r="AT19" s="4">
        <v>3.4000000000000002E-2</v>
      </c>
      <c r="AU19" s="4">
        <v>18.361999999999998</v>
      </c>
      <c r="AV19" s="4">
        <v>53828</v>
      </c>
      <c r="AW19" s="4">
        <v>0</v>
      </c>
      <c r="AX19" s="31">
        <v>0.49</v>
      </c>
      <c r="AY19">
        <v>0.73708333333333331</v>
      </c>
      <c r="AZ19" t="s">
        <v>69</v>
      </c>
      <c r="BA19" t="s">
        <v>334</v>
      </c>
      <c r="BB19">
        <v>8</v>
      </c>
      <c r="BC19" t="s">
        <v>338</v>
      </c>
      <c r="BD19">
        <v>10</v>
      </c>
      <c r="BE19">
        <v>47516.1</v>
      </c>
      <c r="BF19">
        <v>0.12206309019469191</v>
      </c>
      <c r="BG19">
        <v>8.997066939767083E-2</v>
      </c>
      <c r="BH19">
        <v>83606.777000000002</v>
      </c>
      <c r="BI19">
        <v>6.9371912279311998E-2</v>
      </c>
      <c r="BJ19">
        <v>5.1132880342542882E-2</v>
      </c>
      <c r="BK19">
        <v>1</v>
      </c>
      <c r="BL19" t="s">
        <v>69</v>
      </c>
      <c r="BM19">
        <v>0</v>
      </c>
      <c r="BN19" t="s">
        <v>321</v>
      </c>
    </row>
    <row r="20" spans="1:66" x14ac:dyDescent="0.25">
      <c r="A20" s="140" t="str">
        <f t="shared" si="20"/>
        <v>인천제물포교통</v>
      </c>
      <c r="B20" s="140" t="str">
        <f t="shared" si="21"/>
        <v>급행97</v>
      </c>
      <c r="C20" s="141" t="str">
        <f t="shared" si="22"/>
        <v>70바2835</v>
      </c>
      <c r="D20" s="116" t="str">
        <f t="shared" si="23"/>
        <v>대형</v>
      </c>
      <c r="E20" s="112" t="str">
        <f t="shared" si="16"/>
        <v>F</v>
      </c>
      <c r="F20" s="161">
        <f t="shared" si="17"/>
        <v>0.75956521739130445</v>
      </c>
      <c r="G20" s="162">
        <f t="shared" si="18"/>
        <v>1.7470000000000001</v>
      </c>
      <c r="H20" s="163">
        <f t="shared" si="19"/>
        <v>2.2999999999999998</v>
      </c>
      <c r="I20" s="164">
        <f t="shared" si="24"/>
        <v>5324.3789999999999</v>
      </c>
      <c r="J20" s="165">
        <f t="shared" si="25"/>
        <v>3.1634232271624506E-2</v>
      </c>
      <c r="K20" s="165">
        <f t="shared" si="26"/>
        <v>0.35472269832883263</v>
      </c>
      <c r="L20" s="165">
        <f t="shared" si="27"/>
        <v>0.1788001943513037</v>
      </c>
      <c r="M20" s="166">
        <f t="shared" si="28"/>
        <v>17.759</v>
      </c>
      <c r="N20" s="167">
        <f t="shared" si="29"/>
        <v>7.4999999999999997E-2</v>
      </c>
      <c r="O20" s="167">
        <f t="shared" si="30"/>
        <v>44.981999999999999</v>
      </c>
      <c r="P20" s="168">
        <f t="shared" si="31"/>
        <v>0</v>
      </c>
      <c r="Q20" s="169">
        <f t="shared" si="32"/>
        <v>76</v>
      </c>
      <c r="R20" s="170">
        <f t="shared" si="33"/>
        <v>28.270402378656527</v>
      </c>
      <c r="S20" s="142">
        <f t="shared" si="34"/>
        <v>4</v>
      </c>
      <c r="T20" s="142">
        <f t="shared" si="35"/>
        <v>2395</v>
      </c>
      <c r="U20" t="s">
        <v>115</v>
      </c>
      <c r="V20" s="5" t="s">
        <v>118</v>
      </c>
      <c r="W20" t="s">
        <v>115</v>
      </c>
      <c r="X20" s="5" t="s">
        <v>118</v>
      </c>
      <c r="Y20" t="s">
        <v>211</v>
      </c>
      <c r="Z20" t="s">
        <v>187</v>
      </c>
      <c r="AA20" t="s">
        <v>48</v>
      </c>
      <c r="AB20">
        <v>530</v>
      </c>
      <c r="AC20" s="1">
        <v>5324.3789999999999</v>
      </c>
      <c r="AD20" s="1">
        <v>3047.578</v>
      </c>
      <c r="AE20" s="29">
        <v>1.7470000000000001</v>
      </c>
      <c r="AF20">
        <v>2.2999999999999998</v>
      </c>
      <c r="AG20">
        <v>17.759</v>
      </c>
      <c r="AH20">
        <v>306.91713700000003</v>
      </c>
      <c r="AI20">
        <v>9.7090879999999995</v>
      </c>
      <c r="AJ20">
        <v>108.870475</v>
      </c>
      <c r="AK20">
        <v>952</v>
      </c>
      <c r="AL20">
        <v>4</v>
      </c>
      <c r="AM20">
        <v>2395</v>
      </c>
      <c r="AN20">
        <v>76</v>
      </c>
      <c r="AO20">
        <v>17.347936000000001</v>
      </c>
      <c r="AP20">
        <v>4814.3</v>
      </c>
      <c r="AQ20">
        <v>0</v>
      </c>
      <c r="AR20">
        <v>51</v>
      </c>
      <c r="AS20">
        <v>15701</v>
      </c>
      <c r="AT20">
        <v>7.4999999999999997E-2</v>
      </c>
      <c r="AU20">
        <v>44.981999999999999</v>
      </c>
      <c r="AV20">
        <v>50355</v>
      </c>
      <c r="AW20">
        <v>0</v>
      </c>
      <c r="AX20" s="30">
        <v>0.51</v>
      </c>
      <c r="AY20">
        <v>0.75956521739130445</v>
      </c>
      <c r="AZ20" t="s">
        <v>69</v>
      </c>
      <c r="BA20" t="s">
        <v>334</v>
      </c>
      <c r="BB20">
        <v>7</v>
      </c>
      <c r="BC20" t="s">
        <v>339</v>
      </c>
      <c r="BD20">
        <v>11</v>
      </c>
      <c r="BE20">
        <v>47516.1</v>
      </c>
      <c r="BF20">
        <v>0.11205420899442504</v>
      </c>
      <c r="BG20">
        <v>8.5112479614461126E-2</v>
      </c>
      <c r="BH20">
        <v>83606.777000000002</v>
      </c>
      <c r="BI20">
        <v>6.3683581535501604E-2</v>
      </c>
      <c r="BJ20">
        <v>4.837183345327014E-2</v>
      </c>
      <c r="BK20">
        <v>1</v>
      </c>
      <c r="BL20" t="s">
        <v>69</v>
      </c>
      <c r="BM20">
        <v>0</v>
      </c>
      <c r="BN20" t="s">
        <v>321</v>
      </c>
    </row>
    <row r="21" spans="1:66" x14ac:dyDescent="0.25">
      <c r="A21" s="143" t="str">
        <f t="shared" si="20"/>
        <v>인천제물포교통</v>
      </c>
      <c r="B21" s="143" t="str">
        <f t="shared" si="21"/>
        <v>급행97</v>
      </c>
      <c r="C21" s="144" t="str">
        <f t="shared" si="22"/>
        <v>70바2854</v>
      </c>
      <c r="D21" s="132" t="str">
        <f t="shared" si="23"/>
        <v>대형</v>
      </c>
      <c r="E21" s="128" t="str">
        <f t="shared" si="16"/>
        <v>F</v>
      </c>
      <c r="F21" s="151">
        <f t="shared" si="17"/>
        <v>0.77652173913043487</v>
      </c>
      <c r="G21" s="152">
        <f t="shared" si="18"/>
        <v>1.786</v>
      </c>
      <c r="H21" s="153">
        <f t="shared" si="19"/>
        <v>2.2999999999999998</v>
      </c>
      <c r="I21" s="154">
        <f t="shared" si="24"/>
        <v>4841.8059999999996</v>
      </c>
      <c r="J21" s="155">
        <f t="shared" si="25"/>
        <v>2.7009086118950969E-2</v>
      </c>
      <c r="K21" s="155">
        <f t="shared" si="26"/>
        <v>0.34864358551259406</v>
      </c>
      <c r="L21" s="155">
        <f t="shared" si="27"/>
        <v>0.15221592934537237</v>
      </c>
      <c r="M21" s="156">
        <f t="shared" si="28"/>
        <v>16.501000000000001</v>
      </c>
      <c r="N21" s="157">
        <f t="shared" si="29"/>
        <v>0.66100000000000003</v>
      </c>
      <c r="O21" s="157">
        <f t="shared" si="30"/>
        <v>46.015999999999998</v>
      </c>
      <c r="P21" s="158">
        <f t="shared" si="31"/>
        <v>0</v>
      </c>
      <c r="Q21" s="159">
        <f t="shared" si="32"/>
        <v>79</v>
      </c>
      <c r="R21" s="160">
        <f t="shared" si="33"/>
        <v>28.558007606926509</v>
      </c>
      <c r="S21" s="145">
        <f t="shared" si="34"/>
        <v>32</v>
      </c>
      <c r="T21" s="145">
        <f t="shared" si="35"/>
        <v>2228</v>
      </c>
      <c r="U21" t="s">
        <v>115</v>
      </c>
      <c r="V21" s="5" t="s">
        <v>118</v>
      </c>
      <c r="W21" t="s">
        <v>115</v>
      </c>
      <c r="X21" s="5" t="s">
        <v>118</v>
      </c>
      <c r="Y21" t="s">
        <v>212</v>
      </c>
      <c r="Z21" t="s">
        <v>187</v>
      </c>
      <c r="AA21" t="s">
        <v>48</v>
      </c>
      <c r="AB21">
        <v>530</v>
      </c>
      <c r="AC21" s="1">
        <v>4841.8059999999996</v>
      </c>
      <c r="AD21" s="1">
        <v>2710.7809999999999</v>
      </c>
      <c r="AE21" s="29">
        <v>1.786</v>
      </c>
      <c r="AF21">
        <v>2.2999999999999998</v>
      </c>
      <c r="AG21">
        <v>16.501000000000001</v>
      </c>
      <c r="AH21">
        <v>271.55213500000002</v>
      </c>
      <c r="AI21">
        <v>7.3343749999999996</v>
      </c>
      <c r="AJ21">
        <v>94.674909999999997</v>
      </c>
      <c r="AK21">
        <v>737</v>
      </c>
      <c r="AL21">
        <v>32</v>
      </c>
      <c r="AM21">
        <v>2228</v>
      </c>
      <c r="AN21">
        <v>79</v>
      </c>
      <c r="AO21">
        <v>17.830114999999999</v>
      </c>
      <c r="AP21">
        <v>3814.7</v>
      </c>
      <c r="AQ21">
        <v>0</v>
      </c>
      <c r="AR21">
        <v>33</v>
      </c>
      <c r="AS21">
        <v>8189</v>
      </c>
      <c r="AT21">
        <v>0.66100000000000003</v>
      </c>
      <c r="AU21">
        <v>46.015999999999998</v>
      </c>
      <c r="AV21">
        <v>44310</v>
      </c>
      <c r="AW21">
        <v>0</v>
      </c>
      <c r="AX21" s="30">
        <v>0.49</v>
      </c>
      <c r="AY21">
        <v>0.77652173913043487</v>
      </c>
      <c r="AZ21" t="s">
        <v>69</v>
      </c>
      <c r="BA21" t="s">
        <v>334</v>
      </c>
      <c r="BB21">
        <v>4</v>
      </c>
      <c r="BC21" t="s">
        <v>340</v>
      </c>
      <c r="BD21">
        <v>15</v>
      </c>
      <c r="BE21">
        <v>47516.1</v>
      </c>
      <c r="BF21">
        <v>0.10189821976130195</v>
      </c>
      <c r="BG21">
        <v>7.912618282334144E-2</v>
      </c>
      <c r="BH21">
        <v>83606.777000000002</v>
      </c>
      <c r="BI21">
        <v>5.7911645128958855E-2</v>
      </c>
      <c r="BJ21">
        <v>4.496965139144371E-2</v>
      </c>
      <c r="BK21">
        <v>1</v>
      </c>
      <c r="BL21" t="s">
        <v>66</v>
      </c>
      <c r="BM21">
        <v>-1</v>
      </c>
      <c r="BN21" t="s">
        <v>320</v>
      </c>
    </row>
    <row r="22" spans="1:66" x14ac:dyDescent="0.25">
      <c r="A22" s="140" t="str">
        <f t="shared" si="20"/>
        <v>인천제물포교통</v>
      </c>
      <c r="B22" s="140" t="str">
        <f t="shared" si="21"/>
        <v>급행97</v>
      </c>
      <c r="C22" s="141" t="str">
        <f t="shared" si="22"/>
        <v>70바2858</v>
      </c>
      <c r="D22" s="116" t="str">
        <f t="shared" si="23"/>
        <v>대형</v>
      </c>
      <c r="E22" s="112" t="str">
        <f t="shared" si="16"/>
        <v>F</v>
      </c>
      <c r="F22" s="161">
        <f t="shared" si="17"/>
        <v>0.78434782608695663</v>
      </c>
      <c r="G22" s="162">
        <f t="shared" si="18"/>
        <v>1.804</v>
      </c>
      <c r="H22" s="163">
        <f t="shared" si="19"/>
        <v>2.2999999999999998</v>
      </c>
      <c r="I22" s="164">
        <f t="shared" si="24"/>
        <v>5532.31</v>
      </c>
      <c r="J22" s="165">
        <f t="shared" si="25"/>
        <v>3.0867589648967068E-2</v>
      </c>
      <c r="K22" s="165">
        <f t="shared" si="26"/>
        <v>0.37182612024007888</v>
      </c>
      <c r="L22" s="165">
        <f t="shared" si="27"/>
        <v>0.22287254329565767</v>
      </c>
      <c r="M22" s="166">
        <f t="shared" si="28"/>
        <v>16.951000000000001</v>
      </c>
      <c r="N22" s="167">
        <f t="shared" si="29"/>
        <v>7.1999999999999995E-2</v>
      </c>
      <c r="O22" s="167">
        <f t="shared" si="30"/>
        <v>40.959000000000003</v>
      </c>
      <c r="P22" s="168">
        <f t="shared" si="31"/>
        <v>0</v>
      </c>
      <c r="Q22" s="169">
        <f t="shared" si="32"/>
        <v>75</v>
      </c>
      <c r="R22" s="170">
        <f t="shared" si="33"/>
        <v>28.797230257282539</v>
      </c>
      <c r="S22" s="142">
        <f t="shared" si="34"/>
        <v>4</v>
      </c>
      <c r="T22" s="142">
        <f t="shared" si="35"/>
        <v>2266</v>
      </c>
      <c r="U22" t="s">
        <v>115</v>
      </c>
      <c r="V22" t="s">
        <v>118</v>
      </c>
      <c r="W22" s="4" t="s">
        <v>115</v>
      </c>
      <c r="X22" s="4" t="s">
        <v>118</v>
      </c>
      <c r="Y22" s="4" t="s">
        <v>213</v>
      </c>
      <c r="Z22" s="4" t="s">
        <v>187</v>
      </c>
      <c r="AA22" s="4" t="s">
        <v>48</v>
      </c>
      <c r="AB22" s="4">
        <v>530</v>
      </c>
      <c r="AC22" s="4">
        <v>5532.31</v>
      </c>
      <c r="AD22" s="4">
        <v>3067.3510000000001</v>
      </c>
      <c r="AE22" s="4">
        <v>1.804</v>
      </c>
      <c r="AF22" s="4">
        <v>2.2999999999999998</v>
      </c>
      <c r="AG22" s="4">
        <v>16.951000000000001</v>
      </c>
      <c r="AH22" s="4">
        <v>321.63159200000001</v>
      </c>
      <c r="AI22" s="4">
        <v>9.9279919999999997</v>
      </c>
      <c r="AJ22" s="4">
        <v>119.591027</v>
      </c>
      <c r="AK22" s="4">
        <v>1233</v>
      </c>
      <c r="AL22" s="4">
        <v>4</v>
      </c>
      <c r="AM22" s="4">
        <v>2266</v>
      </c>
      <c r="AN22" s="4">
        <v>75</v>
      </c>
      <c r="AO22" s="4">
        <v>17.200766000000002</v>
      </c>
      <c r="AP22" s="4">
        <v>5469.9</v>
      </c>
      <c r="AQ22" s="4">
        <v>0</v>
      </c>
      <c r="AR22" s="4">
        <v>65</v>
      </c>
      <c r="AS22" s="4">
        <v>26793</v>
      </c>
      <c r="AT22" s="4">
        <v>7.1999999999999995E-2</v>
      </c>
      <c r="AU22" s="4">
        <v>40.959000000000003</v>
      </c>
      <c r="AV22" s="4">
        <v>47877</v>
      </c>
      <c r="AW22" s="4">
        <v>0</v>
      </c>
      <c r="AX22" s="31">
        <v>0.5</v>
      </c>
      <c r="AY22">
        <v>0.78434782608695663</v>
      </c>
      <c r="AZ22" t="s">
        <v>69</v>
      </c>
      <c r="BA22" t="s">
        <v>334</v>
      </c>
      <c r="BB22">
        <v>1</v>
      </c>
      <c r="BC22" t="s">
        <v>341</v>
      </c>
      <c r="BD22">
        <v>16</v>
      </c>
      <c r="BE22">
        <v>47516.1</v>
      </c>
      <c r="BF22">
        <v>0.11643022049368532</v>
      </c>
      <c r="BG22">
        <v>9.1321790335047101E-2</v>
      </c>
      <c r="BH22">
        <v>83606.777000000002</v>
      </c>
      <c r="BI22">
        <v>6.6170592845601506E-2</v>
      </c>
      <c r="BJ22">
        <v>5.1900760649332668E-2</v>
      </c>
      <c r="BK22">
        <v>1</v>
      </c>
      <c r="BL22" t="s">
        <v>69</v>
      </c>
      <c r="BM22">
        <v>0</v>
      </c>
      <c r="BN22" t="s">
        <v>321</v>
      </c>
    </row>
    <row r="23" spans="1:66" x14ac:dyDescent="0.25">
      <c r="A23" s="143" t="str">
        <f t="shared" si="20"/>
        <v>인천제물포교통</v>
      </c>
      <c r="B23" s="143" t="str">
        <f t="shared" si="21"/>
        <v>급행97</v>
      </c>
      <c r="C23" s="144" t="str">
        <f t="shared" si="22"/>
        <v>70바2859</v>
      </c>
      <c r="D23" s="132" t="str">
        <f t="shared" si="23"/>
        <v>대형</v>
      </c>
      <c r="E23" s="128" t="str">
        <f t="shared" si="16"/>
        <v>F</v>
      </c>
      <c r="F23" s="151">
        <f t="shared" si="17"/>
        <v>0.76076923076923075</v>
      </c>
      <c r="G23" s="152">
        <f t="shared" si="18"/>
        <v>1.978</v>
      </c>
      <c r="H23" s="153">
        <f t="shared" si="19"/>
        <v>2.6</v>
      </c>
      <c r="I23" s="154">
        <f t="shared" si="24"/>
        <v>5884.36</v>
      </c>
      <c r="J23" s="155">
        <f t="shared" si="25"/>
        <v>3.2513313870089731E-2</v>
      </c>
      <c r="K23" s="155">
        <f t="shared" si="26"/>
        <v>0.34788658869714117</v>
      </c>
      <c r="L23" s="155">
        <f t="shared" si="27"/>
        <v>0.19322407194665181</v>
      </c>
      <c r="M23" s="156">
        <f t="shared" si="28"/>
        <v>13.147</v>
      </c>
      <c r="N23" s="157">
        <f t="shared" si="29"/>
        <v>0.54400000000000004</v>
      </c>
      <c r="O23" s="157">
        <f t="shared" si="30"/>
        <v>22.704000000000001</v>
      </c>
      <c r="P23" s="158">
        <f t="shared" si="31"/>
        <v>0</v>
      </c>
      <c r="Q23" s="159">
        <f t="shared" si="32"/>
        <v>72</v>
      </c>
      <c r="R23" s="160">
        <f t="shared" si="33"/>
        <v>28.26100480388958</v>
      </c>
      <c r="S23" s="145">
        <f t="shared" si="34"/>
        <v>32</v>
      </c>
      <c r="T23" s="145">
        <f t="shared" si="35"/>
        <v>1336</v>
      </c>
      <c r="U23" t="s">
        <v>115</v>
      </c>
      <c r="V23" s="5" t="s">
        <v>118</v>
      </c>
      <c r="W23" t="s">
        <v>115</v>
      </c>
      <c r="X23" s="5" t="s">
        <v>118</v>
      </c>
      <c r="Y23" t="s">
        <v>214</v>
      </c>
      <c r="Z23" t="s">
        <v>187</v>
      </c>
      <c r="AA23" t="s">
        <v>48</v>
      </c>
      <c r="AB23">
        <v>530</v>
      </c>
      <c r="AC23" s="1">
        <v>5884.36</v>
      </c>
      <c r="AD23" s="1">
        <v>2975.1179999999999</v>
      </c>
      <c r="AE23" s="29">
        <v>1.978</v>
      </c>
      <c r="AF23">
        <v>2.6</v>
      </c>
      <c r="AG23">
        <v>13.147</v>
      </c>
      <c r="AH23">
        <v>336.04710499999999</v>
      </c>
      <c r="AI23">
        <v>10.926005</v>
      </c>
      <c r="AJ23">
        <v>116.90628100000001</v>
      </c>
      <c r="AK23">
        <v>1137</v>
      </c>
      <c r="AL23">
        <v>32</v>
      </c>
      <c r="AM23">
        <v>1336</v>
      </c>
      <c r="AN23">
        <v>72</v>
      </c>
      <c r="AO23">
        <v>17.510521000000001</v>
      </c>
      <c r="AP23">
        <v>1650.4</v>
      </c>
      <c r="AQ23">
        <v>0</v>
      </c>
      <c r="AR23">
        <v>30</v>
      </c>
      <c r="AS23">
        <v>11742</v>
      </c>
      <c r="AT23">
        <v>0.54400000000000004</v>
      </c>
      <c r="AU23">
        <v>22.704000000000001</v>
      </c>
      <c r="AV23">
        <v>53028</v>
      </c>
      <c r="AW23">
        <v>0</v>
      </c>
      <c r="AX23" s="30">
        <v>0.47</v>
      </c>
      <c r="AY23">
        <v>0.76076923076923075</v>
      </c>
      <c r="AZ23" t="s">
        <v>69</v>
      </c>
      <c r="BA23" t="s">
        <v>334</v>
      </c>
      <c r="BB23">
        <v>6</v>
      </c>
      <c r="BC23" t="s">
        <v>342</v>
      </c>
      <c r="BD23">
        <v>8</v>
      </c>
      <c r="BE23">
        <v>47516.1</v>
      </c>
      <c r="BF23">
        <v>0.12383928815706675</v>
      </c>
      <c r="BG23">
        <v>9.4213119990260788E-2</v>
      </c>
      <c r="BH23">
        <v>83606.777000000002</v>
      </c>
      <c r="BI23">
        <v>7.0381375902099419E-2</v>
      </c>
      <c r="BJ23">
        <v>5.3543985205520249E-2</v>
      </c>
      <c r="BK23">
        <v>1</v>
      </c>
      <c r="BL23" t="s">
        <v>69</v>
      </c>
      <c r="BM23">
        <v>0</v>
      </c>
      <c r="BN23" t="s">
        <v>321</v>
      </c>
    </row>
    <row r="24" spans="1:66" x14ac:dyDescent="0.25">
      <c r="A24" s="140" t="str">
        <f t="shared" si="20"/>
        <v>인천제물포교통</v>
      </c>
      <c r="B24" s="140" t="str">
        <f t="shared" si="21"/>
        <v>급행97</v>
      </c>
      <c r="C24" s="141" t="str">
        <f t="shared" si="22"/>
        <v>70바2860</v>
      </c>
      <c r="D24" s="116" t="str">
        <f t="shared" si="23"/>
        <v>대형</v>
      </c>
      <c r="E24" s="112" t="str">
        <f t="shared" si="16"/>
        <v>F</v>
      </c>
      <c r="F24" s="161">
        <f t="shared" si="17"/>
        <v>0.77434782608695651</v>
      </c>
      <c r="G24" s="162">
        <f t="shared" si="18"/>
        <v>1.7809999999999999</v>
      </c>
      <c r="H24" s="163">
        <f t="shared" si="19"/>
        <v>2.2999999999999998</v>
      </c>
      <c r="I24" s="164">
        <f t="shared" si="24"/>
        <v>2191.2429999999999</v>
      </c>
      <c r="J24" s="165">
        <f t="shared" si="25"/>
        <v>2.949936629405735E-2</v>
      </c>
      <c r="K24" s="165">
        <f t="shared" si="26"/>
        <v>0.35650461700043934</v>
      </c>
      <c r="L24" s="165">
        <f t="shared" si="27"/>
        <v>0.24780455659185222</v>
      </c>
      <c r="M24" s="166">
        <f t="shared" si="28"/>
        <v>16.126999999999999</v>
      </c>
      <c r="N24" s="167">
        <f t="shared" si="29"/>
        <v>0</v>
      </c>
      <c r="O24" s="167">
        <f t="shared" si="30"/>
        <v>32.994999999999997</v>
      </c>
      <c r="P24" s="168">
        <f t="shared" si="31"/>
        <v>0</v>
      </c>
      <c r="Q24" s="169">
        <f t="shared" si="32"/>
        <v>72</v>
      </c>
      <c r="R24" s="170">
        <f t="shared" si="33"/>
        <v>28.604113496785562</v>
      </c>
      <c r="S24" s="142">
        <f t="shared" si="34"/>
        <v>0</v>
      </c>
      <c r="T24" s="142">
        <f t="shared" si="35"/>
        <v>723</v>
      </c>
      <c r="U24" t="s">
        <v>115</v>
      </c>
      <c r="V24" s="5" t="s">
        <v>118</v>
      </c>
      <c r="W24" t="s">
        <v>115</v>
      </c>
      <c r="X24" s="5" t="s">
        <v>118</v>
      </c>
      <c r="Y24" t="s">
        <v>215</v>
      </c>
      <c r="Z24" t="s">
        <v>187</v>
      </c>
      <c r="AA24" t="s">
        <v>48</v>
      </c>
      <c r="AB24">
        <v>530</v>
      </c>
      <c r="AC24" s="1">
        <v>2191.2429999999999</v>
      </c>
      <c r="AD24" s="1">
        <v>1230.4490000000001</v>
      </c>
      <c r="AE24" s="29">
        <v>1.7809999999999999</v>
      </c>
      <c r="AF24">
        <v>2.2999999999999998</v>
      </c>
      <c r="AG24">
        <v>16.126999999999999</v>
      </c>
      <c r="AH24">
        <v>124.76607</v>
      </c>
      <c r="AI24">
        <v>3.68052</v>
      </c>
      <c r="AJ24">
        <v>44.479680000000002</v>
      </c>
      <c r="AK24">
        <v>543</v>
      </c>
      <c r="AL24">
        <v>0</v>
      </c>
      <c r="AM24">
        <v>723</v>
      </c>
      <c r="AN24">
        <v>72</v>
      </c>
      <c r="AO24">
        <v>17.562811</v>
      </c>
      <c r="AP24">
        <v>732.2</v>
      </c>
      <c r="AQ24">
        <v>0</v>
      </c>
      <c r="AR24">
        <v>6</v>
      </c>
      <c r="AS24">
        <v>2457</v>
      </c>
      <c r="AT24">
        <v>0</v>
      </c>
      <c r="AU24">
        <v>32.994999999999997</v>
      </c>
      <c r="AV24">
        <v>18632</v>
      </c>
      <c r="AW24">
        <v>0</v>
      </c>
      <c r="AX24" s="30">
        <v>0.48</v>
      </c>
      <c r="AY24">
        <v>0.77434782608695651</v>
      </c>
      <c r="AZ24" t="s">
        <v>69</v>
      </c>
      <c r="BA24" t="s">
        <v>334</v>
      </c>
      <c r="BB24">
        <v>5</v>
      </c>
      <c r="BC24" t="s">
        <v>343</v>
      </c>
      <c r="BD24">
        <v>3</v>
      </c>
      <c r="BE24">
        <v>47516.1</v>
      </c>
      <c r="BF24">
        <v>4.6115800749640647E-2</v>
      </c>
      <c r="BG24">
        <v>3.5709670058743474E-2</v>
      </c>
      <c r="BH24">
        <v>83606.777000000002</v>
      </c>
      <c r="BI24">
        <v>2.6208916054735611E-2</v>
      </c>
      <c r="BJ24">
        <v>2.0294817171080053E-2</v>
      </c>
      <c r="BK24">
        <v>1</v>
      </c>
      <c r="BL24" t="s">
        <v>69</v>
      </c>
      <c r="BM24">
        <v>0</v>
      </c>
      <c r="BN24" t="s">
        <v>321</v>
      </c>
    </row>
  </sheetData>
  <sortState xmlns:xlrd2="http://schemas.microsoft.com/office/spreadsheetml/2017/richdata2" ref="U5:AX24">
    <sortCondition ref="Y5:Y24"/>
    <sortCondition ref="U5:U24"/>
  </sortState>
  <phoneticPr fontId="2" type="noConversion"/>
  <conditionalFormatting sqref="E1 E2:H3 E4 E5:H1048576">
    <cfRule type="containsText" dxfId="27" priority="1" operator="containsText" text="F">
      <formula>NOT(ISERROR(SEARCH("F",E1)))</formula>
    </cfRule>
    <cfRule type="containsText" dxfId="26" priority="2" operator="containsText" text="D">
      <formula>NOT(ISERROR(SEARCH("D",E1)))</formula>
    </cfRule>
    <cfRule type="containsText" dxfId="25" priority="3" operator="containsText" text="C">
      <formula>NOT(ISERROR(SEARCH("C",E1)))</formula>
    </cfRule>
    <cfRule type="containsText" dxfId="24" priority="4" operator="containsText" text="B">
      <formula>NOT(ISERROR(SEARCH("B",E1)))</formula>
    </cfRule>
    <cfRule type="containsText" dxfId="23" priority="5" operator="containsText" text="A">
      <formula>NOT(ISERROR(SEARCH("A",E1)))</formula>
    </cfRule>
    <cfRule type="containsText" dxfId="2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57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 x14ac:dyDescent="0.25"/>
  <cols>
    <col min="1" max="1" width="12.5703125" style="3" customWidth="1"/>
    <col min="2" max="2" width="11" style="37" customWidth="1"/>
    <col min="3" max="3" width="5.5703125" style="104" customWidth="1"/>
    <col min="4" max="4" width="10.140625" style="108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 x14ac:dyDescent="0.25">
      <c r="A1" s="23"/>
      <c r="B1" s="34"/>
      <c r="C1" s="103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13"/>
      <c r="R1" s="213"/>
    </row>
    <row r="2" spans="1:68" ht="45" customHeight="1" x14ac:dyDescent="0.25">
      <c r="A2" s="10" t="s">
        <v>32</v>
      </c>
      <c r="B2" s="35"/>
      <c r="C2" s="102"/>
      <c r="D2" s="109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14"/>
      <c r="R2" s="214"/>
      <c r="S2" s="10"/>
      <c r="T2" s="10"/>
      <c r="U2" s="10"/>
      <c r="V2" s="10"/>
      <c r="W2" s="10"/>
      <c r="X2" s="10"/>
      <c r="Y2" s="10"/>
    </row>
    <row r="3" spans="1:68" ht="30.75" customHeight="1" x14ac:dyDescent="0.25">
      <c r="A3" s="25" t="s">
        <v>152</v>
      </c>
      <c r="B3" s="36"/>
      <c r="E3" s="11"/>
      <c r="F3" s="8"/>
      <c r="G3" s="11"/>
      <c r="H3" s="11"/>
      <c r="X3" s="11"/>
      <c r="Y3" s="11"/>
    </row>
    <row r="4" spans="1:68" ht="27" x14ac:dyDescent="0.25">
      <c r="A4" s="122" t="s">
        <v>38</v>
      </c>
      <c r="B4" s="123" t="s">
        <v>49</v>
      </c>
      <c r="C4" s="124" t="s">
        <v>136</v>
      </c>
      <c r="D4" s="124" t="s">
        <v>153</v>
      </c>
      <c r="E4" s="125" t="s">
        <v>142</v>
      </c>
      <c r="F4" s="123" t="s">
        <v>146</v>
      </c>
      <c r="G4" s="125" t="s">
        <v>144</v>
      </c>
      <c r="H4" s="125" t="s">
        <v>148</v>
      </c>
      <c r="I4" s="126" t="s">
        <v>150</v>
      </c>
      <c r="J4" s="125" t="s">
        <v>11</v>
      </c>
      <c r="K4" s="125" t="s">
        <v>12</v>
      </c>
      <c r="L4" s="125" t="s">
        <v>13</v>
      </c>
      <c r="M4" s="125" t="s">
        <v>71</v>
      </c>
      <c r="N4" s="125" t="s">
        <v>6</v>
      </c>
      <c r="O4" s="125" t="s">
        <v>7</v>
      </c>
      <c r="P4" s="125" t="s">
        <v>175</v>
      </c>
      <c r="Q4" s="216" t="s">
        <v>43</v>
      </c>
      <c r="R4" s="216" t="s">
        <v>44</v>
      </c>
      <c r="S4" s="13"/>
      <c r="T4" s="13" t="s">
        <v>42</v>
      </c>
      <c r="U4" s="13" t="s">
        <v>155</v>
      </c>
      <c r="V4" s="13" t="s">
        <v>156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183</v>
      </c>
      <c r="AN4" s="13" t="s">
        <v>184</v>
      </c>
      <c r="AO4" t="s">
        <v>185</v>
      </c>
      <c r="AP4" t="s">
        <v>37</v>
      </c>
      <c r="AQ4" t="s">
        <v>31</v>
      </c>
      <c r="AR4" t="s">
        <v>0</v>
      </c>
      <c r="AS4" t="s">
        <v>9</v>
      </c>
      <c r="AT4" t="s">
        <v>138</v>
      </c>
      <c r="AU4" t="s">
        <v>30</v>
      </c>
      <c r="AV4" t="s">
        <v>139</v>
      </c>
      <c r="AW4" t="s">
        <v>147</v>
      </c>
      <c r="AX4" t="s">
        <v>157</v>
      </c>
      <c r="AY4" t="s">
        <v>158</v>
      </c>
      <c r="AZ4" t="s">
        <v>159</v>
      </c>
      <c r="BA4" t="s">
        <v>160</v>
      </c>
      <c r="BB4" t="s">
        <v>161</v>
      </c>
      <c r="BC4" t="s">
        <v>65</v>
      </c>
      <c r="BF4" t="s">
        <v>0</v>
      </c>
      <c r="BG4" t="s">
        <v>166</v>
      </c>
      <c r="BH4" t="s">
        <v>72</v>
      </c>
      <c r="BI4" t="s">
        <v>162</v>
      </c>
      <c r="BJ4" t="s">
        <v>163</v>
      </c>
      <c r="BK4" t="s">
        <v>167</v>
      </c>
      <c r="BL4" t="s">
        <v>168</v>
      </c>
      <c r="BM4" t="s">
        <v>164</v>
      </c>
      <c r="BN4" t="s">
        <v>65</v>
      </c>
      <c r="BO4" t="s">
        <v>165</v>
      </c>
      <c r="BP4" t="s">
        <v>169</v>
      </c>
    </row>
    <row r="5" spans="1:68" ht="16.5" x14ac:dyDescent="0.25">
      <c r="A5" s="251" t="str">
        <f>BF5</f>
        <v>인천제물포교통</v>
      </c>
      <c r="B5" s="127">
        <f>IF(BH5="null", E5, BH5)</f>
        <v>3141</v>
      </c>
      <c r="C5" s="128" t="str">
        <f>BN5</f>
        <v>F</v>
      </c>
      <c r="D5" s="129">
        <f>BM5</f>
        <v>0.75478260869565228</v>
      </c>
      <c r="E5" s="130">
        <f>U5</f>
        <v>3141</v>
      </c>
      <c r="F5" s="131" t="str">
        <f>BG5</f>
        <v>급행97</v>
      </c>
      <c r="G5" s="132" t="str">
        <f>BK5</f>
        <v>70바2858</v>
      </c>
      <c r="H5" s="133">
        <f>BJ5</f>
        <v>1</v>
      </c>
      <c r="I5" s="134">
        <f>BP5</f>
        <v>1010.79</v>
      </c>
      <c r="J5" s="135">
        <f>AB5/AA5</f>
        <v>2.5287576283442179E-2</v>
      </c>
      <c r="K5" s="135">
        <f>AC5/AA5</f>
        <v>0.40590787057754601</v>
      </c>
      <c r="L5" s="135">
        <f>AD5/I5</f>
        <v>0.25029927086734138</v>
      </c>
      <c r="M5" s="136">
        <f>Z5</f>
        <v>18.565000000000001</v>
      </c>
      <c r="N5" s="137">
        <f>AE5*100/W5</f>
        <v>0.19786503625876789</v>
      </c>
      <c r="O5" s="137">
        <f>AF5*100/W5</f>
        <v>39.57300725175358</v>
      </c>
      <c r="P5" s="217">
        <f>AK5</f>
        <v>22</v>
      </c>
      <c r="Q5" s="218">
        <f>AE5</f>
        <v>2</v>
      </c>
      <c r="R5" s="218">
        <f>AF5</f>
        <v>400</v>
      </c>
      <c r="T5">
        <v>530</v>
      </c>
      <c r="U5">
        <v>3141</v>
      </c>
      <c r="V5" t="s">
        <v>344</v>
      </c>
      <c r="W5">
        <v>1010.79</v>
      </c>
      <c r="X5">
        <v>582.08699999999999</v>
      </c>
      <c r="Y5">
        <v>1.736</v>
      </c>
      <c r="Z5">
        <v>18.565000000000001</v>
      </c>
      <c r="AA5">
        <v>60.031376000000002</v>
      </c>
      <c r="AB5">
        <v>1.5180480000000001</v>
      </c>
      <c r="AC5">
        <v>24.367208000000002</v>
      </c>
      <c r="AD5" s="1">
        <v>253</v>
      </c>
      <c r="AE5">
        <v>2</v>
      </c>
      <c r="AF5">
        <v>400</v>
      </c>
      <c r="AG5">
        <v>75</v>
      </c>
      <c r="AH5">
        <v>16.837695</v>
      </c>
      <c r="AI5">
        <v>2143.1</v>
      </c>
      <c r="AJ5">
        <v>0</v>
      </c>
      <c r="AK5">
        <v>22</v>
      </c>
      <c r="AL5">
        <v>10398</v>
      </c>
      <c r="AM5" t="s">
        <v>345</v>
      </c>
      <c r="AN5" t="s">
        <v>346</v>
      </c>
      <c r="AO5">
        <v>1010.79</v>
      </c>
      <c r="AR5" t="s">
        <v>115</v>
      </c>
      <c r="AS5" t="s">
        <v>118</v>
      </c>
      <c r="AT5" t="s">
        <v>213</v>
      </c>
      <c r="AU5" t="s">
        <v>344</v>
      </c>
      <c r="AV5" t="s">
        <v>48</v>
      </c>
      <c r="AW5">
        <v>1</v>
      </c>
      <c r="BB5">
        <v>0.75478260869565228</v>
      </c>
      <c r="BC5" t="s">
        <v>69</v>
      </c>
      <c r="BF5" t="s">
        <v>115</v>
      </c>
      <c r="BG5" t="s">
        <v>118</v>
      </c>
      <c r="BH5" t="s">
        <v>344</v>
      </c>
      <c r="BI5">
        <v>3141</v>
      </c>
      <c r="BJ5">
        <v>1</v>
      </c>
      <c r="BK5" t="s">
        <v>213</v>
      </c>
      <c r="BL5" t="s">
        <v>170</v>
      </c>
      <c r="BM5">
        <v>0.75478260869565228</v>
      </c>
      <c r="BN5" t="s">
        <v>69</v>
      </c>
      <c r="BO5" t="s">
        <v>182</v>
      </c>
      <c r="BP5">
        <v>1010.79</v>
      </c>
    </row>
    <row r="6" spans="1:68" ht="16.5" x14ac:dyDescent="0.25">
      <c r="A6" s="252" t="str">
        <f t="shared" ref="A6:A7" si="0">BF6</f>
        <v>인천제물포교통</v>
      </c>
      <c r="B6" s="111">
        <f t="shared" ref="B6:B57" si="1">IF(BH6="null", E6, BH6)</f>
        <v>5555</v>
      </c>
      <c r="C6" s="112" t="str">
        <f t="shared" ref="C6:C7" si="2">BN6</f>
        <v>F</v>
      </c>
      <c r="D6" s="113">
        <f t="shared" ref="D6:D7" si="3">BM6</f>
        <v>0.75750000000000006</v>
      </c>
      <c r="E6" s="114">
        <f t="shared" ref="E6:E7" si="4">U6</f>
        <v>5555</v>
      </c>
      <c r="F6" s="115" t="str">
        <f t="shared" ref="F6:F7" si="5">BG6</f>
        <v>급행97</v>
      </c>
      <c r="G6" s="116" t="str">
        <f t="shared" ref="G6:G7" si="6">BK6</f>
        <v>70바2445</v>
      </c>
      <c r="H6" s="117">
        <f t="shared" ref="H6:H7" si="7">BJ6</f>
        <v>1</v>
      </c>
      <c r="I6" s="118">
        <f t="shared" ref="I6:I7" si="8">BP6</f>
        <v>2359.9929999999999</v>
      </c>
      <c r="J6" s="119">
        <f t="shared" ref="J6:J7" si="9">AB6/AA6</f>
        <v>4.8705375601255596E-2</v>
      </c>
      <c r="K6" s="119">
        <f t="shared" ref="K6:K7" si="10">AC6/AA6</f>
        <v>0.37069228840588753</v>
      </c>
      <c r="L6" s="119">
        <f t="shared" ref="L6:L7" si="11">AD6/I6</f>
        <v>0.19830567294055534</v>
      </c>
      <c r="M6" s="120">
        <f t="shared" ref="M6:M7" si="12">Z6</f>
        <v>17.318999999999999</v>
      </c>
      <c r="N6" s="121">
        <f t="shared" ref="N6:N7" si="13">AE6*100/W6</f>
        <v>0.25423804223148122</v>
      </c>
      <c r="O6" s="121">
        <f t="shared" ref="O6" si="14">AF6*100/W6</f>
        <v>23.644137927527751</v>
      </c>
      <c r="P6" s="219">
        <f t="shared" ref="P6:P7" si="15">AK6</f>
        <v>26</v>
      </c>
      <c r="Q6" s="220">
        <f t="shared" ref="Q6:Q7" si="16">AE6</f>
        <v>6</v>
      </c>
      <c r="R6" s="220">
        <f t="shared" ref="R6:R7" si="17">AF6</f>
        <v>558</v>
      </c>
      <c r="T6">
        <v>530</v>
      </c>
      <c r="U6">
        <v>5555</v>
      </c>
      <c r="V6" t="s">
        <v>344</v>
      </c>
      <c r="W6">
        <v>2359.9929999999999</v>
      </c>
      <c r="X6">
        <v>1298.2729999999999</v>
      </c>
      <c r="Y6">
        <v>1.8180000000000001</v>
      </c>
      <c r="Z6">
        <v>17.318999999999999</v>
      </c>
      <c r="AA6">
        <v>148.944976</v>
      </c>
      <c r="AB6">
        <v>7.2544209999999998</v>
      </c>
      <c r="AC6">
        <v>55.212753999999997</v>
      </c>
      <c r="AD6" s="1">
        <v>468</v>
      </c>
      <c r="AE6">
        <v>6</v>
      </c>
      <c r="AF6">
        <v>558</v>
      </c>
      <c r="AG6">
        <v>73</v>
      </c>
      <c r="AH6">
        <v>15.84473</v>
      </c>
      <c r="AI6">
        <v>1387.1</v>
      </c>
      <c r="AJ6">
        <v>0</v>
      </c>
      <c r="AK6">
        <v>26</v>
      </c>
      <c r="AL6">
        <v>10262</v>
      </c>
      <c r="AM6" t="s">
        <v>347</v>
      </c>
      <c r="AN6" t="s">
        <v>348</v>
      </c>
      <c r="AO6">
        <v>2359.9929999999999</v>
      </c>
      <c r="AR6" t="s">
        <v>115</v>
      </c>
      <c r="AS6" t="s">
        <v>118</v>
      </c>
      <c r="AT6" t="s">
        <v>207</v>
      </c>
      <c r="AU6" t="s">
        <v>344</v>
      </c>
      <c r="AV6" t="s">
        <v>48</v>
      </c>
      <c r="AW6">
        <v>1</v>
      </c>
      <c r="BB6">
        <v>0.75750000000000006</v>
      </c>
      <c r="BC6" t="s">
        <v>69</v>
      </c>
      <c r="BF6" t="s">
        <v>115</v>
      </c>
      <c r="BG6" t="s">
        <v>118</v>
      </c>
      <c r="BH6" t="s">
        <v>344</v>
      </c>
      <c r="BI6">
        <v>5555</v>
      </c>
      <c r="BJ6">
        <v>1</v>
      </c>
      <c r="BK6" t="s">
        <v>207</v>
      </c>
      <c r="BL6" t="s">
        <v>170</v>
      </c>
      <c r="BM6">
        <v>0.75750000000000006</v>
      </c>
      <c r="BN6" t="s">
        <v>69</v>
      </c>
      <c r="BO6" t="s">
        <v>182</v>
      </c>
      <c r="BP6">
        <v>2359.9929999999999</v>
      </c>
    </row>
    <row r="7" spans="1:68" ht="16.5" x14ac:dyDescent="0.25">
      <c r="A7" s="251" t="str">
        <f t="shared" si="0"/>
        <v>인천제물포교통</v>
      </c>
      <c r="B7" s="127" t="str">
        <f t="shared" si="1"/>
        <v>고현성</v>
      </c>
      <c r="C7" s="128" t="str">
        <f t="shared" si="2"/>
        <v>B</v>
      </c>
      <c r="D7" s="129">
        <f t="shared" si="3"/>
        <v>0.90449999999999997</v>
      </c>
      <c r="E7" s="130">
        <f t="shared" si="4"/>
        <v>907</v>
      </c>
      <c r="F7" s="131" t="str">
        <f t="shared" si="5"/>
        <v>30</v>
      </c>
      <c r="G7" s="132" t="str">
        <f t="shared" si="6"/>
        <v>70바2783</v>
      </c>
      <c r="H7" s="133">
        <f t="shared" si="7"/>
        <v>1</v>
      </c>
      <c r="I7" s="134">
        <f t="shared" si="8"/>
        <v>4002.277</v>
      </c>
      <c r="J7" s="135">
        <f t="shared" si="9"/>
        <v>3.1450820765866951E-2</v>
      </c>
      <c r="K7" s="135">
        <f t="shared" si="10"/>
        <v>0.343192515507457</v>
      </c>
      <c r="L7" s="135">
        <f t="shared" si="11"/>
        <v>0.1566608208277438</v>
      </c>
      <c r="M7" s="136">
        <f t="shared" si="12"/>
        <v>15.368</v>
      </c>
      <c r="N7" s="137">
        <f t="shared" si="13"/>
        <v>0.224871991618771</v>
      </c>
      <c r="O7" s="137">
        <v>70</v>
      </c>
      <c r="P7" s="217">
        <f t="shared" si="15"/>
        <v>52</v>
      </c>
      <c r="Q7" s="218">
        <f t="shared" si="16"/>
        <v>9</v>
      </c>
      <c r="R7" s="218">
        <f t="shared" si="17"/>
        <v>1559</v>
      </c>
      <c r="T7">
        <v>530</v>
      </c>
      <c r="U7">
        <v>907</v>
      </c>
      <c r="V7" t="s">
        <v>216</v>
      </c>
      <c r="W7">
        <v>4002.277</v>
      </c>
      <c r="X7">
        <v>2212.6439999999998</v>
      </c>
      <c r="Y7">
        <v>1.8089999999999999</v>
      </c>
      <c r="Z7">
        <v>15.368</v>
      </c>
      <c r="AA7">
        <v>232.53135599999999</v>
      </c>
      <c r="AB7">
        <v>7.3133020000000002</v>
      </c>
      <c r="AC7">
        <v>79.803021000000001</v>
      </c>
      <c r="AD7" s="1">
        <v>627</v>
      </c>
      <c r="AE7">
        <v>9</v>
      </c>
      <c r="AF7">
        <v>1559</v>
      </c>
      <c r="AG7">
        <v>79</v>
      </c>
      <c r="AH7">
        <v>17.211773000000001</v>
      </c>
      <c r="AI7">
        <v>3540.5</v>
      </c>
      <c r="AJ7">
        <v>0</v>
      </c>
      <c r="AK7">
        <v>52</v>
      </c>
      <c r="AL7">
        <v>30143</v>
      </c>
      <c r="AM7" t="s">
        <v>217</v>
      </c>
      <c r="AN7" t="s">
        <v>349</v>
      </c>
      <c r="AO7">
        <v>4002.277</v>
      </c>
      <c r="AR7" t="s">
        <v>115</v>
      </c>
      <c r="AS7" t="s">
        <v>116</v>
      </c>
      <c r="AT7" t="s">
        <v>200</v>
      </c>
      <c r="AU7" t="s">
        <v>216</v>
      </c>
      <c r="AV7" t="s">
        <v>48</v>
      </c>
      <c r="AW7">
        <v>1</v>
      </c>
      <c r="BB7">
        <v>0.90449999999999997</v>
      </c>
      <c r="BC7" t="s">
        <v>67</v>
      </c>
      <c r="BF7" t="s">
        <v>115</v>
      </c>
      <c r="BG7" t="s">
        <v>116</v>
      </c>
      <c r="BH7" t="s">
        <v>216</v>
      </c>
      <c r="BI7">
        <v>907</v>
      </c>
      <c r="BJ7">
        <v>1</v>
      </c>
      <c r="BK7" t="s">
        <v>200</v>
      </c>
      <c r="BL7" t="s">
        <v>170</v>
      </c>
      <c r="BM7">
        <v>0.90449999999999997</v>
      </c>
      <c r="BN7" t="s">
        <v>67</v>
      </c>
      <c r="BO7" t="s">
        <v>171</v>
      </c>
      <c r="BP7">
        <v>4002.277</v>
      </c>
    </row>
    <row r="8" spans="1:68" ht="16.5" x14ac:dyDescent="0.25">
      <c r="A8" s="252" t="str">
        <f t="shared" ref="A8:A57" si="18">BF8</f>
        <v>인천제물포교통</v>
      </c>
      <c r="B8" s="111" t="str">
        <f t="shared" si="1"/>
        <v>권오완</v>
      </c>
      <c r="C8" s="112" t="str">
        <f t="shared" ref="C8:C57" si="19">BN8</f>
        <v>D</v>
      </c>
      <c r="D8" s="113">
        <f t="shared" ref="D8:D57" si="20">BM8</f>
        <v>0.80479999999999996</v>
      </c>
      <c r="E8" s="114">
        <f t="shared" ref="E8:E57" si="21">U8</f>
        <v>6235</v>
      </c>
      <c r="F8" s="115" t="str">
        <f t="shared" ref="F8:F57" si="22">BG8</f>
        <v>78</v>
      </c>
      <c r="G8" s="116" t="str">
        <f t="shared" ref="G8:G57" si="23">BK8</f>
        <v>70바2608</v>
      </c>
      <c r="H8" s="117">
        <f t="shared" ref="H8:H57" si="24">BJ8</f>
        <v>1</v>
      </c>
      <c r="I8" s="118">
        <f t="shared" ref="I8:I57" si="25">BP8</f>
        <v>2289.5259999999998</v>
      </c>
      <c r="J8" s="119">
        <f t="shared" ref="J8:J57" si="26">AB8/AA8</f>
        <v>1.6168445403007978E-2</v>
      </c>
      <c r="K8" s="119">
        <f t="shared" ref="K8:K57" si="27">AC8/AA8</f>
        <v>0.34244528083883857</v>
      </c>
      <c r="L8" s="119">
        <f t="shared" ref="L8:L57" si="28">AD8/I8</f>
        <v>0.16029518773754919</v>
      </c>
      <c r="M8" s="120">
        <f t="shared" ref="M8:M57" si="29">Z8</f>
        <v>12.574</v>
      </c>
      <c r="N8" s="121">
        <f t="shared" ref="N8:N57" si="30">AE8*100/W8</f>
        <v>0.21375358999154392</v>
      </c>
      <c r="O8" s="121">
        <f t="shared" ref="O8:O57" si="31">AF8*100/W8</f>
        <v>16.715530737338735</v>
      </c>
      <c r="P8" s="219">
        <f t="shared" ref="P8:P57" si="32">AK8</f>
        <v>24</v>
      </c>
      <c r="Q8" s="220">
        <f t="shared" ref="Q8:Q57" si="33">AE8</f>
        <v>5</v>
      </c>
      <c r="R8" s="220">
        <f t="shared" ref="R8:R57" si="34">AF8</f>
        <v>391</v>
      </c>
      <c r="T8">
        <v>530</v>
      </c>
      <c r="U8">
        <v>6235</v>
      </c>
      <c r="V8" t="s">
        <v>218</v>
      </c>
      <c r="W8">
        <v>2339.1419999999998</v>
      </c>
      <c r="X8">
        <v>1168.2760000000001</v>
      </c>
      <c r="Y8">
        <v>2.0019999999999998</v>
      </c>
      <c r="Z8">
        <v>12.574</v>
      </c>
      <c r="AA8">
        <v>120.586918</v>
      </c>
      <c r="AB8">
        <v>1.949703</v>
      </c>
      <c r="AC8">
        <v>41.294421</v>
      </c>
      <c r="AD8" s="1">
        <v>367</v>
      </c>
      <c r="AE8">
        <v>5</v>
      </c>
      <c r="AF8">
        <v>391</v>
      </c>
      <c r="AG8">
        <v>73</v>
      </c>
      <c r="AH8">
        <v>19.397974000000001</v>
      </c>
      <c r="AI8">
        <v>318.5</v>
      </c>
      <c r="AJ8">
        <v>0</v>
      </c>
      <c r="AK8">
        <v>24</v>
      </c>
      <c r="AL8">
        <v>9444</v>
      </c>
      <c r="AM8" t="s">
        <v>219</v>
      </c>
      <c r="AN8" t="s">
        <v>350</v>
      </c>
      <c r="AO8">
        <v>2289.5259999999998</v>
      </c>
      <c r="AR8" t="s">
        <v>115</v>
      </c>
      <c r="AS8" t="s">
        <v>117</v>
      </c>
      <c r="AT8" t="s">
        <v>204</v>
      </c>
      <c r="AU8" t="s">
        <v>218</v>
      </c>
      <c r="AV8" t="s">
        <v>48</v>
      </c>
      <c r="AW8">
        <v>1</v>
      </c>
      <c r="BB8">
        <v>0.80479999999999996</v>
      </c>
      <c r="BC8" t="s">
        <v>66</v>
      </c>
      <c r="BF8" t="s">
        <v>115</v>
      </c>
      <c r="BG8" t="s">
        <v>117</v>
      </c>
      <c r="BH8" t="s">
        <v>218</v>
      </c>
      <c r="BI8">
        <v>6235</v>
      </c>
      <c r="BJ8">
        <v>1</v>
      </c>
      <c r="BK8" t="s">
        <v>204</v>
      </c>
      <c r="BL8" t="s">
        <v>170</v>
      </c>
      <c r="BM8">
        <v>0.80479999999999996</v>
      </c>
      <c r="BN8" t="s">
        <v>66</v>
      </c>
      <c r="BO8" t="s">
        <v>173</v>
      </c>
      <c r="BP8">
        <v>2289.5259999999998</v>
      </c>
    </row>
    <row r="9" spans="1:68" ht="16.5" x14ac:dyDescent="0.25">
      <c r="A9" s="251" t="str">
        <f t="shared" si="18"/>
        <v>인천제물포교통</v>
      </c>
      <c r="B9" s="127" t="str">
        <f t="shared" si="1"/>
        <v>권인호</v>
      </c>
      <c r="C9" s="128" t="str">
        <f t="shared" si="19"/>
        <v>F</v>
      </c>
      <c r="D9" s="129">
        <f t="shared" si="20"/>
        <v>0.78956521739130447</v>
      </c>
      <c r="E9" s="130">
        <f t="shared" si="21"/>
        <v>2218</v>
      </c>
      <c r="F9" s="131" t="str">
        <f t="shared" si="22"/>
        <v>급행97</v>
      </c>
      <c r="G9" s="132" t="str">
        <f t="shared" si="23"/>
        <v>70바2858</v>
      </c>
      <c r="H9" s="133">
        <f t="shared" si="24"/>
        <v>1</v>
      </c>
      <c r="I9" s="134">
        <f t="shared" si="25"/>
        <v>2386.2800000000002</v>
      </c>
      <c r="J9" s="135">
        <f t="shared" si="26"/>
        <v>3.6244321521743936E-2</v>
      </c>
      <c r="K9" s="135">
        <f t="shared" si="27"/>
        <v>0.36017791481477723</v>
      </c>
      <c r="L9" s="135">
        <f t="shared" si="28"/>
        <v>0.23299864223812794</v>
      </c>
      <c r="M9" s="136">
        <f t="shared" si="29"/>
        <v>16.989000000000001</v>
      </c>
      <c r="N9" s="137">
        <f t="shared" si="30"/>
        <v>8.3812461236736677E-2</v>
      </c>
      <c r="O9" s="137">
        <f t="shared" si="31"/>
        <v>53.80760011398494</v>
      </c>
      <c r="P9" s="217">
        <f t="shared" si="32"/>
        <v>14</v>
      </c>
      <c r="Q9" s="218">
        <f t="shared" si="33"/>
        <v>2</v>
      </c>
      <c r="R9" s="218">
        <f t="shared" si="34"/>
        <v>1284</v>
      </c>
      <c r="T9">
        <v>530</v>
      </c>
      <c r="U9">
        <v>2218</v>
      </c>
      <c r="V9" t="s">
        <v>220</v>
      </c>
      <c r="W9">
        <v>2386.2800000000002</v>
      </c>
      <c r="X9">
        <v>1313.739</v>
      </c>
      <c r="Y9">
        <v>1.8160000000000001</v>
      </c>
      <c r="Z9">
        <v>16.989000000000001</v>
      </c>
      <c r="AA9">
        <v>136.10468599999999</v>
      </c>
      <c r="AB9">
        <v>4.9330220000000002</v>
      </c>
      <c r="AC9">
        <v>49.021901999999997</v>
      </c>
      <c r="AD9" s="1">
        <v>556</v>
      </c>
      <c r="AE9">
        <v>2</v>
      </c>
      <c r="AF9">
        <v>1284</v>
      </c>
      <c r="AG9">
        <v>72</v>
      </c>
      <c r="AH9">
        <v>17.532679999999999</v>
      </c>
      <c r="AI9">
        <v>880</v>
      </c>
      <c r="AJ9">
        <v>0</v>
      </c>
      <c r="AK9">
        <v>14</v>
      </c>
      <c r="AL9">
        <v>4185</v>
      </c>
      <c r="AM9" t="s">
        <v>221</v>
      </c>
      <c r="AN9" t="s">
        <v>351</v>
      </c>
      <c r="AO9">
        <v>2386.2800000000002</v>
      </c>
      <c r="AR9" t="s">
        <v>115</v>
      </c>
      <c r="AS9" t="s">
        <v>118</v>
      </c>
      <c r="AT9" t="s">
        <v>213</v>
      </c>
      <c r="AU9" t="s">
        <v>220</v>
      </c>
      <c r="AV9" t="s">
        <v>48</v>
      </c>
      <c r="AW9">
        <v>1</v>
      </c>
      <c r="BB9">
        <v>0.78956521739130447</v>
      </c>
      <c r="BC9" t="s">
        <v>69</v>
      </c>
      <c r="BF9" t="s">
        <v>115</v>
      </c>
      <c r="BG9" t="s">
        <v>118</v>
      </c>
      <c r="BH9" t="s">
        <v>220</v>
      </c>
      <c r="BI9">
        <v>2218</v>
      </c>
      <c r="BJ9">
        <v>1</v>
      </c>
      <c r="BK9" t="s">
        <v>213</v>
      </c>
      <c r="BL9" t="s">
        <v>170</v>
      </c>
      <c r="BM9">
        <v>0.78956521739130447</v>
      </c>
      <c r="BN9" t="s">
        <v>69</v>
      </c>
      <c r="BO9" t="s">
        <v>182</v>
      </c>
      <c r="BP9">
        <v>2386.2800000000002</v>
      </c>
    </row>
    <row r="10" spans="1:68" ht="16.5" x14ac:dyDescent="0.25">
      <c r="A10" s="252" t="str">
        <f t="shared" si="18"/>
        <v>인천제물포교통</v>
      </c>
      <c r="B10" s="111" t="str">
        <f t="shared" si="1"/>
        <v>김광하</v>
      </c>
      <c r="C10" s="112" t="str">
        <f t="shared" si="19"/>
        <v>F</v>
      </c>
      <c r="D10" s="113">
        <f t="shared" si="20"/>
        <v>0.75215359689585604</v>
      </c>
      <c r="E10" s="114">
        <f t="shared" si="21"/>
        <v>2316</v>
      </c>
      <c r="F10" s="115" t="str">
        <f t="shared" si="22"/>
        <v>급행97</v>
      </c>
      <c r="G10" s="116" t="str">
        <f t="shared" si="23"/>
        <v>70바2831</v>
      </c>
      <c r="H10" s="117">
        <f t="shared" si="24"/>
        <v>4</v>
      </c>
      <c r="I10" s="118">
        <f t="shared" si="25"/>
        <v>789.31899999999996</v>
      </c>
      <c r="J10" s="119">
        <f t="shared" si="26"/>
        <v>2.1537357412915532E-2</v>
      </c>
      <c r="K10" s="119">
        <f t="shared" si="27"/>
        <v>0.35414924299648259</v>
      </c>
      <c r="L10" s="119">
        <f t="shared" si="28"/>
        <v>0.18496957503873593</v>
      </c>
      <c r="M10" s="120">
        <f t="shared" si="29"/>
        <v>16.263000000000002</v>
      </c>
      <c r="N10" s="121">
        <f t="shared" si="30"/>
        <v>0</v>
      </c>
      <c r="O10" s="121">
        <f t="shared" si="31"/>
        <v>31.799563927892272</v>
      </c>
      <c r="P10" s="219">
        <f t="shared" si="32"/>
        <v>8</v>
      </c>
      <c r="Q10" s="220">
        <f t="shared" si="33"/>
        <v>0</v>
      </c>
      <c r="R10" s="220">
        <f t="shared" si="34"/>
        <v>251</v>
      </c>
      <c r="T10">
        <v>530</v>
      </c>
      <c r="U10">
        <v>2316</v>
      </c>
      <c r="V10" t="s">
        <v>222</v>
      </c>
      <c r="W10">
        <v>789.31899999999996</v>
      </c>
      <c r="X10">
        <v>475.83499999999998</v>
      </c>
      <c r="Y10">
        <v>1.659</v>
      </c>
      <c r="Z10">
        <v>16.263000000000002</v>
      </c>
      <c r="AA10">
        <v>47.617215999999999</v>
      </c>
      <c r="AB10">
        <v>1.025549</v>
      </c>
      <c r="AC10">
        <v>16.863600999999999</v>
      </c>
      <c r="AD10" s="1">
        <v>146</v>
      </c>
      <c r="AE10">
        <v>0</v>
      </c>
      <c r="AF10">
        <v>251</v>
      </c>
      <c r="AG10">
        <v>74</v>
      </c>
      <c r="AH10">
        <v>16.576336000000001</v>
      </c>
      <c r="AI10">
        <v>545.1</v>
      </c>
      <c r="AJ10">
        <v>0</v>
      </c>
      <c r="AK10">
        <v>8</v>
      </c>
      <c r="AL10">
        <v>917</v>
      </c>
      <c r="AM10" t="s">
        <v>223</v>
      </c>
      <c r="AN10" t="s">
        <v>352</v>
      </c>
      <c r="AO10">
        <v>294.69499999999999</v>
      </c>
      <c r="AR10" t="s">
        <v>115</v>
      </c>
      <c r="AS10" t="s">
        <v>118</v>
      </c>
      <c r="AT10" t="s">
        <v>208</v>
      </c>
      <c r="AU10" t="s">
        <v>222</v>
      </c>
      <c r="AV10" t="s">
        <v>48</v>
      </c>
      <c r="AW10">
        <v>4</v>
      </c>
      <c r="BB10">
        <v>0.75215359689585604</v>
      </c>
      <c r="BC10" t="s">
        <v>69</v>
      </c>
      <c r="BF10" t="s">
        <v>115</v>
      </c>
      <c r="BG10" t="s">
        <v>118</v>
      </c>
      <c r="BH10" t="s">
        <v>222</v>
      </c>
      <c r="BI10">
        <v>2316</v>
      </c>
      <c r="BJ10">
        <v>4</v>
      </c>
      <c r="BK10" t="s">
        <v>208</v>
      </c>
      <c r="BL10" t="s">
        <v>199</v>
      </c>
      <c r="BM10">
        <v>0.75215359689585604</v>
      </c>
      <c r="BN10" t="s">
        <v>69</v>
      </c>
      <c r="BO10" t="s">
        <v>182</v>
      </c>
      <c r="BP10">
        <v>789.31899999999996</v>
      </c>
    </row>
    <row r="11" spans="1:68" ht="16.5" x14ac:dyDescent="0.25">
      <c r="A11" s="251" t="str">
        <f t="shared" si="18"/>
        <v>인천제물포교통</v>
      </c>
      <c r="B11" s="127" t="str">
        <f t="shared" si="1"/>
        <v>김권기</v>
      </c>
      <c r="C11" s="128" t="str">
        <f t="shared" si="19"/>
        <v>F</v>
      </c>
      <c r="D11" s="129">
        <f t="shared" si="20"/>
        <v>0.79428571428571426</v>
      </c>
      <c r="E11" s="130">
        <f t="shared" si="21"/>
        <v>3852</v>
      </c>
      <c r="F11" s="131" t="str">
        <f t="shared" si="22"/>
        <v>30</v>
      </c>
      <c r="G11" s="132" t="str">
        <f t="shared" si="23"/>
        <v>70바2641</v>
      </c>
      <c r="H11" s="133">
        <f t="shared" si="24"/>
        <v>1</v>
      </c>
      <c r="I11" s="134">
        <f t="shared" si="25"/>
        <v>519.43799999999999</v>
      </c>
      <c r="J11" s="135">
        <f t="shared" si="26"/>
        <v>3.9823107930605652E-2</v>
      </c>
      <c r="K11" s="135">
        <f t="shared" si="27"/>
        <v>0.36639130912422468</v>
      </c>
      <c r="L11" s="135">
        <f t="shared" si="28"/>
        <v>0.16171323622838529</v>
      </c>
      <c r="M11" s="136">
        <f t="shared" si="29"/>
        <v>18.346</v>
      </c>
      <c r="N11" s="137">
        <f t="shared" si="30"/>
        <v>0</v>
      </c>
      <c r="O11" s="137">
        <f t="shared" si="31"/>
        <v>24.06446967684305</v>
      </c>
      <c r="P11" s="217">
        <f t="shared" si="32"/>
        <v>10</v>
      </c>
      <c r="Q11" s="218">
        <f t="shared" si="33"/>
        <v>0</v>
      </c>
      <c r="R11" s="218">
        <f t="shared" si="34"/>
        <v>125</v>
      </c>
      <c r="T11">
        <v>530</v>
      </c>
      <c r="U11">
        <v>3852</v>
      </c>
      <c r="V11" t="s">
        <v>224</v>
      </c>
      <c r="W11">
        <v>519.43799999999999</v>
      </c>
      <c r="X11">
        <v>311.351</v>
      </c>
      <c r="Y11">
        <v>1.6679999999999999</v>
      </c>
      <c r="Z11">
        <v>18.346</v>
      </c>
      <c r="AA11">
        <v>30.412216999999998</v>
      </c>
      <c r="AB11">
        <v>1.211109</v>
      </c>
      <c r="AC11">
        <v>11.142772000000001</v>
      </c>
      <c r="AD11" s="1">
        <v>84</v>
      </c>
      <c r="AE11">
        <v>0</v>
      </c>
      <c r="AF11">
        <v>125</v>
      </c>
      <c r="AG11">
        <v>68</v>
      </c>
      <c r="AH11">
        <v>17.079912</v>
      </c>
      <c r="AI11">
        <v>206</v>
      </c>
      <c r="AJ11">
        <v>0</v>
      </c>
      <c r="AK11">
        <v>10</v>
      </c>
      <c r="AL11">
        <v>1862</v>
      </c>
      <c r="AM11" t="s">
        <v>225</v>
      </c>
      <c r="AN11" t="s">
        <v>353</v>
      </c>
      <c r="AO11">
        <v>519.43799999999999</v>
      </c>
      <c r="AR11" t="s">
        <v>115</v>
      </c>
      <c r="AS11" t="s">
        <v>116</v>
      </c>
      <c r="AT11" t="s">
        <v>194</v>
      </c>
      <c r="AU11" t="s">
        <v>224</v>
      </c>
      <c r="AV11" t="s">
        <v>48</v>
      </c>
      <c r="AW11">
        <v>1</v>
      </c>
      <c r="BB11">
        <v>0.79428571428571426</v>
      </c>
      <c r="BC11" t="s">
        <v>69</v>
      </c>
      <c r="BF11" t="s">
        <v>115</v>
      </c>
      <c r="BG11" t="s">
        <v>116</v>
      </c>
      <c r="BH11" t="s">
        <v>224</v>
      </c>
      <c r="BI11">
        <v>3852</v>
      </c>
      <c r="BJ11">
        <v>1</v>
      </c>
      <c r="BK11" t="s">
        <v>194</v>
      </c>
      <c r="BL11" t="s">
        <v>170</v>
      </c>
      <c r="BM11">
        <v>0.79428571428571426</v>
      </c>
      <c r="BN11" t="s">
        <v>69</v>
      </c>
      <c r="BO11" t="s">
        <v>182</v>
      </c>
      <c r="BP11">
        <v>519.43799999999999</v>
      </c>
    </row>
    <row r="12" spans="1:68" ht="16.5" x14ac:dyDescent="0.25">
      <c r="A12" s="252" t="str">
        <f t="shared" si="18"/>
        <v>인천제물포교통</v>
      </c>
      <c r="B12" s="111" t="str">
        <f t="shared" si="1"/>
        <v>김선우</v>
      </c>
      <c r="C12" s="112" t="str">
        <f t="shared" si="19"/>
        <v>D</v>
      </c>
      <c r="D12" s="113">
        <f t="shared" si="20"/>
        <v>0.81487917168224477</v>
      </c>
      <c r="E12" s="114">
        <f t="shared" si="21"/>
        <v>7881</v>
      </c>
      <c r="F12" s="115" t="str">
        <f t="shared" si="22"/>
        <v>급행97</v>
      </c>
      <c r="G12" s="116" t="str">
        <f t="shared" si="23"/>
        <v>70바2832</v>
      </c>
      <c r="H12" s="117">
        <f t="shared" si="24"/>
        <v>5</v>
      </c>
      <c r="I12" s="118">
        <f t="shared" si="25"/>
        <v>794.58199999999999</v>
      </c>
      <c r="J12" s="119">
        <f t="shared" si="26"/>
        <v>2.2558347331867033E-2</v>
      </c>
      <c r="K12" s="119">
        <f t="shared" si="27"/>
        <v>0.37449162788295948</v>
      </c>
      <c r="L12" s="119">
        <f t="shared" si="28"/>
        <v>0.12459381158898641</v>
      </c>
      <c r="M12" s="120">
        <f t="shared" si="29"/>
        <v>14.791</v>
      </c>
      <c r="N12" s="121">
        <f t="shared" si="30"/>
        <v>0.25170466987674023</v>
      </c>
      <c r="O12" s="121">
        <f t="shared" si="31"/>
        <v>24.918762317797281</v>
      </c>
      <c r="P12" s="219">
        <f t="shared" si="32"/>
        <v>12</v>
      </c>
      <c r="Q12" s="220">
        <f t="shared" si="33"/>
        <v>2</v>
      </c>
      <c r="R12" s="220">
        <f t="shared" si="34"/>
        <v>198</v>
      </c>
      <c r="T12">
        <v>530</v>
      </c>
      <c r="U12">
        <v>7881</v>
      </c>
      <c r="V12" t="s">
        <v>226</v>
      </c>
      <c r="W12">
        <v>794.58199999999999</v>
      </c>
      <c r="X12">
        <v>437.98200000000003</v>
      </c>
      <c r="Y12">
        <v>1.8140000000000001</v>
      </c>
      <c r="Z12">
        <v>14.791</v>
      </c>
      <c r="AA12">
        <v>47.272213000000001</v>
      </c>
      <c r="AB12">
        <v>1.0663830000000001</v>
      </c>
      <c r="AC12">
        <v>17.703047999999999</v>
      </c>
      <c r="AD12" s="1">
        <v>99</v>
      </c>
      <c r="AE12">
        <v>2</v>
      </c>
      <c r="AF12">
        <v>198</v>
      </c>
      <c r="AG12">
        <v>68</v>
      </c>
      <c r="AH12">
        <v>16.808648000000002</v>
      </c>
      <c r="AI12">
        <v>134.6</v>
      </c>
      <c r="AJ12">
        <v>0</v>
      </c>
      <c r="AK12">
        <v>12</v>
      </c>
      <c r="AL12">
        <v>2295</v>
      </c>
      <c r="AM12" t="s">
        <v>227</v>
      </c>
      <c r="AN12" t="s">
        <v>354</v>
      </c>
      <c r="AO12">
        <v>251.06399999999999</v>
      </c>
      <c r="AR12" t="s">
        <v>115</v>
      </c>
      <c r="AS12" t="s">
        <v>118</v>
      </c>
      <c r="AT12" t="s">
        <v>209</v>
      </c>
      <c r="AU12" t="s">
        <v>226</v>
      </c>
      <c r="AV12" t="s">
        <v>48</v>
      </c>
      <c r="AW12">
        <v>5</v>
      </c>
      <c r="BB12">
        <v>0.81487917168224477</v>
      </c>
      <c r="BC12" t="s">
        <v>66</v>
      </c>
      <c r="BF12" t="s">
        <v>115</v>
      </c>
      <c r="BG12" t="s">
        <v>118</v>
      </c>
      <c r="BH12" t="s">
        <v>226</v>
      </c>
      <c r="BI12">
        <v>7881</v>
      </c>
      <c r="BJ12">
        <v>5</v>
      </c>
      <c r="BK12" t="s">
        <v>209</v>
      </c>
      <c r="BL12" t="s">
        <v>204</v>
      </c>
      <c r="BM12">
        <v>0.81487917168224477</v>
      </c>
      <c r="BN12" t="s">
        <v>66</v>
      </c>
      <c r="BO12" t="s">
        <v>173</v>
      </c>
      <c r="BP12">
        <v>794.58199999999999</v>
      </c>
    </row>
    <row r="13" spans="1:68" ht="16.5" x14ac:dyDescent="0.25">
      <c r="A13" s="251" t="str">
        <f t="shared" si="18"/>
        <v>인천제물포교통</v>
      </c>
      <c r="B13" s="127" t="str">
        <f t="shared" si="1"/>
        <v>김성현</v>
      </c>
      <c r="C13" s="128" t="str">
        <f t="shared" si="19"/>
        <v>D</v>
      </c>
      <c r="D13" s="129">
        <f t="shared" si="20"/>
        <v>0.80809523809523809</v>
      </c>
      <c r="E13" s="130">
        <f t="shared" si="21"/>
        <v>8296</v>
      </c>
      <c r="F13" s="131" t="str">
        <f t="shared" si="22"/>
        <v>30</v>
      </c>
      <c r="G13" s="132" t="str">
        <f t="shared" si="23"/>
        <v>70바2765</v>
      </c>
      <c r="H13" s="133">
        <f t="shared" si="24"/>
        <v>1</v>
      </c>
      <c r="I13" s="134">
        <f t="shared" si="25"/>
        <v>1352.5619999999999</v>
      </c>
      <c r="J13" s="135">
        <f t="shared" si="26"/>
        <v>4.1760821233594585E-2</v>
      </c>
      <c r="K13" s="135">
        <f t="shared" si="27"/>
        <v>0.34365384374541835</v>
      </c>
      <c r="L13" s="135">
        <f t="shared" si="28"/>
        <v>0.24989612306127187</v>
      </c>
      <c r="M13" s="136">
        <f t="shared" si="29"/>
        <v>17.074000000000002</v>
      </c>
      <c r="N13" s="137">
        <f t="shared" si="30"/>
        <v>0</v>
      </c>
      <c r="O13" s="137">
        <f t="shared" si="31"/>
        <v>20.701453981407138</v>
      </c>
      <c r="P13" s="217">
        <f t="shared" si="32"/>
        <v>20</v>
      </c>
      <c r="Q13" s="218">
        <f t="shared" si="33"/>
        <v>0</v>
      </c>
      <c r="R13" s="218">
        <f t="shared" si="34"/>
        <v>280</v>
      </c>
      <c r="T13">
        <v>530</v>
      </c>
      <c r="U13">
        <v>8296</v>
      </c>
      <c r="V13" t="s">
        <v>228</v>
      </c>
      <c r="W13">
        <v>1352.5619999999999</v>
      </c>
      <c r="X13">
        <v>796.92100000000005</v>
      </c>
      <c r="Y13">
        <v>1.6970000000000001</v>
      </c>
      <c r="Z13">
        <v>17.074000000000002</v>
      </c>
      <c r="AA13">
        <v>74.338312999999999</v>
      </c>
      <c r="AB13">
        <v>3.1044290000000001</v>
      </c>
      <c r="AC13">
        <v>25.546647</v>
      </c>
      <c r="AD13" s="1">
        <v>338</v>
      </c>
      <c r="AE13">
        <v>0</v>
      </c>
      <c r="AF13">
        <v>280</v>
      </c>
      <c r="AG13">
        <v>74</v>
      </c>
      <c r="AH13">
        <v>18.194682</v>
      </c>
      <c r="AI13">
        <v>1122.0999999999999</v>
      </c>
      <c r="AJ13">
        <v>0</v>
      </c>
      <c r="AK13">
        <v>20</v>
      </c>
      <c r="AL13">
        <v>7379</v>
      </c>
      <c r="AM13" t="s">
        <v>229</v>
      </c>
      <c r="AN13" t="s">
        <v>355</v>
      </c>
      <c r="AO13">
        <v>1352.5619999999999</v>
      </c>
      <c r="AR13" t="s">
        <v>115</v>
      </c>
      <c r="AS13" t="s">
        <v>116</v>
      </c>
      <c r="AT13" t="s">
        <v>199</v>
      </c>
      <c r="AU13" t="s">
        <v>228</v>
      </c>
      <c r="AV13" t="s">
        <v>48</v>
      </c>
      <c r="AW13">
        <v>1</v>
      </c>
      <c r="BB13">
        <v>0.80809523809523809</v>
      </c>
      <c r="BC13" t="s">
        <v>66</v>
      </c>
      <c r="BF13" t="s">
        <v>115</v>
      </c>
      <c r="BG13" t="s">
        <v>116</v>
      </c>
      <c r="BH13" t="s">
        <v>228</v>
      </c>
      <c r="BI13">
        <v>8296</v>
      </c>
      <c r="BJ13">
        <v>1</v>
      </c>
      <c r="BK13" t="s">
        <v>199</v>
      </c>
      <c r="BL13" t="s">
        <v>170</v>
      </c>
      <c r="BM13">
        <v>0.80809523809523809</v>
      </c>
      <c r="BN13" t="s">
        <v>66</v>
      </c>
      <c r="BO13" t="s">
        <v>173</v>
      </c>
      <c r="BP13">
        <v>1352.5619999999999</v>
      </c>
    </row>
    <row r="14" spans="1:68" ht="16.5" x14ac:dyDescent="0.25">
      <c r="A14" s="252" t="str">
        <f t="shared" si="18"/>
        <v>인천제물포교통</v>
      </c>
      <c r="B14" s="111" t="str">
        <f t="shared" si="1"/>
        <v>김승호</v>
      </c>
      <c r="C14" s="112" t="str">
        <f t="shared" si="19"/>
        <v>F</v>
      </c>
      <c r="D14" s="113">
        <f t="shared" si="20"/>
        <v>0.72208333333333341</v>
      </c>
      <c r="E14" s="114">
        <f t="shared" si="21"/>
        <v>6697</v>
      </c>
      <c r="F14" s="115" t="str">
        <f t="shared" si="22"/>
        <v>급행97</v>
      </c>
      <c r="G14" s="116" t="str">
        <f t="shared" si="23"/>
        <v>70바2834</v>
      </c>
      <c r="H14" s="117">
        <f t="shared" si="24"/>
        <v>1</v>
      </c>
      <c r="I14" s="118">
        <f t="shared" si="25"/>
        <v>2404.3969999999999</v>
      </c>
      <c r="J14" s="119">
        <f t="shared" si="26"/>
        <v>4.8927674112493852E-2</v>
      </c>
      <c r="K14" s="119">
        <f t="shared" si="27"/>
        <v>0.36116923861361938</v>
      </c>
      <c r="L14" s="119">
        <f t="shared" si="28"/>
        <v>0.21127958486057002</v>
      </c>
      <c r="M14" s="120">
        <f t="shared" si="29"/>
        <v>16.923999999999999</v>
      </c>
      <c r="N14" s="121">
        <f t="shared" si="30"/>
        <v>0</v>
      </c>
      <c r="O14" s="121">
        <f t="shared" si="31"/>
        <v>21.252729894439231</v>
      </c>
      <c r="P14" s="219">
        <f t="shared" si="32"/>
        <v>34</v>
      </c>
      <c r="Q14" s="220">
        <f t="shared" si="33"/>
        <v>0</v>
      </c>
      <c r="R14" s="220">
        <f t="shared" si="34"/>
        <v>511</v>
      </c>
      <c r="T14">
        <v>530</v>
      </c>
      <c r="U14">
        <v>6697</v>
      </c>
      <c r="V14" t="s">
        <v>230</v>
      </c>
      <c r="W14">
        <v>2404.3969999999999</v>
      </c>
      <c r="X14">
        <v>1387.365</v>
      </c>
      <c r="Y14">
        <v>1.7330000000000001</v>
      </c>
      <c r="Z14">
        <v>16.923999999999999</v>
      </c>
      <c r="AA14">
        <v>144.526633</v>
      </c>
      <c r="AB14">
        <v>7.0713520000000001</v>
      </c>
      <c r="AC14">
        <v>52.198574000000001</v>
      </c>
      <c r="AD14" s="1">
        <v>508</v>
      </c>
      <c r="AE14">
        <v>0</v>
      </c>
      <c r="AF14">
        <v>511</v>
      </c>
      <c r="AG14">
        <v>72</v>
      </c>
      <c r="AH14">
        <v>16.636358999999999</v>
      </c>
      <c r="AI14">
        <v>784.8</v>
      </c>
      <c r="AJ14">
        <v>0</v>
      </c>
      <c r="AK14">
        <v>34</v>
      </c>
      <c r="AL14">
        <v>11347</v>
      </c>
      <c r="AM14" t="s">
        <v>231</v>
      </c>
      <c r="AN14" t="s">
        <v>356</v>
      </c>
      <c r="AO14">
        <v>2404.3969999999999</v>
      </c>
      <c r="AR14" t="s">
        <v>115</v>
      </c>
      <c r="AS14" t="s">
        <v>118</v>
      </c>
      <c r="AT14" t="s">
        <v>210</v>
      </c>
      <c r="AU14" t="s">
        <v>230</v>
      </c>
      <c r="AV14" t="s">
        <v>48</v>
      </c>
      <c r="AW14">
        <v>1</v>
      </c>
      <c r="BB14">
        <v>0.72208333333333341</v>
      </c>
      <c r="BC14" t="s">
        <v>69</v>
      </c>
      <c r="BF14" t="s">
        <v>115</v>
      </c>
      <c r="BG14" t="s">
        <v>118</v>
      </c>
      <c r="BH14" t="s">
        <v>230</v>
      </c>
      <c r="BI14">
        <v>6697</v>
      </c>
      <c r="BJ14">
        <v>1</v>
      </c>
      <c r="BK14" t="s">
        <v>210</v>
      </c>
      <c r="BL14" t="s">
        <v>170</v>
      </c>
      <c r="BM14">
        <v>0.72208333333333341</v>
      </c>
      <c r="BN14" t="s">
        <v>69</v>
      </c>
      <c r="BO14" t="s">
        <v>182</v>
      </c>
      <c r="BP14">
        <v>2404.3969999999999</v>
      </c>
    </row>
    <row r="15" spans="1:68" ht="16.5" x14ac:dyDescent="0.25">
      <c r="A15" s="251" t="str">
        <f t="shared" si="18"/>
        <v>인천제물포교통</v>
      </c>
      <c r="B15" s="127" t="str">
        <f t="shared" si="1"/>
        <v>김은범</v>
      </c>
      <c r="C15" s="128" t="str">
        <f t="shared" si="19"/>
        <v>F</v>
      </c>
      <c r="D15" s="129">
        <f t="shared" si="20"/>
        <v>0.77818323362882436</v>
      </c>
      <c r="E15" s="130">
        <f t="shared" si="21"/>
        <v>8373</v>
      </c>
      <c r="F15" s="131" t="str">
        <f t="shared" si="22"/>
        <v>급행97</v>
      </c>
      <c r="G15" s="132" t="str">
        <f t="shared" si="23"/>
        <v>70바2854</v>
      </c>
      <c r="H15" s="133">
        <f t="shared" si="24"/>
        <v>2</v>
      </c>
      <c r="I15" s="134">
        <f t="shared" si="25"/>
        <v>1716.2109999999998</v>
      </c>
      <c r="J15" s="135">
        <f t="shared" si="26"/>
        <v>1.9415447087636175E-2</v>
      </c>
      <c r="K15" s="135">
        <f t="shared" si="27"/>
        <v>0.34403229773007987</v>
      </c>
      <c r="L15" s="135">
        <f t="shared" si="28"/>
        <v>8.5071124704363288E-2</v>
      </c>
      <c r="M15" s="136">
        <f t="shared" si="29"/>
        <v>17.484000000000002</v>
      </c>
      <c r="N15" s="137">
        <f t="shared" si="30"/>
        <v>1.5149652344612639</v>
      </c>
      <c r="O15" s="137">
        <f t="shared" si="31"/>
        <v>53.664730036108615</v>
      </c>
      <c r="P15" s="217">
        <f t="shared" si="32"/>
        <v>6</v>
      </c>
      <c r="Q15" s="218">
        <f t="shared" si="33"/>
        <v>26</v>
      </c>
      <c r="R15" s="218">
        <f t="shared" si="34"/>
        <v>921</v>
      </c>
      <c r="T15">
        <v>530</v>
      </c>
      <c r="U15">
        <v>8373</v>
      </c>
      <c r="V15" t="s">
        <v>232</v>
      </c>
      <c r="W15">
        <v>1716.211</v>
      </c>
      <c r="X15">
        <v>971.78899999999999</v>
      </c>
      <c r="Y15">
        <v>1.766</v>
      </c>
      <c r="Z15">
        <v>17.484000000000002</v>
      </c>
      <c r="AA15">
        <v>91.950238999999996</v>
      </c>
      <c r="AB15">
        <v>1.785255</v>
      </c>
      <c r="AC15">
        <v>31.633852000000001</v>
      </c>
      <c r="AD15" s="1">
        <v>146</v>
      </c>
      <c r="AE15">
        <v>26</v>
      </c>
      <c r="AF15">
        <v>921</v>
      </c>
      <c r="AG15">
        <v>76</v>
      </c>
      <c r="AH15">
        <v>18.664562</v>
      </c>
      <c r="AI15">
        <v>1357</v>
      </c>
      <c r="AJ15">
        <v>0</v>
      </c>
      <c r="AK15">
        <v>6</v>
      </c>
      <c r="AL15">
        <v>1977</v>
      </c>
      <c r="AM15" t="s">
        <v>233</v>
      </c>
      <c r="AN15" t="s">
        <v>357</v>
      </c>
      <c r="AO15">
        <v>1466.1869999999999</v>
      </c>
      <c r="AR15" t="s">
        <v>115</v>
      </c>
      <c r="AS15" t="s">
        <v>118</v>
      </c>
      <c r="AT15" t="s">
        <v>212</v>
      </c>
      <c r="AU15" t="s">
        <v>232</v>
      </c>
      <c r="AV15" t="s">
        <v>48</v>
      </c>
      <c r="AW15">
        <v>2</v>
      </c>
      <c r="BB15">
        <v>0.77818323362882436</v>
      </c>
      <c r="BC15" t="s">
        <v>69</v>
      </c>
      <c r="BF15" t="s">
        <v>115</v>
      </c>
      <c r="BG15" t="s">
        <v>118</v>
      </c>
      <c r="BH15" t="s">
        <v>232</v>
      </c>
      <c r="BI15">
        <v>8373</v>
      </c>
      <c r="BJ15">
        <v>2</v>
      </c>
      <c r="BK15" t="s">
        <v>212</v>
      </c>
      <c r="BL15" t="s">
        <v>203</v>
      </c>
      <c r="BM15">
        <v>0.77818323362882436</v>
      </c>
      <c r="BN15" t="s">
        <v>69</v>
      </c>
      <c r="BO15" t="s">
        <v>182</v>
      </c>
      <c r="BP15">
        <v>1716.2109999999998</v>
      </c>
    </row>
    <row r="16" spans="1:68" ht="16.5" x14ac:dyDescent="0.25">
      <c r="A16" s="252" t="str">
        <f t="shared" si="18"/>
        <v>인천제물포교통</v>
      </c>
      <c r="B16" s="111" t="str">
        <f t="shared" si="1"/>
        <v>김종섭</v>
      </c>
      <c r="C16" s="112" t="str">
        <f t="shared" si="19"/>
        <v>F</v>
      </c>
      <c r="D16" s="113">
        <f t="shared" si="20"/>
        <v>0.75750000000000006</v>
      </c>
      <c r="E16" s="114">
        <f t="shared" si="21"/>
        <v>4173</v>
      </c>
      <c r="F16" s="115" t="str">
        <f t="shared" si="22"/>
        <v>급행97</v>
      </c>
      <c r="G16" s="116" t="str">
        <f t="shared" si="23"/>
        <v>70바2834</v>
      </c>
      <c r="H16" s="117">
        <f t="shared" si="24"/>
        <v>1</v>
      </c>
      <c r="I16" s="118">
        <f t="shared" si="25"/>
        <v>2250.3110000000001</v>
      </c>
      <c r="J16" s="119">
        <f t="shared" si="26"/>
        <v>5.0990217972983004E-2</v>
      </c>
      <c r="K16" s="119">
        <f t="shared" si="27"/>
        <v>0.32853603005282522</v>
      </c>
      <c r="L16" s="119">
        <f t="shared" si="28"/>
        <v>0.25596462000141312</v>
      </c>
      <c r="M16" s="120">
        <f t="shared" si="29"/>
        <v>14.419</v>
      </c>
      <c r="N16" s="121">
        <f t="shared" si="30"/>
        <v>4.4438302083578664E-2</v>
      </c>
      <c r="O16" s="121">
        <f t="shared" si="31"/>
        <v>16.353295166756951</v>
      </c>
      <c r="P16" s="219">
        <f t="shared" si="32"/>
        <v>10</v>
      </c>
      <c r="Q16" s="220">
        <f t="shared" si="33"/>
        <v>1</v>
      </c>
      <c r="R16" s="220">
        <f t="shared" si="34"/>
        <v>368</v>
      </c>
      <c r="T16">
        <v>530</v>
      </c>
      <c r="U16">
        <v>4173</v>
      </c>
      <c r="V16" t="s">
        <v>234</v>
      </c>
      <c r="W16">
        <v>2250.3110000000001</v>
      </c>
      <c r="X16">
        <v>1237.499</v>
      </c>
      <c r="Y16">
        <v>1.8180000000000001</v>
      </c>
      <c r="Z16">
        <v>14.419</v>
      </c>
      <c r="AA16">
        <v>136.888295</v>
      </c>
      <c r="AB16">
        <v>6.9799639999999998</v>
      </c>
      <c r="AC16">
        <v>44.972737000000002</v>
      </c>
      <c r="AD16" s="1">
        <v>576</v>
      </c>
      <c r="AE16">
        <v>1</v>
      </c>
      <c r="AF16">
        <v>368</v>
      </c>
      <c r="AG16">
        <v>72</v>
      </c>
      <c r="AH16">
        <v>16.439031</v>
      </c>
      <c r="AI16">
        <v>1419.8</v>
      </c>
      <c r="AJ16">
        <v>0</v>
      </c>
      <c r="AK16">
        <v>10</v>
      </c>
      <c r="AL16">
        <v>2422</v>
      </c>
      <c r="AM16" t="s">
        <v>235</v>
      </c>
      <c r="AN16" t="s">
        <v>358</v>
      </c>
      <c r="AO16">
        <v>2250.3110000000001</v>
      </c>
      <c r="AR16" t="s">
        <v>115</v>
      </c>
      <c r="AS16" t="s">
        <v>118</v>
      </c>
      <c r="AT16" t="s">
        <v>210</v>
      </c>
      <c r="AU16" t="s">
        <v>234</v>
      </c>
      <c r="AV16" t="s">
        <v>48</v>
      </c>
      <c r="AW16">
        <v>1</v>
      </c>
      <c r="BB16">
        <v>0.75750000000000006</v>
      </c>
      <c r="BC16" t="s">
        <v>69</v>
      </c>
      <c r="BF16" t="s">
        <v>115</v>
      </c>
      <c r="BG16" t="s">
        <v>118</v>
      </c>
      <c r="BH16" t="s">
        <v>234</v>
      </c>
      <c r="BI16">
        <v>4173</v>
      </c>
      <c r="BJ16">
        <v>1</v>
      </c>
      <c r="BK16" t="s">
        <v>210</v>
      </c>
      <c r="BL16" t="s">
        <v>170</v>
      </c>
      <c r="BM16">
        <v>0.75750000000000006</v>
      </c>
      <c r="BN16" t="s">
        <v>69</v>
      </c>
      <c r="BO16" t="s">
        <v>182</v>
      </c>
      <c r="BP16">
        <v>2250.3110000000001</v>
      </c>
    </row>
    <row r="17" spans="1:68" ht="16.5" x14ac:dyDescent="0.25">
      <c r="A17" s="251" t="str">
        <f t="shared" si="18"/>
        <v>인천제물포교통</v>
      </c>
      <c r="B17" s="127" t="str">
        <f t="shared" si="1"/>
        <v>김종윤</v>
      </c>
      <c r="C17" s="128" t="str">
        <f t="shared" si="19"/>
        <v>F</v>
      </c>
      <c r="D17" s="129">
        <f t="shared" si="20"/>
        <v>0.74580542169925457</v>
      </c>
      <c r="E17" s="130">
        <f t="shared" si="21"/>
        <v>2190</v>
      </c>
      <c r="F17" s="131" t="str">
        <f t="shared" si="22"/>
        <v>급행97</v>
      </c>
      <c r="G17" s="132" t="str">
        <f t="shared" si="23"/>
        <v>70바2854</v>
      </c>
      <c r="H17" s="133">
        <f t="shared" si="24"/>
        <v>3</v>
      </c>
      <c r="I17" s="134">
        <f t="shared" si="25"/>
        <v>465.185</v>
      </c>
      <c r="J17" s="135">
        <f t="shared" si="26"/>
        <v>2.6488544019023199E-2</v>
      </c>
      <c r="K17" s="135">
        <f t="shared" si="27"/>
        <v>0.37480647408638113</v>
      </c>
      <c r="L17" s="135">
        <f t="shared" si="28"/>
        <v>0.16982490836978836</v>
      </c>
      <c r="M17" s="136">
        <f t="shared" si="29"/>
        <v>16.917999999999999</v>
      </c>
      <c r="N17" s="137">
        <f t="shared" si="30"/>
        <v>0</v>
      </c>
      <c r="O17" s="137">
        <f t="shared" si="31"/>
        <v>58.503189668585655</v>
      </c>
      <c r="P17" s="217">
        <f t="shared" si="32"/>
        <v>10</v>
      </c>
      <c r="Q17" s="218">
        <f t="shared" si="33"/>
        <v>0</v>
      </c>
      <c r="R17" s="218">
        <f t="shared" si="34"/>
        <v>282</v>
      </c>
      <c r="T17">
        <v>530</v>
      </c>
      <c r="U17">
        <v>2190</v>
      </c>
      <c r="V17" t="s">
        <v>236</v>
      </c>
      <c r="W17">
        <v>482.02499999999998</v>
      </c>
      <c r="X17">
        <v>284.673</v>
      </c>
      <c r="Y17">
        <v>1.6930000000000001</v>
      </c>
      <c r="Z17">
        <v>16.917999999999999</v>
      </c>
      <c r="AA17">
        <v>29.079439000000001</v>
      </c>
      <c r="AB17">
        <v>0.77027199999999996</v>
      </c>
      <c r="AC17">
        <v>10.899162</v>
      </c>
      <c r="AD17" s="1">
        <v>79</v>
      </c>
      <c r="AE17">
        <v>0</v>
      </c>
      <c r="AF17">
        <v>282</v>
      </c>
      <c r="AG17">
        <v>71</v>
      </c>
      <c r="AH17">
        <v>16.576145</v>
      </c>
      <c r="AI17">
        <v>541</v>
      </c>
      <c r="AJ17">
        <v>0</v>
      </c>
      <c r="AK17">
        <v>10</v>
      </c>
      <c r="AL17">
        <v>3668</v>
      </c>
      <c r="AM17" t="s">
        <v>237</v>
      </c>
      <c r="AN17" t="s">
        <v>359</v>
      </c>
      <c r="AO17">
        <v>294.25799999999998</v>
      </c>
      <c r="AR17" t="s">
        <v>115</v>
      </c>
      <c r="AS17" t="s">
        <v>118</v>
      </c>
      <c r="AT17" t="s">
        <v>212</v>
      </c>
      <c r="AU17" t="s">
        <v>236</v>
      </c>
      <c r="AV17" t="s">
        <v>48</v>
      </c>
      <c r="AW17">
        <v>3</v>
      </c>
      <c r="BB17">
        <v>0.74580542169925457</v>
      </c>
      <c r="BC17" t="s">
        <v>69</v>
      </c>
      <c r="BF17" t="s">
        <v>115</v>
      </c>
      <c r="BG17" t="s">
        <v>118</v>
      </c>
      <c r="BH17" t="s">
        <v>236</v>
      </c>
      <c r="BI17">
        <v>2190</v>
      </c>
      <c r="BJ17">
        <v>3</v>
      </c>
      <c r="BK17" t="s">
        <v>212</v>
      </c>
      <c r="BL17" t="s">
        <v>211</v>
      </c>
      <c r="BM17">
        <v>0.74580542169925457</v>
      </c>
      <c r="BN17" t="s">
        <v>69</v>
      </c>
      <c r="BO17" t="s">
        <v>182</v>
      </c>
      <c r="BP17">
        <v>465.185</v>
      </c>
    </row>
    <row r="18" spans="1:68" ht="16.5" x14ac:dyDescent="0.25">
      <c r="A18" s="252" t="str">
        <f t="shared" si="18"/>
        <v>인천제물포교통</v>
      </c>
      <c r="B18" s="111" t="str">
        <f t="shared" si="1"/>
        <v>김혁길</v>
      </c>
      <c r="C18" s="112" t="str">
        <f t="shared" si="19"/>
        <v>F</v>
      </c>
      <c r="D18" s="113">
        <f t="shared" si="20"/>
        <v>0.74741363859621923</v>
      </c>
      <c r="E18" s="114">
        <f t="shared" si="21"/>
        <v>5121</v>
      </c>
      <c r="F18" s="115" t="str">
        <f t="shared" si="22"/>
        <v>급행97</v>
      </c>
      <c r="G18" s="116" t="str">
        <f t="shared" si="23"/>
        <v>70바2831</v>
      </c>
      <c r="H18" s="117">
        <f t="shared" si="24"/>
        <v>3</v>
      </c>
      <c r="I18" s="118">
        <f t="shared" si="25"/>
        <v>1878.894</v>
      </c>
      <c r="J18" s="119">
        <f t="shared" si="26"/>
        <v>2.3188152156337332E-2</v>
      </c>
      <c r="K18" s="119">
        <f t="shared" si="27"/>
        <v>0.3540448101392269</v>
      </c>
      <c r="L18" s="119">
        <f t="shared" si="28"/>
        <v>0.18840871278528751</v>
      </c>
      <c r="M18" s="120">
        <f t="shared" si="29"/>
        <v>15.632</v>
      </c>
      <c r="N18" s="121">
        <f t="shared" si="30"/>
        <v>5.3222800221832629E-2</v>
      </c>
      <c r="O18" s="121">
        <f t="shared" si="31"/>
        <v>14.104042058785648</v>
      </c>
      <c r="P18" s="219">
        <f t="shared" si="32"/>
        <v>39</v>
      </c>
      <c r="Q18" s="220">
        <f t="shared" si="33"/>
        <v>1</v>
      </c>
      <c r="R18" s="220">
        <f t="shared" si="34"/>
        <v>265</v>
      </c>
      <c r="T18">
        <v>530</v>
      </c>
      <c r="U18">
        <v>5121</v>
      </c>
      <c r="V18" t="s">
        <v>238</v>
      </c>
      <c r="W18">
        <v>1878.894</v>
      </c>
      <c r="X18">
        <v>1101.5340000000001</v>
      </c>
      <c r="Y18">
        <v>1.706</v>
      </c>
      <c r="Z18">
        <v>15.632</v>
      </c>
      <c r="AA18">
        <v>119.408868</v>
      </c>
      <c r="AB18">
        <v>2.7688709999999999</v>
      </c>
      <c r="AC18">
        <v>42.276090000000003</v>
      </c>
      <c r="AD18" s="1">
        <v>354</v>
      </c>
      <c r="AE18">
        <v>1</v>
      </c>
      <c r="AF18">
        <v>265</v>
      </c>
      <c r="AG18">
        <v>73</v>
      </c>
      <c r="AH18">
        <v>15.734961</v>
      </c>
      <c r="AI18">
        <v>1085.9000000000001</v>
      </c>
      <c r="AJ18">
        <v>0</v>
      </c>
      <c r="AK18">
        <v>39</v>
      </c>
      <c r="AL18">
        <v>11487</v>
      </c>
      <c r="AM18" t="s">
        <v>239</v>
      </c>
      <c r="AN18" t="s">
        <v>360</v>
      </c>
      <c r="AO18">
        <v>1625.0440000000001</v>
      </c>
      <c r="AR18" t="s">
        <v>115</v>
      </c>
      <c r="AS18" t="s">
        <v>118</v>
      </c>
      <c r="AT18" t="s">
        <v>208</v>
      </c>
      <c r="AU18" t="s">
        <v>238</v>
      </c>
      <c r="AV18" t="s">
        <v>48</v>
      </c>
      <c r="AW18">
        <v>3</v>
      </c>
      <c r="BB18">
        <v>0.74741363859621923</v>
      </c>
      <c r="BC18" t="s">
        <v>69</v>
      </c>
      <c r="BF18" t="s">
        <v>115</v>
      </c>
      <c r="BG18" t="s">
        <v>118</v>
      </c>
      <c r="BH18" t="s">
        <v>238</v>
      </c>
      <c r="BI18">
        <v>5121</v>
      </c>
      <c r="BJ18">
        <v>3</v>
      </c>
      <c r="BK18" t="s">
        <v>208</v>
      </c>
      <c r="BL18" t="s">
        <v>203</v>
      </c>
      <c r="BM18">
        <v>0.74741363859621923</v>
      </c>
      <c r="BN18" t="s">
        <v>69</v>
      </c>
      <c r="BO18" t="s">
        <v>182</v>
      </c>
      <c r="BP18">
        <v>1878.894</v>
      </c>
    </row>
    <row r="19" spans="1:68" ht="16.5" x14ac:dyDescent="0.25">
      <c r="A19" s="251" t="str">
        <f t="shared" si="18"/>
        <v>인천제물포교통</v>
      </c>
      <c r="B19" s="127" t="str">
        <f t="shared" si="1"/>
        <v>김현국</v>
      </c>
      <c r="C19" s="128" t="str">
        <f t="shared" si="19"/>
        <v>F</v>
      </c>
      <c r="D19" s="129">
        <f t="shared" si="20"/>
        <v>0.74588289040757461</v>
      </c>
      <c r="E19" s="130">
        <f t="shared" si="21"/>
        <v>1863</v>
      </c>
      <c r="F19" s="131" t="str">
        <f t="shared" si="22"/>
        <v>급행97</v>
      </c>
      <c r="G19" s="132" t="str">
        <f t="shared" si="23"/>
        <v>70바2859</v>
      </c>
      <c r="H19" s="133">
        <f t="shared" si="24"/>
        <v>6</v>
      </c>
      <c r="I19" s="134">
        <f t="shared" si="25"/>
        <v>771.70100000000002</v>
      </c>
      <c r="J19" s="135">
        <f t="shared" si="26"/>
        <v>3.4893956399969152E-2</v>
      </c>
      <c r="K19" s="135">
        <f t="shared" si="27"/>
        <v>0.37750549184384491</v>
      </c>
      <c r="L19" s="135">
        <f t="shared" si="28"/>
        <v>0.17105070487144633</v>
      </c>
      <c r="M19" s="136">
        <f t="shared" si="29"/>
        <v>17.137</v>
      </c>
      <c r="N19" s="137">
        <f t="shared" si="30"/>
        <v>0</v>
      </c>
      <c r="O19" s="137">
        <f t="shared" si="31"/>
        <v>33.724143808515045</v>
      </c>
      <c r="P19" s="217">
        <f t="shared" si="32"/>
        <v>9</v>
      </c>
      <c r="Q19" s="218">
        <f t="shared" si="33"/>
        <v>0</v>
      </c>
      <c r="R19" s="218">
        <f t="shared" si="34"/>
        <v>277</v>
      </c>
      <c r="T19">
        <v>530</v>
      </c>
      <c r="U19">
        <v>1863</v>
      </c>
      <c r="V19" t="s">
        <v>240</v>
      </c>
      <c r="W19">
        <v>821.37</v>
      </c>
      <c r="X19">
        <v>463.91800000000001</v>
      </c>
      <c r="Y19">
        <v>1.7709999999999999</v>
      </c>
      <c r="Z19">
        <v>17.137</v>
      </c>
      <c r="AA19">
        <v>47.962488999999998</v>
      </c>
      <c r="AB19">
        <v>1.6736009999999999</v>
      </c>
      <c r="AC19">
        <v>18.106103000000001</v>
      </c>
      <c r="AD19" s="1">
        <v>132</v>
      </c>
      <c r="AE19">
        <v>0</v>
      </c>
      <c r="AF19">
        <v>277</v>
      </c>
      <c r="AG19">
        <v>70</v>
      </c>
      <c r="AH19">
        <v>17.125257999999999</v>
      </c>
      <c r="AI19">
        <v>373.9</v>
      </c>
      <c r="AJ19">
        <v>0</v>
      </c>
      <c r="AK19">
        <v>9</v>
      </c>
      <c r="AL19">
        <v>2762</v>
      </c>
      <c r="AM19" t="s">
        <v>241</v>
      </c>
      <c r="AN19" t="s">
        <v>361</v>
      </c>
      <c r="AO19">
        <v>201.16300000000001</v>
      </c>
      <c r="AR19" t="s">
        <v>115</v>
      </c>
      <c r="AS19" t="s">
        <v>118</v>
      </c>
      <c r="AT19" t="s">
        <v>214</v>
      </c>
      <c r="AU19" t="s">
        <v>240</v>
      </c>
      <c r="AV19" t="s">
        <v>48</v>
      </c>
      <c r="AW19">
        <v>6</v>
      </c>
      <c r="BB19">
        <v>0.74588289040757461</v>
      </c>
      <c r="BC19" t="s">
        <v>69</v>
      </c>
      <c r="BF19" t="s">
        <v>115</v>
      </c>
      <c r="BG19" t="s">
        <v>118</v>
      </c>
      <c r="BH19" t="s">
        <v>240</v>
      </c>
      <c r="BI19">
        <v>1863</v>
      </c>
      <c r="BJ19">
        <v>6</v>
      </c>
      <c r="BK19" t="s">
        <v>214</v>
      </c>
      <c r="BL19" t="s">
        <v>211</v>
      </c>
      <c r="BM19">
        <v>0.74588289040757461</v>
      </c>
      <c r="BN19" t="s">
        <v>69</v>
      </c>
      <c r="BO19" t="s">
        <v>182</v>
      </c>
      <c r="BP19">
        <v>771.70100000000002</v>
      </c>
    </row>
    <row r="20" spans="1:68" ht="16.5" x14ac:dyDescent="0.25">
      <c r="A20" s="252" t="str">
        <f t="shared" si="18"/>
        <v>인천제물포교통</v>
      </c>
      <c r="B20" s="111" t="str">
        <f t="shared" si="1"/>
        <v>김홍배</v>
      </c>
      <c r="C20" s="112" t="str">
        <f t="shared" si="19"/>
        <v>F</v>
      </c>
      <c r="D20" s="113">
        <f t="shared" si="20"/>
        <v>0.77393104236889265</v>
      </c>
      <c r="E20" s="114">
        <f t="shared" si="21"/>
        <v>662</v>
      </c>
      <c r="F20" s="115" t="str">
        <f t="shared" si="22"/>
        <v>급행97</v>
      </c>
      <c r="G20" s="116" t="str">
        <f t="shared" si="23"/>
        <v>70바2831</v>
      </c>
      <c r="H20" s="117">
        <f t="shared" si="24"/>
        <v>3</v>
      </c>
      <c r="I20" s="118">
        <f t="shared" si="25"/>
        <v>486.77100000000002</v>
      </c>
      <c r="J20" s="119">
        <f t="shared" si="26"/>
        <v>4.1455858814347248E-2</v>
      </c>
      <c r="K20" s="119">
        <f t="shared" si="27"/>
        <v>0.36693783471144042</v>
      </c>
      <c r="L20" s="119">
        <f t="shared" si="28"/>
        <v>0.21365282648308959</v>
      </c>
      <c r="M20" s="120">
        <f t="shared" si="29"/>
        <v>16.84</v>
      </c>
      <c r="N20" s="121">
        <f t="shared" si="30"/>
        <v>0</v>
      </c>
      <c r="O20" s="121">
        <f t="shared" si="31"/>
        <v>14.791349525752356</v>
      </c>
      <c r="P20" s="219">
        <f t="shared" si="32"/>
        <v>7</v>
      </c>
      <c r="Q20" s="220">
        <f t="shared" si="33"/>
        <v>0</v>
      </c>
      <c r="R20" s="220">
        <f t="shared" si="34"/>
        <v>72</v>
      </c>
      <c r="T20">
        <v>530</v>
      </c>
      <c r="U20">
        <v>662</v>
      </c>
      <c r="V20" t="s">
        <v>242</v>
      </c>
      <c r="W20">
        <v>486.77100000000002</v>
      </c>
      <c r="X20">
        <v>278.94600000000003</v>
      </c>
      <c r="Y20">
        <v>1.7450000000000001</v>
      </c>
      <c r="Z20">
        <v>16.84</v>
      </c>
      <c r="AA20">
        <v>29.730273</v>
      </c>
      <c r="AB20">
        <v>1.232494</v>
      </c>
      <c r="AC20">
        <v>10.909162</v>
      </c>
      <c r="AD20" s="1">
        <v>104</v>
      </c>
      <c r="AE20">
        <v>0</v>
      </c>
      <c r="AF20">
        <v>72</v>
      </c>
      <c r="AG20">
        <v>68</v>
      </c>
      <c r="AH20">
        <v>16.372907000000001</v>
      </c>
      <c r="AI20">
        <v>91</v>
      </c>
      <c r="AJ20">
        <v>0</v>
      </c>
      <c r="AK20">
        <v>7</v>
      </c>
      <c r="AL20">
        <v>3621</v>
      </c>
      <c r="AM20" t="s">
        <v>243</v>
      </c>
      <c r="AN20" t="s">
        <v>362</v>
      </c>
      <c r="AO20">
        <v>191.25200000000001</v>
      </c>
      <c r="AR20" t="s">
        <v>115</v>
      </c>
      <c r="AS20" t="s">
        <v>118</v>
      </c>
      <c r="AT20" t="s">
        <v>208</v>
      </c>
      <c r="AU20" t="s">
        <v>242</v>
      </c>
      <c r="AV20" t="s">
        <v>48</v>
      </c>
      <c r="AW20">
        <v>3</v>
      </c>
      <c r="BB20">
        <v>0.77393104236889265</v>
      </c>
      <c r="BC20" t="s">
        <v>69</v>
      </c>
      <c r="BF20" t="s">
        <v>115</v>
      </c>
      <c r="BG20" t="s">
        <v>118</v>
      </c>
      <c r="BH20" t="s">
        <v>242</v>
      </c>
      <c r="BI20">
        <v>662</v>
      </c>
      <c r="BJ20">
        <v>3</v>
      </c>
      <c r="BK20" t="s">
        <v>208</v>
      </c>
      <c r="BL20" t="s">
        <v>207</v>
      </c>
      <c r="BM20">
        <v>0.77393104236889265</v>
      </c>
      <c r="BN20" t="s">
        <v>69</v>
      </c>
      <c r="BO20" t="s">
        <v>182</v>
      </c>
      <c r="BP20">
        <v>486.77100000000002</v>
      </c>
    </row>
    <row r="21" spans="1:68" ht="16.5" x14ac:dyDescent="0.25">
      <c r="A21" s="251" t="str">
        <f t="shared" si="18"/>
        <v>인천제물포교통</v>
      </c>
      <c r="B21" s="127" t="str">
        <f t="shared" si="1"/>
        <v>남형우</v>
      </c>
      <c r="C21" s="128" t="str">
        <f t="shared" si="19"/>
        <v>F</v>
      </c>
      <c r="D21" s="129">
        <f t="shared" si="20"/>
        <v>0.77811990168935119</v>
      </c>
      <c r="E21" s="130">
        <f t="shared" si="21"/>
        <v>5409</v>
      </c>
      <c r="F21" s="131" t="str">
        <f t="shared" si="22"/>
        <v>급행97</v>
      </c>
      <c r="G21" s="132" t="str">
        <f t="shared" si="23"/>
        <v>70바2445</v>
      </c>
      <c r="H21" s="133">
        <f t="shared" si="24"/>
        <v>9</v>
      </c>
      <c r="I21" s="134">
        <f t="shared" si="25"/>
        <v>2901.6120000000001</v>
      </c>
      <c r="J21" s="135">
        <f t="shared" si="26"/>
        <v>4.250459426911677E-2</v>
      </c>
      <c r="K21" s="135">
        <f t="shared" si="27"/>
        <v>0.35914219767076189</v>
      </c>
      <c r="L21" s="135">
        <f t="shared" si="28"/>
        <v>0.17990000041356322</v>
      </c>
      <c r="M21" s="136">
        <f t="shared" si="29"/>
        <v>15.355</v>
      </c>
      <c r="N21" s="137">
        <f t="shared" si="30"/>
        <v>0.13555544861736832</v>
      </c>
      <c r="O21" s="137">
        <f t="shared" si="31"/>
        <v>16.842764490708014</v>
      </c>
      <c r="P21" s="217">
        <f t="shared" si="32"/>
        <v>42</v>
      </c>
      <c r="Q21" s="218">
        <f t="shared" si="33"/>
        <v>4</v>
      </c>
      <c r="R21" s="218">
        <f t="shared" si="34"/>
        <v>497</v>
      </c>
      <c r="T21">
        <v>530</v>
      </c>
      <c r="U21">
        <v>5409</v>
      </c>
      <c r="V21" t="s">
        <v>244</v>
      </c>
      <c r="W21">
        <v>2950.8220000000001</v>
      </c>
      <c r="X21">
        <v>1646.894</v>
      </c>
      <c r="Y21">
        <v>1.792</v>
      </c>
      <c r="Z21">
        <v>15.355</v>
      </c>
      <c r="AA21">
        <v>185.10996599999999</v>
      </c>
      <c r="AB21">
        <v>7.8680240000000001</v>
      </c>
      <c r="AC21">
        <v>66.480800000000002</v>
      </c>
      <c r="AD21" s="1">
        <v>522</v>
      </c>
      <c r="AE21">
        <v>4</v>
      </c>
      <c r="AF21">
        <v>497</v>
      </c>
      <c r="AG21">
        <v>71</v>
      </c>
      <c r="AH21">
        <v>15.940913</v>
      </c>
      <c r="AI21">
        <v>1779</v>
      </c>
      <c r="AJ21">
        <v>0</v>
      </c>
      <c r="AK21">
        <v>42</v>
      </c>
      <c r="AL21">
        <v>15073</v>
      </c>
      <c r="AM21" t="s">
        <v>245</v>
      </c>
      <c r="AN21" t="s">
        <v>363</v>
      </c>
      <c r="AO21">
        <v>1150.1179999999999</v>
      </c>
      <c r="AR21" t="s">
        <v>115</v>
      </c>
      <c r="AS21" t="s">
        <v>118</v>
      </c>
      <c r="AT21" t="s">
        <v>207</v>
      </c>
      <c r="AU21" t="s">
        <v>244</v>
      </c>
      <c r="AV21" t="s">
        <v>48</v>
      </c>
      <c r="AW21">
        <v>9</v>
      </c>
      <c r="BB21">
        <v>0.77811990168935119</v>
      </c>
      <c r="BC21" t="s">
        <v>69</v>
      </c>
      <c r="BF21" t="s">
        <v>115</v>
      </c>
      <c r="BG21" t="s">
        <v>118</v>
      </c>
      <c r="BH21" t="s">
        <v>244</v>
      </c>
      <c r="BI21">
        <v>5409</v>
      </c>
      <c r="BJ21">
        <v>9</v>
      </c>
      <c r="BK21" t="s">
        <v>207</v>
      </c>
      <c r="BL21" t="s">
        <v>199</v>
      </c>
      <c r="BM21">
        <v>0.77811990168935119</v>
      </c>
      <c r="BN21" t="s">
        <v>69</v>
      </c>
      <c r="BO21" t="s">
        <v>182</v>
      </c>
      <c r="BP21">
        <v>2901.6120000000001</v>
      </c>
    </row>
    <row r="22" spans="1:68" ht="16.5" x14ac:dyDescent="0.25">
      <c r="A22" s="252" t="str">
        <f t="shared" si="18"/>
        <v>인천제물포교통</v>
      </c>
      <c r="B22" s="111" t="str">
        <f t="shared" si="1"/>
        <v>류봉희</v>
      </c>
      <c r="C22" s="112" t="str">
        <f t="shared" si="19"/>
        <v>F</v>
      </c>
      <c r="D22" s="113">
        <f t="shared" si="20"/>
        <v>0.78603048737139491</v>
      </c>
      <c r="E22" s="114">
        <f t="shared" si="21"/>
        <v>6356</v>
      </c>
      <c r="F22" s="115" t="str">
        <f t="shared" si="22"/>
        <v>급행97</v>
      </c>
      <c r="G22" s="116" t="str">
        <f t="shared" si="23"/>
        <v>70바2860</v>
      </c>
      <c r="H22" s="117">
        <f t="shared" si="24"/>
        <v>3</v>
      </c>
      <c r="I22" s="118">
        <f t="shared" si="25"/>
        <v>1318.173</v>
      </c>
      <c r="J22" s="119">
        <f t="shared" si="26"/>
        <v>2.2311663790012117E-2</v>
      </c>
      <c r="K22" s="119">
        <f t="shared" si="27"/>
        <v>0.37213634903559012</v>
      </c>
      <c r="L22" s="119">
        <f t="shared" si="28"/>
        <v>0.23138085820298246</v>
      </c>
      <c r="M22" s="120">
        <f t="shared" si="29"/>
        <v>15.573</v>
      </c>
      <c r="N22" s="121">
        <f t="shared" si="30"/>
        <v>0</v>
      </c>
      <c r="O22" s="121">
        <f t="shared" si="31"/>
        <v>34.21645416640164</v>
      </c>
      <c r="P22" s="219">
        <f t="shared" si="32"/>
        <v>2</v>
      </c>
      <c r="Q22" s="220">
        <f t="shared" si="33"/>
        <v>0</v>
      </c>
      <c r="R22" s="220">
        <f t="shared" si="34"/>
        <v>468</v>
      </c>
      <c r="T22">
        <v>530</v>
      </c>
      <c r="U22">
        <v>6356</v>
      </c>
      <c r="V22" t="s">
        <v>246</v>
      </c>
      <c r="W22">
        <v>1367.7629999999999</v>
      </c>
      <c r="X22">
        <v>755.57</v>
      </c>
      <c r="Y22">
        <v>1.81</v>
      </c>
      <c r="Z22">
        <v>15.573</v>
      </c>
      <c r="AA22">
        <v>79.728030000000004</v>
      </c>
      <c r="AB22">
        <v>1.7788649999999999</v>
      </c>
      <c r="AC22">
        <v>29.669698</v>
      </c>
      <c r="AD22" s="1">
        <v>305</v>
      </c>
      <c r="AE22">
        <v>0</v>
      </c>
      <c r="AF22">
        <v>468</v>
      </c>
      <c r="AG22">
        <v>72</v>
      </c>
      <c r="AH22">
        <v>17.155359000000001</v>
      </c>
      <c r="AI22">
        <v>559.6</v>
      </c>
      <c r="AJ22">
        <v>0</v>
      </c>
      <c r="AK22">
        <v>2</v>
      </c>
      <c r="AL22">
        <v>124</v>
      </c>
      <c r="AM22" t="s">
        <v>247</v>
      </c>
      <c r="AN22" t="s">
        <v>364</v>
      </c>
      <c r="AO22">
        <v>1109.7529999999999</v>
      </c>
      <c r="AR22" t="s">
        <v>115</v>
      </c>
      <c r="AS22" t="s">
        <v>118</v>
      </c>
      <c r="AT22" t="s">
        <v>215</v>
      </c>
      <c r="AU22" t="s">
        <v>246</v>
      </c>
      <c r="AV22" t="s">
        <v>48</v>
      </c>
      <c r="AW22">
        <v>3</v>
      </c>
      <c r="BB22">
        <v>0.78603048737139491</v>
      </c>
      <c r="BC22" t="s">
        <v>69</v>
      </c>
      <c r="BF22" t="s">
        <v>115</v>
      </c>
      <c r="BG22" t="s">
        <v>118</v>
      </c>
      <c r="BH22" t="s">
        <v>246</v>
      </c>
      <c r="BI22">
        <v>6356</v>
      </c>
      <c r="BJ22">
        <v>3</v>
      </c>
      <c r="BK22" t="s">
        <v>215</v>
      </c>
      <c r="BL22" t="s">
        <v>203</v>
      </c>
      <c r="BM22">
        <v>0.78603048737139491</v>
      </c>
      <c r="BN22" t="s">
        <v>69</v>
      </c>
      <c r="BO22" t="s">
        <v>182</v>
      </c>
      <c r="BP22">
        <v>1318.173</v>
      </c>
    </row>
    <row r="23" spans="1:68" ht="16.5" x14ac:dyDescent="0.25">
      <c r="A23" s="251" t="str">
        <f t="shared" si="18"/>
        <v>인천제물포교통</v>
      </c>
      <c r="B23" s="127" t="str">
        <f t="shared" si="1"/>
        <v>박광수</v>
      </c>
      <c r="C23" s="128" t="str">
        <f t="shared" si="19"/>
        <v>F</v>
      </c>
      <c r="D23" s="129">
        <f t="shared" si="20"/>
        <v>0.79769712817621286</v>
      </c>
      <c r="E23" s="130">
        <f t="shared" si="21"/>
        <v>8998</v>
      </c>
      <c r="F23" s="131" t="str">
        <f t="shared" si="22"/>
        <v>30</v>
      </c>
      <c r="G23" s="132" t="str">
        <f t="shared" si="23"/>
        <v>70바2712</v>
      </c>
      <c r="H23" s="133">
        <f t="shared" si="24"/>
        <v>3</v>
      </c>
      <c r="I23" s="134">
        <f t="shared" si="25"/>
        <v>938.95699999999999</v>
      </c>
      <c r="J23" s="135">
        <f t="shared" si="26"/>
        <v>3.4088499856487722E-2</v>
      </c>
      <c r="K23" s="135">
        <f t="shared" si="27"/>
        <v>0.33499631394717239</v>
      </c>
      <c r="L23" s="135">
        <f t="shared" si="28"/>
        <v>0.18318197744944656</v>
      </c>
      <c r="M23" s="136">
        <f t="shared" si="29"/>
        <v>16.151</v>
      </c>
      <c r="N23" s="137">
        <f t="shared" si="30"/>
        <v>0.42600459871964319</v>
      </c>
      <c r="O23" s="137">
        <f t="shared" si="31"/>
        <v>23.856257528300016</v>
      </c>
      <c r="P23" s="217">
        <f t="shared" si="32"/>
        <v>7</v>
      </c>
      <c r="Q23" s="218">
        <f t="shared" si="33"/>
        <v>4</v>
      </c>
      <c r="R23" s="218">
        <f t="shared" si="34"/>
        <v>224</v>
      </c>
      <c r="T23">
        <v>530</v>
      </c>
      <c r="U23">
        <v>8998</v>
      </c>
      <c r="V23" t="s">
        <v>248</v>
      </c>
      <c r="W23">
        <v>938.95699999999999</v>
      </c>
      <c r="X23">
        <v>561.03700000000003</v>
      </c>
      <c r="Y23">
        <v>1.6739999999999999</v>
      </c>
      <c r="Z23">
        <v>16.151</v>
      </c>
      <c r="AA23">
        <v>52.444989</v>
      </c>
      <c r="AB23">
        <v>1.787771</v>
      </c>
      <c r="AC23">
        <v>17.568878000000002</v>
      </c>
      <c r="AD23" s="1">
        <v>172</v>
      </c>
      <c r="AE23">
        <v>4</v>
      </c>
      <c r="AF23">
        <v>224</v>
      </c>
      <c r="AG23">
        <v>73</v>
      </c>
      <c r="AH23">
        <v>17.903655000000001</v>
      </c>
      <c r="AI23">
        <v>177.9</v>
      </c>
      <c r="AJ23">
        <v>0</v>
      </c>
      <c r="AK23">
        <v>7</v>
      </c>
      <c r="AL23">
        <v>1856</v>
      </c>
      <c r="AM23" t="s">
        <v>249</v>
      </c>
      <c r="AN23" t="s">
        <v>365</v>
      </c>
      <c r="AO23">
        <v>644.91899999999998</v>
      </c>
      <c r="AR23" t="s">
        <v>115</v>
      </c>
      <c r="AS23" t="s">
        <v>116</v>
      </c>
      <c r="AT23" t="s">
        <v>197</v>
      </c>
      <c r="AU23" t="s">
        <v>248</v>
      </c>
      <c r="AV23" t="s">
        <v>48</v>
      </c>
      <c r="AW23">
        <v>3</v>
      </c>
      <c r="BB23">
        <v>0.79769712817621286</v>
      </c>
      <c r="BC23" t="s">
        <v>69</v>
      </c>
      <c r="BF23" t="s">
        <v>115</v>
      </c>
      <c r="BG23" t="s">
        <v>116</v>
      </c>
      <c r="BH23" t="s">
        <v>248</v>
      </c>
      <c r="BI23">
        <v>8998</v>
      </c>
      <c r="BJ23">
        <v>3</v>
      </c>
      <c r="BK23" t="s">
        <v>197</v>
      </c>
      <c r="BL23" t="s">
        <v>203</v>
      </c>
      <c r="BM23">
        <v>0.79769712817621286</v>
      </c>
      <c r="BN23" t="s">
        <v>69</v>
      </c>
      <c r="BO23" t="s">
        <v>182</v>
      </c>
      <c r="BP23">
        <v>938.95699999999999</v>
      </c>
    </row>
    <row r="24" spans="1:68" ht="16.5" x14ac:dyDescent="0.25">
      <c r="A24" s="252" t="str">
        <f t="shared" si="18"/>
        <v>인천제물포교통</v>
      </c>
      <c r="B24" s="111" t="str">
        <f t="shared" si="1"/>
        <v>박성권</v>
      </c>
      <c r="C24" s="112" t="str">
        <f t="shared" si="19"/>
        <v>F</v>
      </c>
      <c r="D24" s="113">
        <f t="shared" si="20"/>
        <v>0.76769230769230767</v>
      </c>
      <c r="E24" s="114">
        <f t="shared" si="21"/>
        <v>3924</v>
      </c>
      <c r="F24" s="115" t="str">
        <f t="shared" si="22"/>
        <v>급행97</v>
      </c>
      <c r="G24" s="116" t="str">
        <f t="shared" si="23"/>
        <v>70바2859</v>
      </c>
      <c r="H24" s="117">
        <f t="shared" si="24"/>
        <v>1</v>
      </c>
      <c r="I24" s="118">
        <f t="shared" si="25"/>
        <v>2437.096</v>
      </c>
      <c r="J24" s="119">
        <f t="shared" si="26"/>
        <v>2.0204125536968317E-2</v>
      </c>
      <c r="K24" s="119">
        <f t="shared" si="27"/>
        <v>0.34373429529641725</v>
      </c>
      <c r="L24" s="119">
        <f t="shared" si="28"/>
        <v>0.22198551062411986</v>
      </c>
      <c r="M24" s="120">
        <f t="shared" si="29"/>
        <v>12.548999999999999</v>
      </c>
      <c r="N24" s="121">
        <f t="shared" si="30"/>
        <v>0.49238930267826952</v>
      </c>
      <c r="O24" s="121">
        <f t="shared" si="31"/>
        <v>13.089348962863999</v>
      </c>
      <c r="P24" s="219">
        <f t="shared" si="32"/>
        <v>7</v>
      </c>
      <c r="Q24" s="220">
        <f t="shared" si="33"/>
        <v>12</v>
      </c>
      <c r="R24" s="220">
        <f t="shared" si="34"/>
        <v>319</v>
      </c>
      <c r="T24">
        <v>530</v>
      </c>
      <c r="U24">
        <v>3924</v>
      </c>
      <c r="V24" t="s">
        <v>250</v>
      </c>
      <c r="W24">
        <v>2437.096</v>
      </c>
      <c r="X24">
        <v>1220.9269999999999</v>
      </c>
      <c r="Y24">
        <v>1.996</v>
      </c>
      <c r="Z24">
        <v>12.548999999999999</v>
      </c>
      <c r="AA24">
        <v>138.445784</v>
      </c>
      <c r="AB24">
        <v>2.7971759999999999</v>
      </c>
      <c r="AC24">
        <v>47.588563999999998</v>
      </c>
      <c r="AD24" s="1">
        <v>541</v>
      </c>
      <c r="AE24">
        <v>12</v>
      </c>
      <c r="AF24">
        <v>319</v>
      </c>
      <c r="AG24">
        <v>72</v>
      </c>
      <c r="AH24">
        <v>17.603251</v>
      </c>
      <c r="AI24">
        <v>805</v>
      </c>
      <c r="AJ24">
        <v>0</v>
      </c>
      <c r="AK24">
        <v>7</v>
      </c>
      <c r="AL24">
        <v>1224</v>
      </c>
      <c r="AM24" t="s">
        <v>251</v>
      </c>
      <c r="AN24" t="s">
        <v>366</v>
      </c>
      <c r="AO24">
        <v>2437.096</v>
      </c>
      <c r="AR24" t="s">
        <v>115</v>
      </c>
      <c r="AS24" t="s">
        <v>118</v>
      </c>
      <c r="AT24" t="s">
        <v>214</v>
      </c>
      <c r="AU24" t="s">
        <v>250</v>
      </c>
      <c r="AV24" t="s">
        <v>48</v>
      </c>
      <c r="AW24">
        <v>1</v>
      </c>
      <c r="BB24">
        <v>0.76769230769230767</v>
      </c>
      <c r="BC24" t="s">
        <v>69</v>
      </c>
      <c r="BF24" t="s">
        <v>115</v>
      </c>
      <c r="BG24" t="s">
        <v>118</v>
      </c>
      <c r="BH24" t="s">
        <v>250</v>
      </c>
      <c r="BI24">
        <v>3924</v>
      </c>
      <c r="BJ24">
        <v>1</v>
      </c>
      <c r="BK24" t="s">
        <v>214</v>
      </c>
      <c r="BL24" t="s">
        <v>170</v>
      </c>
      <c r="BM24">
        <v>0.76769230769230767</v>
      </c>
      <c r="BN24" t="s">
        <v>69</v>
      </c>
      <c r="BO24" t="s">
        <v>182</v>
      </c>
      <c r="BP24">
        <v>2437.096</v>
      </c>
    </row>
    <row r="25" spans="1:68" ht="16.5" x14ac:dyDescent="0.25">
      <c r="A25" s="251" t="str">
        <f t="shared" si="18"/>
        <v>인천제물포교통</v>
      </c>
      <c r="B25" s="127" t="str">
        <f t="shared" si="1"/>
        <v>박성수</v>
      </c>
      <c r="C25" s="128" t="str">
        <f t="shared" si="19"/>
        <v>F</v>
      </c>
      <c r="D25" s="129">
        <f t="shared" si="20"/>
        <v>0.74734925096801752</v>
      </c>
      <c r="E25" s="130">
        <f t="shared" si="21"/>
        <v>8543</v>
      </c>
      <c r="F25" s="131" t="str">
        <f t="shared" si="22"/>
        <v>급행97</v>
      </c>
      <c r="G25" s="132" t="str">
        <f t="shared" si="23"/>
        <v>70바2835</v>
      </c>
      <c r="H25" s="133">
        <f t="shared" si="24"/>
        <v>2</v>
      </c>
      <c r="I25" s="134">
        <f t="shared" si="25"/>
        <v>1700.2240000000002</v>
      </c>
      <c r="J25" s="135">
        <f t="shared" si="26"/>
        <v>4.6791092567909739E-2</v>
      </c>
      <c r="K25" s="135">
        <f t="shared" si="27"/>
        <v>0.32245062114296508</v>
      </c>
      <c r="L25" s="135">
        <f t="shared" si="28"/>
        <v>0.14998023789806519</v>
      </c>
      <c r="M25" s="136">
        <f t="shared" si="29"/>
        <v>19.065000000000001</v>
      </c>
      <c r="N25" s="137">
        <f t="shared" si="30"/>
        <v>0.11763155913573742</v>
      </c>
      <c r="O25" s="137">
        <f t="shared" si="31"/>
        <v>63.109331476323121</v>
      </c>
      <c r="P25" s="217">
        <f t="shared" si="32"/>
        <v>0</v>
      </c>
      <c r="Q25" s="218">
        <f t="shared" si="33"/>
        <v>2</v>
      </c>
      <c r="R25" s="218">
        <f t="shared" si="34"/>
        <v>1073</v>
      </c>
      <c r="T25">
        <v>530</v>
      </c>
      <c r="U25">
        <v>8543</v>
      </c>
      <c r="V25" t="s">
        <v>252</v>
      </c>
      <c r="W25">
        <v>1700.2239999999999</v>
      </c>
      <c r="X25">
        <v>994.77200000000005</v>
      </c>
      <c r="Y25">
        <v>1.7090000000000001</v>
      </c>
      <c r="Z25">
        <v>19.065000000000001</v>
      </c>
      <c r="AA25">
        <v>92.461080999999993</v>
      </c>
      <c r="AB25">
        <v>4.3263550000000004</v>
      </c>
      <c r="AC25">
        <v>29.814133000000002</v>
      </c>
      <c r="AD25" s="1">
        <v>255</v>
      </c>
      <c r="AE25">
        <v>2</v>
      </c>
      <c r="AF25">
        <v>1073</v>
      </c>
      <c r="AG25">
        <v>73</v>
      </c>
      <c r="AH25">
        <v>18.388535999999998</v>
      </c>
      <c r="AI25">
        <v>1585.5</v>
      </c>
      <c r="AJ25">
        <v>0</v>
      </c>
      <c r="AK25">
        <v>0</v>
      </c>
      <c r="AL25">
        <v>0</v>
      </c>
      <c r="AM25" t="s">
        <v>253</v>
      </c>
      <c r="AN25" t="s">
        <v>367</v>
      </c>
      <c r="AO25">
        <v>1597.6130000000001</v>
      </c>
      <c r="AR25" t="s">
        <v>115</v>
      </c>
      <c r="AS25" t="s">
        <v>118</v>
      </c>
      <c r="AT25" t="s">
        <v>211</v>
      </c>
      <c r="AU25" t="s">
        <v>252</v>
      </c>
      <c r="AV25" t="s">
        <v>48</v>
      </c>
      <c r="AW25">
        <v>2</v>
      </c>
      <c r="BB25">
        <v>0.74734925096801752</v>
      </c>
      <c r="BC25" t="s">
        <v>69</v>
      </c>
      <c r="BF25" t="s">
        <v>115</v>
      </c>
      <c r="BG25" t="s">
        <v>118</v>
      </c>
      <c r="BH25" t="s">
        <v>252</v>
      </c>
      <c r="BI25">
        <v>8543</v>
      </c>
      <c r="BJ25">
        <v>2</v>
      </c>
      <c r="BK25" t="s">
        <v>211</v>
      </c>
      <c r="BL25" t="s">
        <v>203</v>
      </c>
      <c r="BM25">
        <v>0.74734925096801752</v>
      </c>
      <c r="BN25" t="s">
        <v>69</v>
      </c>
      <c r="BO25" t="s">
        <v>182</v>
      </c>
      <c r="BP25">
        <v>1700.2240000000002</v>
      </c>
    </row>
    <row r="26" spans="1:68" ht="16.5" x14ac:dyDescent="0.25">
      <c r="A26" s="252" t="str">
        <f t="shared" si="18"/>
        <v>인천제물포교통</v>
      </c>
      <c r="B26" s="111" t="str">
        <f t="shared" si="1"/>
        <v>박성식</v>
      </c>
      <c r="C26" s="112" t="str">
        <f t="shared" si="19"/>
        <v>F</v>
      </c>
      <c r="D26" s="113">
        <f t="shared" si="20"/>
        <v>0.79342235278353979</v>
      </c>
      <c r="E26" s="114">
        <f t="shared" si="21"/>
        <v>2074</v>
      </c>
      <c r="F26" s="115" t="str">
        <f t="shared" si="22"/>
        <v>급행97</v>
      </c>
      <c r="G26" s="116" t="str">
        <f t="shared" si="23"/>
        <v>70바2832</v>
      </c>
      <c r="H26" s="117">
        <f t="shared" si="24"/>
        <v>6</v>
      </c>
      <c r="I26" s="118">
        <f t="shared" si="25"/>
        <v>992.64800000000002</v>
      </c>
      <c r="J26" s="119">
        <f t="shared" si="26"/>
        <v>2.0396002562437263E-2</v>
      </c>
      <c r="K26" s="119">
        <f t="shared" si="27"/>
        <v>0.35163780414199014</v>
      </c>
      <c r="L26" s="119">
        <f t="shared" si="28"/>
        <v>0.14103690331315832</v>
      </c>
      <c r="M26" s="120">
        <f t="shared" si="29"/>
        <v>13.946</v>
      </c>
      <c r="N26" s="121">
        <f t="shared" si="30"/>
        <v>0</v>
      </c>
      <c r="O26" s="121">
        <f t="shared" si="31"/>
        <v>7.7718193829175402</v>
      </c>
      <c r="P26" s="219">
        <f t="shared" si="32"/>
        <v>12</v>
      </c>
      <c r="Q26" s="220">
        <f t="shared" si="33"/>
        <v>0</v>
      </c>
      <c r="R26" s="220">
        <f t="shared" si="34"/>
        <v>81</v>
      </c>
      <c r="T26">
        <v>530</v>
      </c>
      <c r="U26">
        <v>2074</v>
      </c>
      <c r="V26" t="s">
        <v>254</v>
      </c>
      <c r="W26">
        <v>1042.2270000000001</v>
      </c>
      <c r="X26">
        <v>545.07899999999995</v>
      </c>
      <c r="Y26">
        <v>1.9119999999999999</v>
      </c>
      <c r="Z26">
        <v>13.946</v>
      </c>
      <c r="AA26">
        <v>60.959150999999999</v>
      </c>
      <c r="AB26">
        <v>1.243323</v>
      </c>
      <c r="AC26">
        <v>21.435542000000002</v>
      </c>
      <c r="AD26" s="1">
        <v>140</v>
      </c>
      <c r="AE26">
        <v>0</v>
      </c>
      <c r="AF26">
        <v>81</v>
      </c>
      <c r="AG26">
        <v>72</v>
      </c>
      <c r="AH26">
        <v>17.097137</v>
      </c>
      <c r="AI26">
        <v>138.1</v>
      </c>
      <c r="AJ26">
        <v>0</v>
      </c>
      <c r="AK26">
        <v>12</v>
      </c>
      <c r="AL26">
        <v>4961</v>
      </c>
      <c r="AM26" t="s">
        <v>255</v>
      </c>
      <c r="AN26" t="s">
        <v>368</v>
      </c>
      <c r="AO26">
        <v>247.39500000000001</v>
      </c>
      <c r="AR26" t="s">
        <v>115</v>
      </c>
      <c r="AS26" t="s">
        <v>118</v>
      </c>
      <c r="AT26" t="s">
        <v>209</v>
      </c>
      <c r="AU26" t="s">
        <v>254</v>
      </c>
      <c r="AV26" t="s">
        <v>48</v>
      </c>
      <c r="AW26">
        <v>6</v>
      </c>
      <c r="BB26">
        <v>0.79342235278353979</v>
      </c>
      <c r="BC26" t="s">
        <v>69</v>
      </c>
      <c r="BF26" t="s">
        <v>115</v>
      </c>
      <c r="BG26" t="s">
        <v>118</v>
      </c>
      <c r="BH26" t="s">
        <v>254</v>
      </c>
      <c r="BI26">
        <v>2074</v>
      </c>
      <c r="BJ26">
        <v>6</v>
      </c>
      <c r="BK26" t="s">
        <v>209</v>
      </c>
      <c r="BL26" t="s">
        <v>214</v>
      </c>
      <c r="BM26">
        <v>0.79342235278353979</v>
      </c>
      <c r="BN26" t="s">
        <v>69</v>
      </c>
      <c r="BO26" t="s">
        <v>182</v>
      </c>
      <c r="BP26">
        <v>992.64800000000002</v>
      </c>
    </row>
    <row r="27" spans="1:68" ht="16.5" x14ac:dyDescent="0.25">
      <c r="A27" s="251" t="str">
        <f t="shared" si="18"/>
        <v>인천제물포교통</v>
      </c>
      <c r="B27" s="127" t="str">
        <f t="shared" si="1"/>
        <v>박우선</v>
      </c>
      <c r="C27" s="128" t="str">
        <f t="shared" si="19"/>
        <v>C</v>
      </c>
      <c r="D27" s="129">
        <f t="shared" si="20"/>
        <v>0.88036986404331685</v>
      </c>
      <c r="E27" s="130">
        <f t="shared" si="21"/>
        <v>411</v>
      </c>
      <c r="F27" s="131" t="str">
        <f t="shared" si="22"/>
        <v>30</v>
      </c>
      <c r="G27" s="132" t="str">
        <f t="shared" si="23"/>
        <v>70바2712</v>
      </c>
      <c r="H27" s="133">
        <f t="shared" si="24"/>
        <v>4</v>
      </c>
      <c r="I27" s="134">
        <f t="shared" si="25"/>
        <v>565.70600000000002</v>
      </c>
      <c r="J27" s="135">
        <f t="shared" si="26"/>
        <v>1.6325410155855993E-2</v>
      </c>
      <c r="K27" s="135">
        <f t="shared" si="27"/>
        <v>0.35036383363529194</v>
      </c>
      <c r="L27" s="135">
        <f t="shared" si="28"/>
        <v>0.21565972430909341</v>
      </c>
      <c r="M27" s="136">
        <f t="shared" si="29"/>
        <v>15.053000000000001</v>
      </c>
      <c r="N27" s="137">
        <f t="shared" si="30"/>
        <v>0.17677026582712574</v>
      </c>
      <c r="O27" s="137">
        <f t="shared" si="31"/>
        <v>25.454918279106106</v>
      </c>
      <c r="P27" s="217">
        <f t="shared" si="32"/>
        <v>7</v>
      </c>
      <c r="Q27" s="218">
        <f t="shared" si="33"/>
        <v>1</v>
      </c>
      <c r="R27" s="218">
        <f t="shared" si="34"/>
        <v>144</v>
      </c>
      <c r="T27">
        <v>530</v>
      </c>
      <c r="U27">
        <v>411</v>
      </c>
      <c r="V27" t="s">
        <v>256</v>
      </c>
      <c r="W27">
        <v>565.70600000000002</v>
      </c>
      <c r="X27">
        <v>305.10399999999998</v>
      </c>
      <c r="Y27">
        <v>1.8540000000000001</v>
      </c>
      <c r="Z27">
        <v>15.053000000000001</v>
      </c>
      <c r="AA27">
        <v>30.337492000000001</v>
      </c>
      <c r="AB27">
        <v>0.49527199999999999</v>
      </c>
      <c r="AC27">
        <v>10.629160000000001</v>
      </c>
      <c r="AD27" s="1">
        <v>122</v>
      </c>
      <c r="AE27">
        <v>1</v>
      </c>
      <c r="AF27">
        <v>144</v>
      </c>
      <c r="AG27">
        <v>78</v>
      </c>
      <c r="AH27">
        <v>18.647091</v>
      </c>
      <c r="AI27">
        <v>663.1</v>
      </c>
      <c r="AJ27">
        <v>0</v>
      </c>
      <c r="AK27">
        <v>7</v>
      </c>
      <c r="AL27">
        <v>3336</v>
      </c>
      <c r="AM27" t="s">
        <v>257</v>
      </c>
      <c r="AN27" t="s">
        <v>369</v>
      </c>
      <c r="AO27">
        <v>262.79000000000002</v>
      </c>
      <c r="AR27" t="s">
        <v>115</v>
      </c>
      <c r="AS27" t="s">
        <v>116</v>
      </c>
      <c r="AT27" t="s">
        <v>197</v>
      </c>
      <c r="AU27" t="s">
        <v>256</v>
      </c>
      <c r="AV27" t="s">
        <v>48</v>
      </c>
      <c r="AW27">
        <v>4</v>
      </c>
      <c r="BB27">
        <v>0.88036986404331685</v>
      </c>
      <c r="BC27" t="s">
        <v>68</v>
      </c>
      <c r="BF27" t="s">
        <v>115</v>
      </c>
      <c r="BG27" t="s">
        <v>116</v>
      </c>
      <c r="BH27" t="s">
        <v>256</v>
      </c>
      <c r="BI27">
        <v>411</v>
      </c>
      <c r="BJ27">
        <v>4</v>
      </c>
      <c r="BK27" t="s">
        <v>197</v>
      </c>
      <c r="BL27" t="s">
        <v>200</v>
      </c>
      <c r="BM27">
        <v>0.88036986404331685</v>
      </c>
      <c r="BN27" t="s">
        <v>68</v>
      </c>
      <c r="BO27" t="s">
        <v>172</v>
      </c>
      <c r="BP27">
        <v>565.70600000000002</v>
      </c>
    </row>
    <row r="28" spans="1:68" ht="16.5" x14ac:dyDescent="0.25">
      <c r="A28" s="252" t="str">
        <f t="shared" si="18"/>
        <v>인천제물포교통</v>
      </c>
      <c r="B28" s="111" t="str">
        <f t="shared" si="1"/>
        <v>박태규</v>
      </c>
      <c r="C28" s="112" t="str">
        <f t="shared" si="19"/>
        <v>F</v>
      </c>
      <c r="D28" s="113">
        <f t="shared" si="20"/>
        <v>0.78151436527593243</v>
      </c>
      <c r="E28" s="114">
        <f t="shared" si="21"/>
        <v>3675</v>
      </c>
      <c r="F28" s="115" t="str">
        <f t="shared" si="22"/>
        <v>급행97</v>
      </c>
      <c r="G28" s="116" t="str">
        <f t="shared" si="23"/>
        <v>70바2835</v>
      </c>
      <c r="H28" s="117">
        <f t="shared" si="24"/>
        <v>3</v>
      </c>
      <c r="I28" s="118">
        <f t="shared" si="25"/>
        <v>549.00199999999995</v>
      </c>
      <c r="J28" s="119">
        <f t="shared" si="26"/>
        <v>3.2752114671622694E-2</v>
      </c>
      <c r="K28" s="119">
        <f t="shared" si="27"/>
        <v>0.3582570399267217</v>
      </c>
      <c r="L28" s="119">
        <f t="shared" si="28"/>
        <v>5.828758365178998E-2</v>
      </c>
      <c r="M28" s="120">
        <f t="shared" si="29"/>
        <v>16.111999999999998</v>
      </c>
      <c r="N28" s="121">
        <f t="shared" si="30"/>
        <v>0</v>
      </c>
      <c r="O28" s="121">
        <f t="shared" si="31"/>
        <v>25.318669148746274</v>
      </c>
      <c r="P28" s="219">
        <f t="shared" si="32"/>
        <v>6</v>
      </c>
      <c r="Q28" s="220">
        <f t="shared" si="33"/>
        <v>0</v>
      </c>
      <c r="R28" s="220">
        <f t="shared" si="34"/>
        <v>139</v>
      </c>
      <c r="T28">
        <v>530</v>
      </c>
      <c r="U28">
        <v>3675</v>
      </c>
      <c r="V28" t="s">
        <v>258</v>
      </c>
      <c r="W28">
        <v>549.00199999999995</v>
      </c>
      <c r="X28">
        <v>305.66500000000002</v>
      </c>
      <c r="Y28">
        <v>1.796</v>
      </c>
      <c r="Z28">
        <v>16.111999999999998</v>
      </c>
      <c r="AA28">
        <v>32.762770000000003</v>
      </c>
      <c r="AB28">
        <v>1.0730500000000001</v>
      </c>
      <c r="AC28">
        <v>11.737493000000001</v>
      </c>
      <c r="AD28" s="1">
        <v>32</v>
      </c>
      <c r="AE28">
        <v>0</v>
      </c>
      <c r="AF28">
        <v>139</v>
      </c>
      <c r="AG28">
        <v>69</v>
      </c>
      <c r="AH28">
        <v>16.756885</v>
      </c>
      <c r="AI28">
        <v>136</v>
      </c>
      <c r="AJ28">
        <v>0</v>
      </c>
      <c r="AK28">
        <v>6</v>
      </c>
      <c r="AL28">
        <v>1707</v>
      </c>
      <c r="AM28" t="s">
        <v>259</v>
      </c>
      <c r="AN28" t="s">
        <v>370</v>
      </c>
      <c r="AO28">
        <v>297.30599999999998</v>
      </c>
      <c r="AR28" t="s">
        <v>115</v>
      </c>
      <c r="AS28" t="s">
        <v>118</v>
      </c>
      <c r="AT28" t="s">
        <v>211</v>
      </c>
      <c r="AU28" t="s">
        <v>258</v>
      </c>
      <c r="AV28" t="s">
        <v>48</v>
      </c>
      <c r="AW28">
        <v>3</v>
      </c>
      <c r="BB28">
        <v>0.78151436527593243</v>
      </c>
      <c r="BC28" t="s">
        <v>69</v>
      </c>
      <c r="BF28" t="s">
        <v>115</v>
      </c>
      <c r="BG28" t="s">
        <v>118</v>
      </c>
      <c r="BH28" t="s">
        <v>258</v>
      </c>
      <c r="BI28">
        <v>3675</v>
      </c>
      <c r="BJ28">
        <v>3</v>
      </c>
      <c r="BK28" t="s">
        <v>211</v>
      </c>
      <c r="BL28" t="s">
        <v>212</v>
      </c>
      <c r="BM28">
        <v>0.78151436527593243</v>
      </c>
      <c r="BN28" t="s">
        <v>69</v>
      </c>
      <c r="BO28" t="s">
        <v>182</v>
      </c>
      <c r="BP28">
        <v>549.00199999999995</v>
      </c>
    </row>
    <row r="29" spans="1:68" ht="16.5" x14ac:dyDescent="0.25">
      <c r="A29" s="251" t="str">
        <f t="shared" si="18"/>
        <v>인천제물포교통</v>
      </c>
      <c r="B29" s="127" t="str">
        <f t="shared" si="1"/>
        <v>송재욱</v>
      </c>
      <c r="C29" s="128" t="str">
        <f t="shared" si="19"/>
        <v>F</v>
      </c>
      <c r="D29" s="129">
        <f t="shared" si="20"/>
        <v>0.77875523719505035</v>
      </c>
      <c r="E29" s="130">
        <f t="shared" si="21"/>
        <v>3111</v>
      </c>
      <c r="F29" s="131" t="str">
        <f t="shared" si="22"/>
        <v>30</v>
      </c>
      <c r="G29" s="132" t="str">
        <f t="shared" si="23"/>
        <v>70바2713</v>
      </c>
      <c r="H29" s="133">
        <f t="shared" si="24"/>
        <v>5</v>
      </c>
      <c r="I29" s="134">
        <f t="shared" si="25"/>
        <v>643.22900000000004</v>
      </c>
      <c r="J29" s="135">
        <f t="shared" si="26"/>
        <v>3.7238333020625784E-2</v>
      </c>
      <c r="K29" s="135">
        <f t="shared" si="27"/>
        <v>0.34843259602029608</v>
      </c>
      <c r="L29" s="135">
        <f t="shared" si="28"/>
        <v>0.24563569117685924</v>
      </c>
      <c r="M29" s="136">
        <f t="shared" si="29"/>
        <v>16.036000000000001</v>
      </c>
      <c r="N29" s="137">
        <f t="shared" si="30"/>
        <v>0</v>
      </c>
      <c r="O29" s="137">
        <f t="shared" si="31"/>
        <v>23.419012425692291</v>
      </c>
      <c r="P29" s="217">
        <f t="shared" si="32"/>
        <v>12</v>
      </c>
      <c r="Q29" s="218">
        <f t="shared" si="33"/>
        <v>0</v>
      </c>
      <c r="R29" s="218">
        <f t="shared" si="34"/>
        <v>172</v>
      </c>
      <c r="T29">
        <v>530</v>
      </c>
      <c r="U29">
        <v>3111</v>
      </c>
      <c r="V29" t="s">
        <v>260</v>
      </c>
      <c r="W29">
        <v>734.44600000000003</v>
      </c>
      <c r="X29">
        <v>414.81</v>
      </c>
      <c r="Y29">
        <v>1.7709999999999999</v>
      </c>
      <c r="Z29">
        <v>16.036000000000001</v>
      </c>
      <c r="AA29">
        <v>41.668326</v>
      </c>
      <c r="AB29">
        <v>1.5516589999999999</v>
      </c>
      <c r="AC29">
        <v>14.518603000000001</v>
      </c>
      <c r="AD29" s="1">
        <v>158</v>
      </c>
      <c r="AE29">
        <v>0</v>
      </c>
      <c r="AF29">
        <v>172</v>
      </c>
      <c r="AG29">
        <v>73</v>
      </c>
      <c r="AH29">
        <v>17.626002</v>
      </c>
      <c r="AI29">
        <v>937.2</v>
      </c>
      <c r="AJ29">
        <v>0</v>
      </c>
      <c r="AK29">
        <v>12</v>
      </c>
      <c r="AL29">
        <v>2727</v>
      </c>
      <c r="AM29" t="s">
        <v>261</v>
      </c>
      <c r="AN29" t="s">
        <v>371</v>
      </c>
      <c r="AO29">
        <v>291.60300000000001</v>
      </c>
      <c r="AR29" t="s">
        <v>115</v>
      </c>
      <c r="AS29" t="s">
        <v>116</v>
      </c>
      <c r="AT29" t="s">
        <v>198</v>
      </c>
      <c r="AU29" t="s">
        <v>260</v>
      </c>
      <c r="AV29" t="s">
        <v>48</v>
      </c>
      <c r="AW29">
        <v>5</v>
      </c>
      <c r="BB29">
        <v>0.77875523719505035</v>
      </c>
      <c r="BC29" t="s">
        <v>69</v>
      </c>
      <c r="BF29" t="s">
        <v>115</v>
      </c>
      <c r="BG29" t="s">
        <v>116</v>
      </c>
      <c r="BH29" t="s">
        <v>260</v>
      </c>
      <c r="BI29">
        <v>3111</v>
      </c>
      <c r="BJ29">
        <v>5</v>
      </c>
      <c r="BK29" t="s">
        <v>198</v>
      </c>
      <c r="BL29" t="s">
        <v>209</v>
      </c>
      <c r="BM29">
        <v>0.77875523719505035</v>
      </c>
      <c r="BN29" t="s">
        <v>69</v>
      </c>
      <c r="BO29" t="s">
        <v>182</v>
      </c>
      <c r="BP29">
        <v>643.22900000000004</v>
      </c>
    </row>
    <row r="30" spans="1:68" ht="16.5" x14ac:dyDescent="0.25">
      <c r="A30" s="252" t="str">
        <f t="shared" si="18"/>
        <v>인천제물포교통</v>
      </c>
      <c r="B30" s="111" t="str">
        <f t="shared" si="1"/>
        <v>송주만</v>
      </c>
      <c r="C30" s="112" t="str">
        <f t="shared" si="19"/>
        <v>D</v>
      </c>
      <c r="D30" s="113">
        <f t="shared" si="20"/>
        <v>0.82750000000000001</v>
      </c>
      <c r="E30" s="114">
        <f t="shared" si="21"/>
        <v>6309</v>
      </c>
      <c r="F30" s="115" t="str">
        <f t="shared" si="22"/>
        <v>30</v>
      </c>
      <c r="G30" s="116" t="str">
        <f t="shared" si="23"/>
        <v>70바2783</v>
      </c>
      <c r="H30" s="117">
        <f t="shared" si="24"/>
        <v>1</v>
      </c>
      <c r="I30" s="118">
        <f t="shared" si="25"/>
        <v>861.75400000000002</v>
      </c>
      <c r="J30" s="119">
        <f t="shared" si="26"/>
        <v>1.9513541604962173E-2</v>
      </c>
      <c r="K30" s="119">
        <f t="shared" si="27"/>
        <v>0.39491430785011461</v>
      </c>
      <c r="L30" s="119">
        <f t="shared" si="28"/>
        <v>9.1673493827704886E-2</v>
      </c>
      <c r="M30" s="120">
        <f t="shared" si="29"/>
        <v>19.628</v>
      </c>
      <c r="N30" s="121">
        <f t="shared" si="30"/>
        <v>0</v>
      </c>
      <c r="O30" s="121">
        <f t="shared" si="31"/>
        <v>78.676745335675847</v>
      </c>
      <c r="P30" s="219">
        <f t="shared" si="32"/>
        <v>16</v>
      </c>
      <c r="Q30" s="220">
        <f t="shared" si="33"/>
        <v>0</v>
      </c>
      <c r="R30" s="220">
        <f t="shared" si="34"/>
        <v>678</v>
      </c>
      <c r="T30">
        <v>530</v>
      </c>
      <c r="U30">
        <v>6309</v>
      </c>
      <c r="V30" t="s">
        <v>262</v>
      </c>
      <c r="W30">
        <v>861.75400000000002</v>
      </c>
      <c r="X30">
        <v>520.79999999999995</v>
      </c>
      <c r="Y30">
        <v>1.655</v>
      </c>
      <c r="Z30">
        <v>19.628</v>
      </c>
      <c r="AA30">
        <v>49.12527</v>
      </c>
      <c r="AB30">
        <v>0.95860800000000002</v>
      </c>
      <c r="AC30">
        <v>19.400272000000001</v>
      </c>
      <c r="AD30" s="1">
        <v>79</v>
      </c>
      <c r="AE30">
        <v>0</v>
      </c>
      <c r="AF30">
        <v>678</v>
      </c>
      <c r="AG30">
        <v>72</v>
      </c>
      <c r="AH30">
        <v>17.541969000000002</v>
      </c>
      <c r="AI30">
        <v>1358.4</v>
      </c>
      <c r="AJ30">
        <v>0</v>
      </c>
      <c r="AK30">
        <v>16</v>
      </c>
      <c r="AL30">
        <v>14764</v>
      </c>
      <c r="AM30" t="s">
        <v>263</v>
      </c>
      <c r="AN30" t="s">
        <v>372</v>
      </c>
      <c r="AO30">
        <v>861.75400000000002</v>
      </c>
      <c r="AR30" t="s">
        <v>115</v>
      </c>
      <c r="AS30" t="s">
        <v>116</v>
      </c>
      <c r="AT30" t="s">
        <v>200</v>
      </c>
      <c r="AU30" t="s">
        <v>262</v>
      </c>
      <c r="AV30" t="s">
        <v>48</v>
      </c>
      <c r="AW30">
        <v>1</v>
      </c>
      <c r="BB30">
        <v>0.82750000000000001</v>
      </c>
      <c r="BC30" t="s">
        <v>66</v>
      </c>
      <c r="BF30" t="s">
        <v>115</v>
      </c>
      <c r="BG30" t="s">
        <v>116</v>
      </c>
      <c r="BH30" t="s">
        <v>262</v>
      </c>
      <c r="BI30">
        <v>6309</v>
      </c>
      <c r="BJ30">
        <v>1</v>
      </c>
      <c r="BK30" t="s">
        <v>200</v>
      </c>
      <c r="BL30" t="s">
        <v>170</v>
      </c>
      <c r="BM30">
        <v>0.82750000000000001</v>
      </c>
      <c r="BN30" t="s">
        <v>66</v>
      </c>
      <c r="BO30" t="s">
        <v>173</v>
      </c>
      <c r="BP30">
        <v>861.75400000000002</v>
      </c>
    </row>
    <row r="31" spans="1:68" ht="16.5" x14ac:dyDescent="0.25">
      <c r="A31" s="251" t="str">
        <f t="shared" si="18"/>
        <v>인천제물포교통</v>
      </c>
      <c r="B31" s="127" t="str">
        <f t="shared" si="1"/>
        <v>신정호</v>
      </c>
      <c r="C31" s="128" t="str">
        <f t="shared" si="19"/>
        <v>D</v>
      </c>
      <c r="D31" s="129">
        <f t="shared" si="20"/>
        <v>0.82407227476827805</v>
      </c>
      <c r="E31" s="130">
        <f t="shared" si="21"/>
        <v>4397</v>
      </c>
      <c r="F31" s="131" t="str">
        <f t="shared" si="22"/>
        <v>30</v>
      </c>
      <c r="G31" s="132" t="str">
        <f t="shared" si="23"/>
        <v>70바2602</v>
      </c>
      <c r="H31" s="133">
        <f t="shared" si="24"/>
        <v>2</v>
      </c>
      <c r="I31" s="134">
        <f t="shared" si="25"/>
        <v>4927.6499999999996</v>
      </c>
      <c r="J31" s="135">
        <f t="shared" si="26"/>
        <v>4.2050659497088083E-2</v>
      </c>
      <c r="K31" s="135">
        <f t="shared" si="27"/>
        <v>0.36010461565509877</v>
      </c>
      <c r="L31" s="135">
        <f t="shared" si="28"/>
        <v>0.17493125526366524</v>
      </c>
      <c r="M31" s="136">
        <f t="shared" si="29"/>
        <v>18.125</v>
      </c>
      <c r="N31" s="137">
        <f t="shared" si="30"/>
        <v>0.547928525767861</v>
      </c>
      <c r="O31" s="137">
        <f t="shared" si="31"/>
        <v>50.10501963410551</v>
      </c>
      <c r="P31" s="217">
        <f t="shared" si="32"/>
        <v>74</v>
      </c>
      <c r="Q31" s="218">
        <f t="shared" si="33"/>
        <v>27</v>
      </c>
      <c r="R31" s="218">
        <f t="shared" si="34"/>
        <v>2469</v>
      </c>
      <c r="T31">
        <v>530</v>
      </c>
      <c r="U31">
        <v>4397</v>
      </c>
      <c r="V31" t="s">
        <v>264</v>
      </c>
      <c r="W31">
        <v>4927.6499999999996</v>
      </c>
      <c r="X31">
        <v>2848.944</v>
      </c>
      <c r="Y31">
        <v>1.73</v>
      </c>
      <c r="Z31">
        <v>18.125</v>
      </c>
      <c r="AA31">
        <v>289.25995799999998</v>
      </c>
      <c r="AB31">
        <v>12.163572</v>
      </c>
      <c r="AC31">
        <v>104.16384600000001</v>
      </c>
      <c r="AD31" s="1">
        <v>862</v>
      </c>
      <c r="AE31">
        <v>27</v>
      </c>
      <c r="AF31">
        <v>2469</v>
      </c>
      <c r="AG31">
        <v>74</v>
      </c>
      <c r="AH31">
        <v>17.035367999999998</v>
      </c>
      <c r="AI31">
        <v>5362.5</v>
      </c>
      <c r="AJ31">
        <v>0</v>
      </c>
      <c r="AK31">
        <v>74</v>
      </c>
      <c r="AL31">
        <v>39221</v>
      </c>
      <c r="AM31" t="s">
        <v>265</v>
      </c>
      <c r="AN31" t="s">
        <v>373</v>
      </c>
      <c r="AO31">
        <v>4558.1289999999999</v>
      </c>
      <c r="AR31" t="s">
        <v>115</v>
      </c>
      <c r="AS31" t="s">
        <v>116</v>
      </c>
      <c r="AT31" t="s">
        <v>192</v>
      </c>
      <c r="AU31" t="s">
        <v>264</v>
      </c>
      <c r="AV31" t="s">
        <v>48</v>
      </c>
      <c r="AW31">
        <v>2</v>
      </c>
      <c r="BB31">
        <v>0.82407227476827805</v>
      </c>
      <c r="BC31" t="s">
        <v>66</v>
      </c>
      <c r="BF31" t="s">
        <v>115</v>
      </c>
      <c r="BG31" t="s">
        <v>116</v>
      </c>
      <c r="BH31" t="s">
        <v>264</v>
      </c>
      <c r="BI31">
        <v>4397</v>
      </c>
      <c r="BJ31">
        <v>2</v>
      </c>
      <c r="BK31" t="s">
        <v>192</v>
      </c>
      <c r="BL31" t="s">
        <v>194</v>
      </c>
      <c r="BM31">
        <v>0.82407227476827805</v>
      </c>
      <c r="BN31" t="s">
        <v>66</v>
      </c>
      <c r="BO31" t="s">
        <v>173</v>
      </c>
      <c r="BP31">
        <v>4927.6499999999996</v>
      </c>
    </row>
    <row r="32" spans="1:68" ht="16.5" x14ac:dyDescent="0.25">
      <c r="A32" s="252" t="str">
        <f t="shared" si="18"/>
        <v>인천제물포교통</v>
      </c>
      <c r="B32" s="111" t="str">
        <f t="shared" si="1"/>
        <v>신철광</v>
      </c>
      <c r="C32" s="112" t="str">
        <f t="shared" si="19"/>
        <v>C</v>
      </c>
      <c r="D32" s="113">
        <f t="shared" si="20"/>
        <v>0.85857142857142854</v>
      </c>
      <c r="E32" s="114">
        <f t="shared" si="21"/>
        <v>9627</v>
      </c>
      <c r="F32" s="115" t="str">
        <f t="shared" si="22"/>
        <v>30</v>
      </c>
      <c r="G32" s="116" t="str">
        <f t="shared" si="23"/>
        <v>70바2829</v>
      </c>
      <c r="H32" s="117">
        <f t="shared" si="24"/>
        <v>1</v>
      </c>
      <c r="I32" s="118">
        <f t="shared" si="25"/>
        <v>716.49199999999996</v>
      </c>
      <c r="J32" s="119">
        <f t="shared" si="26"/>
        <v>1.2107029074233829E-2</v>
      </c>
      <c r="K32" s="119">
        <f t="shared" si="27"/>
        <v>0.35054380729923196</v>
      </c>
      <c r="L32" s="119">
        <f t="shared" si="28"/>
        <v>0.26797228719929883</v>
      </c>
      <c r="M32" s="120">
        <f t="shared" si="29"/>
        <v>14.151</v>
      </c>
      <c r="N32" s="121">
        <f t="shared" si="30"/>
        <v>0</v>
      </c>
      <c r="O32" s="121">
        <f t="shared" si="31"/>
        <v>5.1640492845698214</v>
      </c>
      <c r="P32" s="219">
        <f t="shared" si="32"/>
        <v>9</v>
      </c>
      <c r="Q32" s="220">
        <f t="shared" si="33"/>
        <v>0</v>
      </c>
      <c r="R32" s="220">
        <f t="shared" si="34"/>
        <v>37</v>
      </c>
      <c r="T32">
        <v>530</v>
      </c>
      <c r="U32">
        <v>9627</v>
      </c>
      <c r="V32" t="s">
        <v>266</v>
      </c>
      <c r="W32">
        <v>716.49199999999996</v>
      </c>
      <c r="X32">
        <v>397.37400000000002</v>
      </c>
      <c r="Y32">
        <v>1.8029999999999999</v>
      </c>
      <c r="Z32">
        <v>14.151</v>
      </c>
      <c r="AA32">
        <v>39.806379999999997</v>
      </c>
      <c r="AB32">
        <v>0.481937</v>
      </c>
      <c r="AC32">
        <v>13.95388</v>
      </c>
      <c r="AD32" s="1">
        <v>192</v>
      </c>
      <c r="AE32">
        <v>0</v>
      </c>
      <c r="AF32">
        <v>37</v>
      </c>
      <c r="AG32">
        <v>71</v>
      </c>
      <c r="AH32">
        <v>17.999426</v>
      </c>
      <c r="AI32">
        <v>262.89999999999998</v>
      </c>
      <c r="AJ32">
        <v>0</v>
      </c>
      <c r="AK32">
        <v>9</v>
      </c>
      <c r="AL32">
        <v>2629</v>
      </c>
      <c r="AM32" t="s">
        <v>267</v>
      </c>
      <c r="AN32" t="s">
        <v>374</v>
      </c>
      <c r="AO32">
        <v>716.49199999999996</v>
      </c>
      <c r="AR32" t="s">
        <v>115</v>
      </c>
      <c r="AS32" t="s">
        <v>116</v>
      </c>
      <c r="AT32" t="s">
        <v>202</v>
      </c>
      <c r="AU32" t="s">
        <v>266</v>
      </c>
      <c r="AV32" t="s">
        <v>48</v>
      </c>
      <c r="AW32">
        <v>1</v>
      </c>
      <c r="BB32">
        <v>0.85857142857142854</v>
      </c>
      <c r="BC32" t="s">
        <v>68</v>
      </c>
      <c r="BF32" t="s">
        <v>115</v>
      </c>
      <c r="BG32" t="s">
        <v>116</v>
      </c>
      <c r="BH32" t="s">
        <v>266</v>
      </c>
      <c r="BI32">
        <v>9627</v>
      </c>
      <c r="BJ32">
        <v>1</v>
      </c>
      <c r="BK32" t="s">
        <v>202</v>
      </c>
      <c r="BL32" t="s">
        <v>170</v>
      </c>
      <c r="BM32">
        <v>0.85857142857142854</v>
      </c>
      <c r="BN32" t="s">
        <v>68</v>
      </c>
      <c r="BO32" t="s">
        <v>172</v>
      </c>
      <c r="BP32">
        <v>716.49199999999996</v>
      </c>
    </row>
    <row r="33" spans="1:68" ht="16.5" x14ac:dyDescent="0.25">
      <c r="A33" s="251" t="str">
        <f t="shared" si="18"/>
        <v>인천제물포교통</v>
      </c>
      <c r="B33" s="127" t="str">
        <f t="shared" si="1"/>
        <v>안맹순</v>
      </c>
      <c r="C33" s="128" t="str">
        <f t="shared" si="19"/>
        <v>D</v>
      </c>
      <c r="D33" s="129">
        <f t="shared" si="20"/>
        <v>0.82523809523809522</v>
      </c>
      <c r="E33" s="130">
        <f t="shared" si="21"/>
        <v>5333</v>
      </c>
      <c r="F33" s="131" t="str">
        <f t="shared" si="22"/>
        <v>30</v>
      </c>
      <c r="G33" s="132" t="str">
        <f t="shared" si="23"/>
        <v>70바2713</v>
      </c>
      <c r="H33" s="133">
        <f t="shared" si="24"/>
        <v>1</v>
      </c>
      <c r="I33" s="134">
        <f t="shared" si="25"/>
        <v>1143.2429999999999</v>
      </c>
      <c r="J33" s="135">
        <f t="shared" si="26"/>
        <v>1.2565563481908373E-2</v>
      </c>
      <c r="K33" s="135">
        <f t="shared" si="27"/>
        <v>0.33717724858989873</v>
      </c>
      <c r="L33" s="135">
        <f t="shared" si="28"/>
        <v>0.2046808946129563</v>
      </c>
      <c r="M33" s="136">
        <f t="shared" si="29"/>
        <v>16.138999999999999</v>
      </c>
      <c r="N33" s="137">
        <f t="shared" si="30"/>
        <v>0</v>
      </c>
      <c r="O33" s="137">
        <f t="shared" si="31"/>
        <v>36.91253740455879</v>
      </c>
      <c r="P33" s="217">
        <f t="shared" si="32"/>
        <v>9</v>
      </c>
      <c r="Q33" s="218">
        <f t="shared" si="33"/>
        <v>0</v>
      </c>
      <c r="R33" s="218">
        <f t="shared" si="34"/>
        <v>422</v>
      </c>
      <c r="T33">
        <v>530</v>
      </c>
      <c r="U33">
        <v>5333</v>
      </c>
      <c r="V33" t="s">
        <v>268</v>
      </c>
      <c r="W33">
        <v>1143.2429999999999</v>
      </c>
      <c r="X33">
        <v>659.56</v>
      </c>
      <c r="Y33">
        <v>1.7330000000000001</v>
      </c>
      <c r="Z33">
        <v>16.138999999999999</v>
      </c>
      <c r="AA33">
        <v>60.481648999999997</v>
      </c>
      <c r="AB33">
        <v>0.75998600000000005</v>
      </c>
      <c r="AC33">
        <v>20.393035999999999</v>
      </c>
      <c r="AD33" s="1">
        <v>234</v>
      </c>
      <c r="AE33">
        <v>0</v>
      </c>
      <c r="AF33">
        <v>422</v>
      </c>
      <c r="AG33">
        <v>74</v>
      </c>
      <c r="AH33">
        <v>18.902311999999998</v>
      </c>
      <c r="AI33">
        <v>793.5</v>
      </c>
      <c r="AJ33">
        <v>0</v>
      </c>
      <c r="AK33">
        <v>9</v>
      </c>
      <c r="AL33">
        <v>835</v>
      </c>
      <c r="AM33" t="s">
        <v>269</v>
      </c>
      <c r="AN33" t="s">
        <v>375</v>
      </c>
      <c r="AO33">
        <v>1143.2429999999999</v>
      </c>
      <c r="AR33" t="s">
        <v>115</v>
      </c>
      <c r="AS33" t="s">
        <v>116</v>
      </c>
      <c r="AT33" t="s">
        <v>198</v>
      </c>
      <c r="AU33" t="s">
        <v>268</v>
      </c>
      <c r="AV33" t="s">
        <v>48</v>
      </c>
      <c r="AW33">
        <v>1</v>
      </c>
      <c r="BB33">
        <v>0.82523809523809522</v>
      </c>
      <c r="BC33" t="s">
        <v>66</v>
      </c>
      <c r="BF33" t="s">
        <v>115</v>
      </c>
      <c r="BG33" t="s">
        <v>116</v>
      </c>
      <c r="BH33" t="s">
        <v>268</v>
      </c>
      <c r="BI33">
        <v>5333</v>
      </c>
      <c r="BJ33">
        <v>1</v>
      </c>
      <c r="BK33" t="s">
        <v>198</v>
      </c>
      <c r="BL33" t="s">
        <v>170</v>
      </c>
      <c r="BM33">
        <v>0.82523809523809522</v>
      </c>
      <c r="BN33" t="s">
        <v>66</v>
      </c>
      <c r="BO33" t="s">
        <v>173</v>
      </c>
      <c r="BP33">
        <v>1143.2429999999999</v>
      </c>
    </row>
    <row r="34" spans="1:68" ht="16.5" x14ac:dyDescent="0.25">
      <c r="A34" s="252" t="str">
        <f t="shared" si="18"/>
        <v>인천제물포교통</v>
      </c>
      <c r="B34" s="111" t="str">
        <f t="shared" si="1"/>
        <v>엄진용</v>
      </c>
      <c r="C34" s="112" t="str">
        <f t="shared" si="19"/>
        <v>D</v>
      </c>
      <c r="D34" s="113">
        <f t="shared" si="20"/>
        <v>0.80571428571428561</v>
      </c>
      <c r="E34" s="114">
        <f t="shared" si="21"/>
        <v>4113</v>
      </c>
      <c r="F34" s="115" t="str">
        <f t="shared" si="22"/>
        <v>30</v>
      </c>
      <c r="G34" s="116" t="str">
        <f t="shared" si="23"/>
        <v>70바2688</v>
      </c>
      <c r="H34" s="117">
        <f t="shared" si="24"/>
        <v>1</v>
      </c>
      <c r="I34" s="118">
        <f t="shared" si="25"/>
        <v>1701.5170000000001</v>
      </c>
      <c r="J34" s="119">
        <f t="shared" si="26"/>
        <v>1.6232987210449148E-2</v>
      </c>
      <c r="K34" s="119">
        <f t="shared" si="27"/>
        <v>0.36879506924359329</v>
      </c>
      <c r="L34" s="119">
        <f t="shared" si="28"/>
        <v>0.19100602579933082</v>
      </c>
      <c r="M34" s="120">
        <f t="shared" si="29"/>
        <v>15.387</v>
      </c>
      <c r="N34" s="121">
        <f t="shared" si="30"/>
        <v>0</v>
      </c>
      <c r="O34" s="121">
        <f t="shared" si="31"/>
        <v>43.490602797386096</v>
      </c>
      <c r="P34" s="219">
        <f t="shared" si="32"/>
        <v>39</v>
      </c>
      <c r="Q34" s="220">
        <f t="shared" si="33"/>
        <v>0</v>
      </c>
      <c r="R34" s="220">
        <f t="shared" si="34"/>
        <v>740</v>
      </c>
      <c r="T34">
        <v>530</v>
      </c>
      <c r="U34">
        <v>4113</v>
      </c>
      <c r="V34" t="s">
        <v>270</v>
      </c>
      <c r="W34">
        <v>1701.5170000000001</v>
      </c>
      <c r="X34">
        <v>1005.586</v>
      </c>
      <c r="Y34">
        <v>1.6919999999999999</v>
      </c>
      <c r="Z34">
        <v>15.387</v>
      </c>
      <c r="AA34">
        <v>96.407764</v>
      </c>
      <c r="AB34">
        <v>1.564986</v>
      </c>
      <c r="AC34">
        <v>35.554707999999998</v>
      </c>
      <c r="AD34" s="1">
        <v>325</v>
      </c>
      <c r="AE34">
        <v>0</v>
      </c>
      <c r="AF34">
        <v>740</v>
      </c>
      <c r="AG34">
        <v>75</v>
      </c>
      <c r="AH34">
        <v>17.649169000000001</v>
      </c>
      <c r="AI34">
        <v>977.7</v>
      </c>
      <c r="AJ34">
        <v>0</v>
      </c>
      <c r="AK34">
        <v>39</v>
      </c>
      <c r="AL34">
        <v>12378</v>
      </c>
      <c r="AM34" t="s">
        <v>271</v>
      </c>
      <c r="AN34" t="s">
        <v>376</v>
      </c>
      <c r="AO34">
        <v>1701.5170000000001</v>
      </c>
      <c r="AR34" t="s">
        <v>115</v>
      </c>
      <c r="AS34" t="s">
        <v>116</v>
      </c>
      <c r="AT34" t="s">
        <v>195</v>
      </c>
      <c r="AU34" t="s">
        <v>270</v>
      </c>
      <c r="AV34" t="s">
        <v>48</v>
      </c>
      <c r="AW34">
        <v>1</v>
      </c>
      <c r="BB34">
        <v>0.80571428571428561</v>
      </c>
      <c r="BC34" t="s">
        <v>66</v>
      </c>
      <c r="BF34" t="s">
        <v>115</v>
      </c>
      <c r="BG34" t="s">
        <v>116</v>
      </c>
      <c r="BH34" t="s">
        <v>270</v>
      </c>
      <c r="BI34">
        <v>4113</v>
      </c>
      <c r="BJ34">
        <v>1</v>
      </c>
      <c r="BK34" t="s">
        <v>195</v>
      </c>
      <c r="BL34" t="s">
        <v>170</v>
      </c>
      <c r="BM34">
        <v>0.80571428571428561</v>
      </c>
      <c r="BN34" t="s">
        <v>66</v>
      </c>
      <c r="BO34" t="s">
        <v>173</v>
      </c>
      <c r="BP34">
        <v>1701.5170000000001</v>
      </c>
    </row>
    <row r="35" spans="1:68" ht="16.5" x14ac:dyDescent="0.25">
      <c r="A35" s="251" t="str">
        <f t="shared" si="18"/>
        <v>인천제물포교통</v>
      </c>
      <c r="B35" s="127" t="str">
        <f t="shared" si="1"/>
        <v>우동국</v>
      </c>
      <c r="C35" s="128" t="str">
        <f t="shared" si="19"/>
        <v>D</v>
      </c>
      <c r="D35" s="129">
        <f t="shared" si="20"/>
        <v>0.80924317637058019</v>
      </c>
      <c r="E35" s="130">
        <f t="shared" si="21"/>
        <v>2989</v>
      </c>
      <c r="F35" s="131" t="str">
        <f t="shared" si="22"/>
        <v>78</v>
      </c>
      <c r="G35" s="132" t="str">
        <f t="shared" si="23"/>
        <v>70바2608</v>
      </c>
      <c r="H35" s="133">
        <f t="shared" si="24"/>
        <v>3</v>
      </c>
      <c r="I35" s="134">
        <f t="shared" si="25"/>
        <v>487.94</v>
      </c>
      <c r="J35" s="135">
        <f t="shared" si="26"/>
        <v>2.9763677296753603E-2</v>
      </c>
      <c r="K35" s="135">
        <f t="shared" si="27"/>
        <v>0.32453019469307109</v>
      </c>
      <c r="L35" s="135">
        <f t="shared" si="28"/>
        <v>0.18649833995983112</v>
      </c>
      <c r="M35" s="136">
        <f t="shared" si="29"/>
        <v>13.882999999999999</v>
      </c>
      <c r="N35" s="137">
        <f t="shared" si="30"/>
        <v>0</v>
      </c>
      <c r="O35" s="137">
        <f t="shared" si="31"/>
        <v>19.879493380333649</v>
      </c>
      <c r="P35" s="217">
        <f t="shared" si="32"/>
        <v>10</v>
      </c>
      <c r="Q35" s="218">
        <f t="shared" si="33"/>
        <v>0</v>
      </c>
      <c r="R35" s="218">
        <f t="shared" si="34"/>
        <v>97</v>
      </c>
      <c r="T35">
        <v>530</v>
      </c>
      <c r="U35">
        <v>2989</v>
      </c>
      <c r="V35" t="s">
        <v>272</v>
      </c>
      <c r="W35">
        <v>487.94</v>
      </c>
      <c r="X35">
        <v>259.07100000000003</v>
      </c>
      <c r="Y35">
        <v>1.883</v>
      </c>
      <c r="Z35">
        <v>13.882999999999999</v>
      </c>
      <c r="AA35">
        <v>26.495550000000001</v>
      </c>
      <c r="AB35">
        <v>0.788605</v>
      </c>
      <c r="AC35">
        <v>8.5986060000000002</v>
      </c>
      <c r="AD35" s="1">
        <v>91</v>
      </c>
      <c r="AE35">
        <v>0</v>
      </c>
      <c r="AF35">
        <v>97</v>
      </c>
      <c r="AG35">
        <v>69</v>
      </c>
      <c r="AH35">
        <v>18.415921999999998</v>
      </c>
      <c r="AI35">
        <v>228.5</v>
      </c>
      <c r="AJ35">
        <v>0</v>
      </c>
      <c r="AK35">
        <v>10</v>
      </c>
      <c r="AL35">
        <v>2786</v>
      </c>
      <c r="AM35" t="s">
        <v>273</v>
      </c>
      <c r="AN35" t="s">
        <v>377</v>
      </c>
      <c r="AO35">
        <v>260.52999999999997</v>
      </c>
      <c r="AR35" t="s">
        <v>115</v>
      </c>
      <c r="AS35" t="s">
        <v>117</v>
      </c>
      <c r="AT35" t="s">
        <v>204</v>
      </c>
      <c r="AU35" t="s">
        <v>272</v>
      </c>
      <c r="AV35" t="s">
        <v>48</v>
      </c>
      <c r="AW35">
        <v>3</v>
      </c>
      <c r="BB35">
        <v>0.80924317637058019</v>
      </c>
      <c r="BC35" t="s">
        <v>66</v>
      </c>
      <c r="BF35" t="s">
        <v>115</v>
      </c>
      <c r="BG35" t="s">
        <v>117</v>
      </c>
      <c r="BH35" t="s">
        <v>272</v>
      </c>
      <c r="BI35">
        <v>2989</v>
      </c>
      <c r="BJ35">
        <v>3</v>
      </c>
      <c r="BK35" t="s">
        <v>204</v>
      </c>
      <c r="BL35" t="s">
        <v>213</v>
      </c>
      <c r="BM35">
        <v>0.80924317637058019</v>
      </c>
      <c r="BN35" t="s">
        <v>66</v>
      </c>
      <c r="BO35" t="s">
        <v>173</v>
      </c>
      <c r="BP35">
        <v>487.94</v>
      </c>
    </row>
    <row r="36" spans="1:68" ht="16.5" x14ac:dyDescent="0.25">
      <c r="A36" s="252" t="str">
        <f t="shared" si="18"/>
        <v>인천제물포교통</v>
      </c>
      <c r="B36" s="111" t="str">
        <f t="shared" si="1"/>
        <v>이대성</v>
      </c>
      <c r="C36" s="112" t="str">
        <f t="shared" si="19"/>
        <v>F</v>
      </c>
      <c r="D36" s="113">
        <f t="shared" si="20"/>
        <v>0.73846153846153839</v>
      </c>
      <c r="E36" s="114">
        <f t="shared" si="21"/>
        <v>8600</v>
      </c>
      <c r="F36" s="115" t="str">
        <f t="shared" si="22"/>
        <v>78</v>
      </c>
      <c r="G36" s="116" t="str">
        <f t="shared" si="23"/>
        <v>70바2770</v>
      </c>
      <c r="H36" s="117">
        <f t="shared" si="24"/>
        <v>1</v>
      </c>
      <c r="I36" s="118">
        <f t="shared" si="25"/>
        <v>1105.3119999999999</v>
      </c>
      <c r="J36" s="119">
        <f t="shared" si="26"/>
        <v>3.3453602036896714E-2</v>
      </c>
      <c r="K36" s="119">
        <f t="shared" si="27"/>
        <v>0.33536387698856657</v>
      </c>
      <c r="L36" s="119">
        <f t="shared" si="28"/>
        <v>0.19903882342723142</v>
      </c>
      <c r="M36" s="120">
        <f t="shared" si="29"/>
        <v>14.593</v>
      </c>
      <c r="N36" s="121">
        <f t="shared" si="30"/>
        <v>9.0472192466923368E-2</v>
      </c>
      <c r="O36" s="121">
        <f t="shared" si="31"/>
        <v>22.618048116730844</v>
      </c>
      <c r="P36" s="219">
        <f t="shared" si="32"/>
        <v>7</v>
      </c>
      <c r="Q36" s="220">
        <f t="shared" si="33"/>
        <v>1</v>
      </c>
      <c r="R36" s="220">
        <f t="shared" si="34"/>
        <v>250</v>
      </c>
      <c r="T36">
        <v>530</v>
      </c>
      <c r="U36">
        <v>8600</v>
      </c>
      <c r="V36" t="s">
        <v>378</v>
      </c>
      <c r="W36">
        <v>1105.3119999999999</v>
      </c>
      <c r="X36">
        <v>575.62099999999998</v>
      </c>
      <c r="Y36">
        <v>1.92</v>
      </c>
      <c r="Z36">
        <v>14.593</v>
      </c>
      <c r="AA36">
        <v>59.551375</v>
      </c>
      <c r="AB36">
        <v>1.992208</v>
      </c>
      <c r="AC36">
        <v>19.97138</v>
      </c>
      <c r="AD36" s="1">
        <v>220</v>
      </c>
      <c r="AE36">
        <v>1</v>
      </c>
      <c r="AF36">
        <v>250</v>
      </c>
      <c r="AG36">
        <v>82</v>
      </c>
      <c r="AH36">
        <v>18.560645999999998</v>
      </c>
      <c r="AI36">
        <v>3022.2</v>
      </c>
      <c r="AJ36">
        <v>0</v>
      </c>
      <c r="AK36">
        <v>7</v>
      </c>
      <c r="AL36">
        <v>1857</v>
      </c>
      <c r="AM36" t="s">
        <v>379</v>
      </c>
      <c r="AN36" t="s">
        <v>380</v>
      </c>
      <c r="AO36">
        <v>1105.3119999999999</v>
      </c>
      <c r="AR36" t="s">
        <v>115</v>
      </c>
      <c r="AS36" t="s">
        <v>117</v>
      </c>
      <c r="AT36" t="s">
        <v>205</v>
      </c>
      <c r="AU36" t="s">
        <v>378</v>
      </c>
      <c r="AV36" t="s">
        <v>48</v>
      </c>
      <c r="AW36">
        <v>1</v>
      </c>
      <c r="BB36">
        <v>0.73846153846153839</v>
      </c>
      <c r="BC36" t="s">
        <v>69</v>
      </c>
      <c r="BF36" t="s">
        <v>115</v>
      </c>
      <c r="BG36" t="s">
        <v>117</v>
      </c>
      <c r="BH36" t="s">
        <v>378</v>
      </c>
      <c r="BI36">
        <v>8600</v>
      </c>
      <c r="BJ36">
        <v>1</v>
      </c>
      <c r="BK36" t="s">
        <v>205</v>
      </c>
      <c r="BL36" t="s">
        <v>170</v>
      </c>
      <c r="BM36">
        <v>0.73846153846153839</v>
      </c>
      <c r="BN36" t="s">
        <v>69</v>
      </c>
      <c r="BO36" t="s">
        <v>182</v>
      </c>
      <c r="BP36">
        <v>1105.3119999999999</v>
      </c>
    </row>
    <row r="37" spans="1:68" ht="16.5" x14ac:dyDescent="0.25">
      <c r="A37" s="251" t="str">
        <f t="shared" si="18"/>
        <v>인천제물포교통</v>
      </c>
      <c r="B37" s="127" t="str">
        <f t="shared" si="1"/>
        <v>이상윤</v>
      </c>
      <c r="C37" s="128" t="str">
        <f t="shared" si="19"/>
        <v>D</v>
      </c>
      <c r="D37" s="129">
        <f t="shared" si="20"/>
        <v>0.81380952380952376</v>
      </c>
      <c r="E37" s="130">
        <f t="shared" si="21"/>
        <v>909</v>
      </c>
      <c r="F37" s="131" t="str">
        <f t="shared" si="22"/>
        <v>30</v>
      </c>
      <c r="G37" s="132" t="str">
        <f t="shared" si="23"/>
        <v>70바2688</v>
      </c>
      <c r="H37" s="133">
        <f t="shared" si="24"/>
        <v>1</v>
      </c>
      <c r="I37" s="134">
        <f t="shared" si="25"/>
        <v>1952.623</v>
      </c>
      <c r="J37" s="135">
        <f t="shared" si="26"/>
        <v>2.8307900038726679E-2</v>
      </c>
      <c r="K37" s="135">
        <f t="shared" si="27"/>
        <v>0.36766958057106158</v>
      </c>
      <c r="L37" s="135">
        <f t="shared" si="28"/>
        <v>0.220216600951643</v>
      </c>
      <c r="M37" s="136">
        <f t="shared" si="29"/>
        <v>14.846</v>
      </c>
      <c r="N37" s="137">
        <f t="shared" si="30"/>
        <v>0.30727897807206001</v>
      </c>
      <c r="O37" s="137">
        <f t="shared" si="31"/>
        <v>29.75484770997781</v>
      </c>
      <c r="P37" s="217">
        <f t="shared" si="32"/>
        <v>26</v>
      </c>
      <c r="Q37" s="218">
        <f t="shared" si="33"/>
        <v>6</v>
      </c>
      <c r="R37" s="218">
        <f t="shared" si="34"/>
        <v>581</v>
      </c>
      <c r="T37">
        <v>530</v>
      </c>
      <c r="U37">
        <v>909</v>
      </c>
      <c r="V37" t="s">
        <v>274</v>
      </c>
      <c r="W37">
        <v>1952.623</v>
      </c>
      <c r="X37">
        <v>1142.7570000000001</v>
      </c>
      <c r="Y37">
        <v>1.7090000000000001</v>
      </c>
      <c r="Z37">
        <v>14.846</v>
      </c>
      <c r="AA37">
        <v>114.337199</v>
      </c>
      <c r="AB37">
        <v>3.2366459999999999</v>
      </c>
      <c r="AC37">
        <v>42.038310000000003</v>
      </c>
      <c r="AD37" s="1">
        <v>430</v>
      </c>
      <c r="AE37">
        <v>6</v>
      </c>
      <c r="AF37">
        <v>581</v>
      </c>
      <c r="AG37">
        <v>76</v>
      </c>
      <c r="AH37">
        <v>17.077756999999998</v>
      </c>
      <c r="AI37">
        <v>2716</v>
      </c>
      <c r="AJ37">
        <v>0</v>
      </c>
      <c r="AK37">
        <v>26</v>
      </c>
      <c r="AL37">
        <v>16323</v>
      </c>
      <c r="AM37" t="s">
        <v>275</v>
      </c>
      <c r="AN37" t="s">
        <v>381</v>
      </c>
      <c r="AO37">
        <v>1952.623</v>
      </c>
      <c r="AR37" t="s">
        <v>115</v>
      </c>
      <c r="AS37" t="s">
        <v>116</v>
      </c>
      <c r="AT37" t="s">
        <v>195</v>
      </c>
      <c r="AU37" t="s">
        <v>274</v>
      </c>
      <c r="AV37" t="s">
        <v>48</v>
      </c>
      <c r="AW37">
        <v>1</v>
      </c>
      <c r="BB37">
        <v>0.81380952380952376</v>
      </c>
      <c r="BC37" t="s">
        <v>66</v>
      </c>
      <c r="BF37" t="s">
        <v>115</v>
      </c>
      <c r="BG37" t="s">
        <v>116</v>
      </c>
      <c r="BH37" t="s">
        <v>274</v>
      </c>
      <c r="BI37">
        <v>909</v>
      </c>
      <c r="BJ37">
        <v>1</v>
      </c>
      <c r="BK37" t="s">
        <v>195</v>
      </c>
      <c r="BL37" t="s">
        <v>170</v>
      </c>
      <c r="BM37">
        <v>0.81380952380952376</v>
      </c>
      <c r="BN37" t="s">
        <v>66</v>
      </c>
      <c r="BO37" t="s">
        <v>173</v>
      </c>
      <c r="BP37">
        <v>1952.623</v>
      </c>
    </row>
    <row r="38" spans="1:68" ht="16.5" x14ac:dyDescent="0.25">
      <c r="A38" s="252" t="str">
        <f t="shared" si="18"/>
        <v>인천제물포교통</v>
      </c>
      <c r="B38" s="111" t="str">
        <f t="shared" si="1"/>
        <v>이재성</v>
      </c>
      <c r="C38" s="112" t="str">
        <f t="shared" si="19"/>
        <v>F</v>
      </c>
      <c r="D38" s="113">
        <f t="shared" si="20"/>
        <v>0.77826134051752949</v>
      </c>
      <c r="E38" s="114">
        <f t="shared" si="21"/>
        <v>7266</v>
      </c>
      <c r="F38" s="115" t="str">
        <f t="shared" si="22"/>
        <v>급행97</v>
      </c>
      <c r="G38" s="116" t="str">
        <f t="shared" si="23"/>
        <v>70바2445</v>
      </c>
      <c r="H38" s="117">
        <f t="shared" si="24"/>
        <v>8</v>
      </c>
      <c r="I38" s="118">
        <f t="shared" si="25"/>
        <v>2085.605</v>
      </c>
      <c r="J38" s="119">
        <f t="shared" si="26"/>
        <v>3.3232884608609223E-2</v>
      </c>
      <c r="K38" s="119">
        <f t="shared" si="27"/>
        <v>0.36528261527641259</v>
      </c>
      <c r="L38" s="119">
        <f t="shared" si="28"/>
        <v>0.2176826388505973</v>
      </c>
      <c r="M38" s="120">
        <f t="shared" si="29"/>
        <v>16.001000000000001</v>
      </c>
      <c r="N38" s="121">
        <f t="shared" si="30"/>
        <v>0</v>
      </c>
      <c r="O38" s="121">
        <f t="shared" si="31"/>
        <v>12.993831526103936</v>
      </c>
      <c r="P38" s="219">
        <f t="shared" si="32"/>
        <v>20</v>
      </c>
      <c r="Q38" s="220">
        <f t="shared" si="33"/>
        <v>0</v>
      </c>
      <c r="R38" s="220">
        <f t="shared" si="34"/>
        <v>271</v>
      </c>
      <c r="T38">
        <v>530</v>
      </c>
      <c r="U38">
        <v>7266</v>
      </c>
      <c r="V38" t="s">
        <v>276</v>
      </c>
      <c r="W38">
        <v>2085.605</v>
      </c>
      <c r="X38">
        <v>1145.258</v>
      </c>
      <c r="Y38">
        <v>1.821</v>
      </c>
      <c r="Z38">
        <v>16.001000000000001</v>
      </c>
      <c r="AA38">
        <v>125.510802</v>
      </c>
      <c r="AB38">
        <v>4.1710859999999998</v>
      </c>
      <c r="AC38">
        <v>45.846913999999998</v>
      </c>
      <c r="AD38" s="1">
        <v>454</v>
      </c>
      <c r="AE38">
        <v>0</v>
      </c>
      <c r="AF38">
        <v>271</v>
      </c>
      <c r="AG38">
        <v>75</v>
      </c>
      <c r="AH38">
        <v>16.616935999999999</v>
      </c>
      <c r="AI38">
        <v>813.5</v>
      </c>
      <c r="AJ38">
        <v>0</v>
      </c>
      <c r="AK38">
        <v>20</v>
      </c>
      <c r="AL38">
        <v>10388</v>
      </c>
      <c r="AM38" t="s">
        <v>277</v>
      </c>
      <c r="AN38" t="s">
        <v>382</v>
      </c>
      <c r="AO38">
        <v>730.54700000000003</v>
      </c>
      <c r="AR38" t="s">
        <v>115</v>
      </c>
      <c r="AS38" t="s">
        <v>118</v>
      </c>
      <c r="AT38" t="s">
        <v>207</v>
      </c>
      <c r="AU38" t="s">
        <v>276</v>
      </c>
      <c r="AV38" t="s">
        <v>48</v>
      </c>
      <c r="AW38">
        <v>8</v>
      </c>
      <c r="BB38">
        <v>0.77826134051752949</v>
      </c>
      <c r="BC38" t="s">
        <v>69</v>
      </c>
      <c r="BF38" t="s">
        <v>115</v>
      </c>
      <c r="BG38" t="s">
        <v>118</v>
      </c>
      <c r="BH38" t="s">
        <v>276</v>
      </c>
      <c r="BI38">
        <v>7266</v>
      </c>
      <c r="BJ38">
        <v>8</v>
      </c>
      <c r="BK38" t="s">
        <v>207</v>
      </c>
      <c r="BL38" t="s">
        <v>211</v>
      </c>
      <c r="BM38">
        <v>0.77826134051752949</v>
      </c>
      <c r="BN38" t="s">
        <v>69</v>
      </c>
      <c r="BO38" t="s">
        <v>182</v>
      </c>
      <c r="BP38">
        <v>2085.605</v>
      </c>
    </row>
    <row r="39" spans="1:68" ht="16.5" x14ac:dyDescent="0.25">
      <c r="A39" s="251" t="str">
        <f t="shared" si="18"/>
        <v>인천제물포교통</v>
      </c>
      <c r="B39" s="127" t="str">
        <f t="shared" si="1"/>
        <v>이정수3</v>
      </c>
      <c r="C39" s="128" t="str">
        <f t="shared" si="19"/>
        <v>F</v>
      </c>
      <c r="D39" s="129">
        <f t="shared" si="20"/>
        <v>0.74944937666693723</v>
      </c>
      <c r="E39" s="130">
        <f t="shared" si="21"/>
        <v>7627</v>
      </c>
      <c r="F39" s="131" t="str">
        <f t="shared" si="22"/>
        <v>급행97</v>
      </c>
      <c r="G39" s="132" t="str">
        <f t="shared" si="23"/>
        <v>70바2854</v>
      </c>
      <c r="H39" s="133">
        <f t="shared" si="24"/>
        <v>3</v>
      </c>
      <c r="I39" s="134">
        <f t="shared" si="25"/>
        <v>1749.4659999999999</v>
      </c>
      <c r="J39" s="135">
        <f t="shared" si="26"/>
        <v>3.8116178651856576E-2</v>
      </c>
      <c r="K39" s="135">
        <f t="shared" si="27"/>
        <v>0.33704578967262783</v>
      </c>
      <c r="L39" s="135">
        <f t="shared" si="28"/>
        <v>0.18577097239957793</v>
      </c>
      <c r="M39" s="136">
        <f t="shared" si="29"/>
        <v>18.170000000000002</v>
      </c>
      <c r="N39" s="137">
        <f t="shared" si="30"/>
        <v>0.22864119679948053</v>
      </c>
      <c r="O39" s="137">
        <f t="shared" si="31"/>
        <v>61.504481939060263</v>
      </c>
      <c r="P39" s="217">
        <f t="shared" si="32"/>
        <v>3</v>
      </c>
      <c r="Q39" s="218">
        <f t="shared" si="33"/>
        <v>4</v>
      </c>
      <c r="R39" s="218">
        <f t="shared" si="34"/>
        <v>1076</v>
      </c>
      <c r="T39">
        <v>530</v>
      </c>
      <c r="U39">
        <v>7627</v>
      </c>
      <c r="V39" t="s">
        <v>278</v>
      </c>
      <c r="W39">
        <v>1749.4659999999999</v>
      </c>
      <c r="X39">
        <v>1012.8579999999999</v>
      </c>
      <c r="Y39">
        <v>1.7270000000000001</v>
      </c>
      <c r="Z39">
        <v>18.170000000000002</v>
      </c>
      <c r="AA39">
        <v>94.221355000000003</v>
      </c>
      <c r="AB39">
        <v>3.5913580000000001</v>
      </c>
      <c r="AC39">
        <v>31.756910999999999</v>
      </c>
      <c r="AD39" s="1">
        <v>325</v>
      </c>
      <c r="AE39">
        <v>4</v>
      </c>
      <c r="AF39">
        <v>1076</v>
      </c>
      <c r="AG39">
        <v>79</v>
      </c>
      <c r="AH39">
        <v>18.567616000000001</v>
      </c>
      <c r="AI39">
        <v>2076</v>
      </c>
      <c r="AJ39">
        <v>0</v>
      </c>
      <c r="AK39">
        <v>3</v>
      </c>
      <c r="AL39">
        <v>598</v>
      </c>
      <c r="AM39" t="s">
        <v>279</v>
      </c>
      <c r="AN39" t="s">
        <v>383</v>
      </c>
      <c r="AO39">
        <v>1569.1769999999999</v>
      </c>
      <c r="AR39" t="s">
        <v>115</v>
      </c>
      <c r="AS39" t="s">
        <v>118</v>
      </c>
      <c r="AT39" t="s">
        <v>212</v>
      </c>
      <c r="AU39" t="s">
        <v>278</v>
      </c>
      <c r="AV39" t="s">
        <v>48</v>
      </c>
      <c r="AW39">
        <v>3</v>
      </c>
      <c r="BB39">
        <v>0.74944937666693723</v>
      </c>
      <c r="BC39" t="s">
        <v>69</v>
      </c>
      <c r="BF39" t="s">
        <v>115</v>
      </c>
      <c r="BG39" t="s">
        <v>118</v>
      </c>
      <c r="BH39" t="s">
        <v>278</v>
      </c>
      <c r="BI39">
        <v>7627</v>
      </c>
      <c r="BJ39">
        <v>3</v>
      </c>
      <c r="BK39" t="s">
        <v>212</v>
      </c>
      <c r="BL39" t="s">
        <v>209</v>
      </c>
      <c r="BM39">
        <v>0.74944937666693723</v>
      </c>
      <c r="BN39" t="s">
        <v>69</v>
      </c>
      <c r="BO39" t="s">
        <v>182</v>
      </c>
      <c r="BP39">
        <v>1749.4659999999999</v>
      </c>
    </row>
    <row r="40" spans="1:68" ht="16.5" x14ac:dyDescent="0.25">
      <c r="A40" s="252" t="str">
        <f t="shared" si="18"/>
        <v>인천제물포교통</v>
      </c>
      <c r="B40" s="111" t="str">
        <f t="shared" si="1"/>
        <v>이태식</v>
      </c>
      <c r="C40" s="112" t="str">
        <f t="shared" si="19"/>
        <v>D</v>
      </c>
      <c r="D40" s="113">
        <f t="shared" si="20"/>
        <v>0.82304347826086965</v>
      </c>
      <c r="E40" s="114">
        <f t="shared" si="21"/>
        <v>6992</v>
      </c>
      <c r="F40" s="115" t="str">
        <f t="shared" si="22"/>
        <v>급행97</v>
      </c>
      <c r="G40" s="116" t="str">
        <f t="shared" si="23"/>
        <v>70바2832</v>
      </c>
      <c r="H40" s="117">
        <f t="shared" si="24"/>
        <v>1</v>
      </c>
      <c r="I40" s="118">
        <f t="shared" si="25"/>
        <v>2338.2739999999999</v>
      </c>
      <c r="J40" s="119">
        <f t="shared" si="26"/>
        <v>2.7129639833647048E-2</v>
      </c>
      <c r="K40" s="119">
        <f t="shared" si="27"/>
        <v>0.3706378330634984</v>
      </c>
      <c r="L40" s="119">
        <f t="shared" si="28"/>
        <v>0.20356895727361293</v>
      </c>
      <c r="M40" s="120">
        <f t="shared" si="29"/>
        <v>14.939</v>
      </c>
      <c r="N40" s="121">
        <f t="shared" si="30"/>
        <v>4.1871470496733815E-2</v>
      </c>
      <c r="O40" s="121">
        <f t="shared" si="31"/>
        <v>30.984888167583023</v>
      </c>
      <c r="P40" s="219">
        <f t="shared" si="32"/>
        <v>35</v>
      </c>
      <c r="Q40" s="220">
        <f t="shared" si="33"/>
        <v>1</v>
      </c>
      <c r="R40" s="220">
        <f t="shared" si="34"/>
        <v>740</v>
      </c>
      <c r="T40">
        <v>530</v>
      </c>
      <c r="U40">
        <v>6992</v>
      </c>
      <c r="V40" t="s">
        <v>280</v>
      </c>
      <c r="W40">
        <v>2388.261</v>
      </c>
      <c r="X40">
        <v>1260.299</v>
      </c>
      <c r="Y40">
        <v>1.895</v>
      </c>
      <c r="Z40">
        <v>14.939</v>
      </c>
      <c r="AA40">
        <v>142.70886100000001</v>
      </c>
      <c r="AB40">
        <v>3.8716400000000002</v>
      </c>
      <c r="AC40">
        <v>52.893303000000003</v>
      </c>
      <c r="AD40" s="1">
        <v>476</v>
      </c>
      <c r="AE40">
        <v>1</v>
      </c>
      <c r="AF40">
        <v>740</v>
      </c>
      <c r="AG40">
        <v>72</v>
      </c>
      <c r="AH40">
        <v>16.735196999999999</v>
      </c>
      <c r="AI40">
        <v>799.2</v>
      </c>
      <c r="AJ40">
        <v>0</v>
      </c>
      <c r="AK40">
        <v>35</v>
      </c>
      <c r="AL40">
        <v>8999</v>
      </c>
      <c r="AM40" t="s">
        <v>281</v>
      </c>
      <c r="AN40" t="s">
        <v>384</v>
      </c>
      <c r="AO40">
        <v>2338.2739999999999</v>
      </c>
      <c r="AR40" t="s">
        <v>115</v>
      </c>
      <c r="AS40" t="s">
        <v>118</v>
      </c>
      <c r="AT40" t="s">
        <v>209</v>
      </c>
      <c r="AU40" t="s">
        <v>280</v>
      </c>
      <c r="AV40" t="s">
        <v>48</v>
      </c>
      <c r="AW40">
        <v>1</v>
      </c>
      <c r="BB40">
        <v>0.82304347826086965</v>
      </c>
      <c r="BC40" t="s">
        <v>66</v>
      </c>
      <c r="BF40" t="s">
        <v>115</v>
      </c>
      <c r="BG40" t="s">
        <v>118</v>
      </c>
      <c r="BH40" t="s">
        <v>280</v>
      </c>
      <c r="BI40">
        <v>6992</v>
      </c>
      <c r="BJ40">
        <v>1</v>
      </c>
      <c r="BK40" t="s">
        <v>209</v>
      </c>
      <c r="BL40" t="s">
        <v>170</v>
      </c>
      <c r="BM40">
        <v>0.82304347826086965</v>
      </c>
      <c r="BN40" t="s">
        <v>66</v>
      </c>
      <c r="BO40" t="s">
        <v>173</v>
      </c>
      <c r="BP40">
        <v>2338.2739999999999</v>
      </c>
    </row>
    <row r="41" spans="1:68" ht="16.5" x14ac:dyDescent="0.25">
      <c r="A41" s="251" t="str">
        <f t="shared" si="18"/>
        <v>인천제물포교통</v>
      </c>
      <c r="B41" s="127" t="str">
        <f t="shared" si="1"/>
        <v>이한우</v>
      </c>
      <c r="C41" s="128" t="str">
        <f t="shared" si="19"/>
        <v>F</v>
      </c>
      <c r="D41" s="129">
        <f t="shared" si="20"/>
        <v>0.79217391304347839</v>
      </c>
      <c r="E41" s="130">
        <f t="shared" si="21"/>
        <v>1655</v>
      </c>
      <c r="F41" s="131" t="str">
        <f t="shared" si="22"/>
        <v>급행97</v>
      </c>
      <c r="G41" s="132" t="str">
        <f t="shared" si="23"/>
        <v>70바2832</v>
      </c>
      <c r="H41" s="133">
        <f t="shared" si="24"/>
        <v>1</v>
      </c>
      <c r="I41" s="134">
        <f t="shared" si="25"/>
        <v>2727.2979999999998</v>
      </c>
      <c r="J41" s="135">
        <f t="shared" si="26"/>
        <v>3.3320930242517109E-2</v>
      </c>
      <c r="K41" s="135">
        <f t="shared" si="27"/>
        <v>0.34427987494132622</v>
      </c>
      <c r="L41" s="135">
        <f t="shared" si="28"/>
        <v>0.21486467558733957</v>
      </c>
      <c r="M41" s="136">
        <f t="shared" si="29"/>
        <v>15.717000000000001</v>
      </c>
      <c r="N41" s="137">
        <f t="shared" si="30"/>
        <v>3.6666326892037471E-2</v>
      </c>
      <c r="O41" s="137">
        <f t="shared" si="31"/>
        <v>8.2132572238163934</v>
      </c>
      <c r="P41" s="217">
        <f t="shared" si="32"/>
        <v>12</v>
      </c>
      <c r="Q41" s="218">
        <f t="shared" si="33"/>
        <v>1</v>
      </c>
      <c r="R41" s="218">
        <f t="shared" si="34"/>
        <v>224</v>
      </c>
      <c r="T41">
        <v>530</v>
      </c>
      <c r="U41">
        <v>1655</v>
      </c>
      <c r="V41" t="s">
        <v>282</v>
      </c>
      <c r="W41">
        <v>2727.2979999999998</v>
      </c>
      <c r="X41">
        <v>1496.731</v>
      </c>
      <c r="Y41">
        <v>1.8220000000000001</v>
      </c>
      <c r="Z41">
        <v>15.717000000000001</v>
      </c>
      <c r="AA41">
        <v>158.791065</v>
      </c>
      <c r="AB41">
        <v>5.2910659999999998</v>
      </c>
      <c r="AC41">
        <v>54.668568</v>
      </c>
      <c r="AD41" s="1">
        <v>586</v>
      </c>
      <c r="AE41">
        <v>1</v>
      </c>
      <c r="AF41">
        <v>224</v>
      </c>
      <c r="AG41">
        <v>70</v>
      </c>
      <c r="AH41">
        <v>17.175387000000001</v>
      </c>
      <c r="AI41">
        <v>383.1</v>
      </c>
      <c r="AJ41">
        <v>0</v>
      </c>
      <c r="AK41">
        <v>12</v>
      </c>
      <c r="AL41">
        <v>1854</v>
      </c>
      <c r="AM41" t="s">
        <v>283</v>
      </c>
      <c r="AN41" t="s">
        <v>385</v>
      </c>
      <c r="AO41">
        <v>2727.2979999999998</v>
      </c>
      <c r="AR41" t="s">
        <v>115</v>
      </c>
      <c r="AS41" t="s">
        <v>118</v>
      </c>
      <c r="AT41" t="s">
        <v>209</v>
      </c>
      <c r="AU41" t="s">
        <v>282</v>
      </c>
      <c r="AV41" t="s">
        <v>48</v>
      </c>
      <c r="AW41">
        <v>1</v>
      </c>
      <c r="BB41">
        <v>0.79217391304347839</v>
      </c>
      <c r="BC41" t="s">
        <v>69</v>
      </c>
      <c r="BF41" t="s">
        <v>115</v>
      </c>
      <c r="BG41" t="s">
        <v>118</v>
      </c>
      <c r="BH41" t="s">
        <v>282</v>
      </c>
      <c r="BI41">
        <v>1655</v>
      </c>
      <c r="BJ41">
        <v>1</v>
      </c>
      <c r="BK41" t="s">
        <v>209</v>
      </c>
      <c r="BL41" t="s">
        <v>170</v>
      </c>
      <c r="BM41">
        <v>0.79217391304347839</v>
      </c>
      <c r="BN41" t="s">
        <v>69</v>
      </c>
      <c r="BO41" t="s">
        <v>182</v>
      </c>
      <c r="BP41">
        <v>2727.2979999999998</v>
      </c>
    </row>
    <row r="42" spans="1:68" ht="16.5" x14ac:dyDescent="0.25">
      <c r="A42" s="252" t="str">
        <f t="shared" si="18"/>
        <v>인천제물포교통</v>
      </c>
      <c r="B42" s="111" t="str">
        <f t="shared" si="1"/>
        <v>이효철</v>
      </c>
      <c r="C42" s="112" t="str">
        <f t="shared" si="19"/>
        <v>C</v>
      </c>
      <c r="D42" s="113">
        <f t="shared" si="20"/>
        <v>0.87249999999999994</v>
      </c>
      <c r="E42" s="114">
        <f t="shared" si="21"/>
        <v>4382</v>
      </c>
      <c r="F42" s="115" t="str">
        <f t="shared" si="22"/>
        <v>급행97</v>
      </c>
      <c r="G42" s="116" t="str">
        <f t="shared" si="23"/>
        <v>70바2445</v>
      </c>
      <c r="H42" s="117">
        <f t="shared" si="24"/>
        <v>1</v>
      </c>
      <c r="I42" s="118">
        <f t="shared" si="25"/>
        <v>853.45399999999995</v>
      </c>
      <c r="J42" s="119">
        <f t="shared" si="26"/>
        <v>2.5510794434648629E-2</v>
      </c>
      <c r="K42" s="119">
        <f t="shared" si="27"/>
        <v>0.3365389192058198</v>
      </c>
      <c r="L42" s="119">
        <f t="shared" si="28"/>
        <v>0.1945037459546736</v>
      </c>
      <c r="M42" s="120">
        <f t="shared" si="29"/>
        <v>13.919</v>
      </c>
      <c r="N42" s="121">
        <f t="shared" si="30"/>
        <v>0</v>
      </c>
      <c r="O42" s="121">
        <f t="shared" si="31"/>
        <v>3.7494698015358767</v>
      </c>
      <c r="P42" s="219">
        <f t="shared" si="32"/>
        <v>2</v>
      </c>
      <c r="Q42" s="220">
        <f t="shared" si="33"/>
        <v>0</v>
      </c>
      <c r="R42" s="220">
        <f t="shared" si="34"/>
        <v>32</v>
      </c>
      <c r="T42">
        <v>530</v>
      </c>
      <c r="U42">
        <v>4382</v>
      </c>
      <c r="V42" t="s">
        <v>284</v>
      </c>
      <c r="W42">
        <v>853.45399999999995</v>
      </c>
      <c r="X42">
        <v>407.55200000000002</v>
      </c>
      <c r="Y42">
        <v>2.0939999999999999</v>
      </c>
      <c r="Z42">
        <v>13.919</v>
      </c>
      <c r="AA42">
        <v>49.477487000000004</v>
      </c>
      <c r="AB42">
        <v>1.2622100000000001</v>
      </c>
      <c r="AC42">
        <v>16.6511</v>
      </c>
      <c r="AD42" s="1">
        <v>166</v>
      </c>
      <c r="AE42">
        <v>0</v>
      </c>
      <c r="AF42">
        <v>32</v>
      </c>
      <c r="AG42">
        <v>69</v>
      </c>
      <c r="AH42">
        <v>17.24934</v>
      </c>
      <c r="AI42">
        <v>39.5</v>
      </c>
      <c r="AJ42">
        <v>0</v>
      </c>
      <c r="AK42">
        <v>2</v>
      </c>
      <c r="AL42">
        <v>126</v>
      </c>
      <c r="AM42" t="s">
        <v>285</v>
      </c>
      <c r="AN42" t="s">
        <v>386</v>
      </c>
      <c r="AO42">
        <v>853.45399999999995</v>
      </c>
      <c r="AR42" t="s">
        <v>115</v>
      </c>
      <c r="AS42" t="s">
        <v>118</v>
      </c>
      <c r="AT42" t="s">
        <v>207</v>
      </c>
      <c r="AU42" t="s">
        <v>284</v>
      </c>
      <c r="AV42" t="s">
        <v>48</v>
      </c>
      <c r="AW42">
        <v>1</v>
      </c>
      <c r="BB42">
        <v>0.87249999999999994</v>
      </c>
      <c r="BC42" t="s">
        <v>68</v>
      </c>
      <c r="BF42" t="s">
        <v>115</v>
      </c>
      <c r="BG42" t="s">
        <v>118</v>
      </c>
      <c r="BH42" t="s">
        <v>284</v>
      </c>
      <c r="BI42">
        <v>4382</v>
      </c>
      <c r="BJ42">
        <v>1</v>
      </c>
      <c r="BK42" t="s">
        <v>207</v>
      </c>
      <c r="BL42" t="s">
        <v>170</v>
      </c>
      <c r="BM42">
        <v>0.87249999999999994</v>
      </c>
      <c r="BN42" t="s">
        <v>68</v>
      </c>
      <c r="BO42" t="s">
        <v>172</v>
      </c>
      <c r="BP42">
        <v>853.45399999999995</v>
      </c>
    </row>
    <row r="43" spans="1:68" ht="16.5" x14ac:dyDescent="0.25">
      <c r="A43" s="251" t="str">
        <f t="shared" si="18"/>
        <v>인천제물포교통</v>
      </c>
      <c r="B43" s="127" t="str">
        <f t="shared" si="1"/>
        <v>장운혁</v>
      </c>
      <c r="C43" s="128" t="str">
        <f t="shared" si="19"/>
        <v>F</v>
      </c>
      <c r="D43" s="129">
        <f t="shared" si="20"/>
        <v>0.77032967344175907</v>
      </c>
      <c r="E43" s="130">
        <f t="shared" si="21"/>
        <v>6819</v>
      </c>
      <c r="F43" s="131" t="str">
        <f t="shared" si="22"/>
        <v>급행97</v>
      </c>
      <c r="G43" s="132" t="str">
        <f t="shared" si="23"/>
        <v>70바2854</v>
      </c>
      <c r="H43" s="133">
        <f t="shared" si="24"/>
        <v>3</v>
      </c>
      <c r="I43" s="134">
        <f t="shared" si="25"/>
        <v>549.005</v>
      </c>
      <c r="J43" s="135">
        <f t="shared" si="26"/>
        <v>4.0266968722015718E-2</v>
      </c>
      <c r="K43" s="135">
        <f t="shared" si="27"/>
        <v>0.3555666979474828</v>
      </c>
      <c r="L43" s="135">
        <f t="shared" si="28"/>
        <v>0.1894336117157403</v>
      </c>
      <c r="M43" s="136">
        <f t="shared" si="29"/>
        <v>13.927</v>
      </c>
      <c r="N43" s="137">
        <f t="shared" si="30"/>
        <v>0.54644311071848162</v>
      </c>
      <c r="O43" s="137">
        <f t="shared" si="31"/>
        <v>37.15813152885675</v>
      </c>
      <c r="P43" s="217">
        <f t="shared" si="32"/>
        <v>7</v>
      </c>
      <c r="Q43" s="218">
        <f t="shared" si="33"/>
        <v>3</v>
      </c>
      <c r="R43" s="218">
        <f t="shared" si="34"/>
        <v>204</v>
      </c>
      <c r="T43">
        <v>530</v>
      </c>
      <c r="U43">
        <v>6819</v>
      </c>
      <c r="V43" t="s">
        <v>286</v>
      </c>
      <c r="W43">
        <v>549.005</v>
      </c>
      <c r="X43">
        <v>297.28199999999998</v>
      </c>
      <c r="Y43">
        <v>1.847</v>
      </c>
      <c r="Z43">
        <v>13.927</v>
      </c>
      <c r="AA43">
        <v>33.312216999999997</v>
      </c>
      <c r="AB43">
        <v>1.3413820000000001</v>
      </c>
      <c r="AC43">
        <v>11.844715000000001</v>
      </c>
      <c r="AD43" s="1">
        <v>104</v>
      </c>
      <c r="AE43">
        <v>3</v>
      </c>
      <c r="AF43">
        <v>204</v>
      </c>
      <c r="AG43">
        <v>73</v>
      </c>
      <c r="AH43">
        <v>16.480589999999999</v>
      </c>
      <c r="AI43">
        <v>318.89999999999998</v>
      </c>
      <c r="AJ43">
        <v>0</v>
      </c>
      <c r="AK43">
        <v>7</v>
      </c>
      <c r="AL43">
        <v>793</v>
      </c>
      <c r="AM43" t="s">
        <v>287</v>
      </c>
      <c r="AN43" t="s">
        <v>387</v>
      </c>
      <c r="AO43">
        <v>298.041</v>
      </c>
      <c r="AR43" t="s">
        <v>115</v>
      </c>
      <c r="AS43" t="s">
        <v>118</v>
      </c>
      <c r="AT43" t="s">
        <v>212</v>
      </c>
      <c r="AU43" t="s">
        <v>286</v>
      </c>
      <c r="AV43" t="s">
        <v>48</v>
      </c>
      <c r="AW43">
        <v>3</v>
      </c>
      <c r="BB43">
        <v>0.77032967344175907</v>
      </c>
      <c r="BC43" t="s">
        <v>69</v>
      </c>
      <c r="BF43" t="s">
        <v>115</v>
      </c>
      <c r="BG43" t="s">
        <v>118</v>
      </c>
      <c r="BH43" t="s">
        <v>286</v>
      </c>
      <c r="BI43">
        <v>6819</v>
      </c>
      <c r="BJ43">
        <v>3</v>
      </c>
      <c r="BK43" t="s">
        <v>212</v>
      </c>
      <c r="BL43" t="s">
        <v>214</v>
      </c>
      <c r="BM43">
        <v>0.77032967344175907</v>
      </c>
      <c r="BN43" t="s">
        <v>69</v>
      </c>
      <c r="BO43" t="s">
        <v>182</v>
      </c>
      <c r="BP43">
        <v>549.005</v>
      </c>
    </row>
    <row r="44" spans="1:68" ht="16.5" x14ac:dyDescent="0.25">
      <c r="A44" s="252" t="str">
        <f t="shared" si="18"/>
        <v>인천제물포교통</v>
      </c>
      <c r="B44" s="111" t="str">
        <f t="shared" si="1"/>
        <v>장한우</v>
      </c>
      <c r="C44" s="112" t="str">
        <f t="shared" si="19"/>
        <v>F</v>
      </c>
      <c r="D44" s="113">
        <f t="shared" si="20"/>
        <v>0.67961538461538451</v>
      </c>
      <c r="E44" s="114">
        <f t="shared" si="21"/>
        <v>6382</v>
      </c>
      <c r="F44" s="115" t="str">
        <f t="shared" si="22"/>
        <v>78</v>
      </c>
      <c r="G44" s="116" t="str">
        <f t="shared" si="23"/>
        <v>70바2770</v>
      </c>
      <c r="H44" s="117">
        <f t="shared" si="24"/>
        <v>1</v>
      </c>
      <c r="I44" s="118">
        <f t="shared" si="25"/>
        <v>960.60199999999998</v>
      </c>
      <c r="J44" s="119">
        <f t="shared" si="26"/>
        <v>2.8486809312137679E-2</v>
      </c>
      <c r="K44" s="119">
        <f t="shared" si="27"/>
        <v>0.34240951295094657</v>
      </c>
      <c r="L44" s="119">
        <f t="shared" si="28"/>
        <v>0.22381798080786841</v>
      </c>
      <c r="M44" s="120">
        <f t="shared" si="29"/>
        <v>16.184000000000001</v>
      </c>
      <c r="N44" s="121">
        <f t="shared" si="30"/>
        <v>0.52050693211132182</v>
      </c>
      <c r="O44" s="121">
        <f t="shared" si="31"/>
        <v>36.019079702103475</v>
      </c>
      <c r="P44" s="219">
        <f t="shared" si="32"/>
        <v>6</v>
      </c>
      <c r="Q44" s="220">
        <f t="shared" si="33"/>
        <v>5</v>
      </c>
      <c r="R44" s="220">
        <f t="shared" si="34"/>
        <v>346</v>
      </c>
      <c r="T44">
        <v>530</v>
      </c>
      <c r="U44">
        <v>6382</v>
      </c>
      <c r="V44" t="s">
        <v>288</v>
      </c>
      <c r="W44">
        <v>960.60199999999998</v>
      </c>
      <c r="X44">
        <v>543.50300000000004</v>
      </c>
      <c r="Y44">
        <v>1.7669999999999999</v>
      </c>
      <c r="Z44">
        <v>16.184000000000001</v>
      </c>
      <c r="AA44">
        <v>52.548321000000001</v>
      </c>
      <c r="AB44">
        <v>1.496934</v>
      </c>
      <c r="AC44">
        <v>17.993044999999999</v>
      </c>
      <c r="AD44" s="1">
        <v>215</v>
      </c>
      <c r="AE44">
        <v>5</v>
      </c>
      <c r="AF44">
        <v>346</v>
      </c>
      <c r="AG44">
        <v>76</v>
      </c>
      <c r="AH44">
        <v>18.280355</v>
      </c>
      <c r="AI44">
        <v>3375.1</v>
      </c>
      <c r="AJ44">
        <v>0</v>
      </c>
      <c r="AK44">
        <v>6</v>
      </c>
      <c r="AL44">
        <v>1876</v>
      </c>
      <c r="AM44" t="s">
        <v>289</v>
      </c>
      <c r="AN44" t="s">
        <v>388</v>
      </c>
      <c r="AO44">
        <v>960.60199999999998</v>
      </c>
      <c r="AR44" t="s">
        <v>115</v>
      </c>
      <c r="AS44" t="s">
        <v>117</v>
      </c>
      <c r="AT44" t="s">
        <v>205</v>
      </c>
      <c r="AU44" t="s">
        <v>288</v>
      </c>
      <c r="AV44" t="s">
        <v>48</v>
      </c>
      <c r="AW44">
        <v>1</v>
      </c>
      <c r="BB44">
        <v>0.67961538461538451</v>
      </c>
      <c r="BC44" t="s">
        <v>69</v>
      </c>
      <c r="BF44" t="s">
        <v>115</v>
      </c>
      <c r="BG44" t="s">
        <v>117</v>
      </c>
      <c r="BH44" t="s">
        <v>288</v>
      </c>
      <c r="BI44">
        <v>6382</v>
      </c>
      <c r="BJ44">
        <v>1</v>
      </c>
      <c r="BK44" t="s">
        <v>205</v>
      </c>
      <c r="BL44" t="s">
        <v>170</v>
      </c>
      <c r="BM44">
        <v>0.67961538461538451</v>
      </c>
      <c r="BN44" t="s">
        <v>69</v>
      </c>
      <c r="BO44" t="s">
        <v>182</v>
      </c>
      <c r="BP44">
        <v>960.60199999999998</v>
      </c>
    </row>
    <row r="45" spans="1:68" ht="16.5" x14ac:dyDescent="0.25">
      <c r="A45" s="251" t="str">
        <f t="shared" si="18"/>
        <v>인천제물포교통</v>
      </c>
      <c r="B45" s="127" t="str">
        <f t="shared" si="1"/>
        <v>정재영</v>
      </c>
      <c r="C45" s="128" t="str">
        <f t="shared" si="19"/>
        <v>D</v>
      </c>
      <c r="D45" s="129">
        <f t="shared" si="20"/>
        <v>0.84047619047619038</v>
      </c>
      <c r="E45" s="130">
        <f t="shared" si="21"/>
        <v>7654</v>
      </c>
      <c r="F45" s="131" t="str">
        <f t="shared" si="22"/>
        <v>30</v>
      </c>
      <c r="G45" s="132" t="str">
        <f t="shared" si="23"/>
        <v>70바2837</v>
      </c>
      <c r="H45" s="133">
        <f t="shared" si="24"/>
        <v>1</v>
      </c>
      <c r="I45" s="134">
        <f t="shared" si="25"/>
        <v>827.93200000000002</v>
      </c>
      <c r="J45" s="135">
        <f t="shared" si="26"/>
        <v>4.1331413891219262E-2</v>
      </c>
      <c r="K45" s="135">
        <f t="shared" si="27"/>
        <v>0.37299706659629145</v>
      </c>
      <c r="L45" s="135">
        <f t="shared" si="28"/>
        <v>0.18117429933859303</v>
      </c>
      <c r="M45" s="136">
        <f t="shared" si="29"/>
        <v>17.896000000000001</v>
      </c>
      <c r="N45" s="137">
        <f t="shared" si="30"/>
        <v>0.7246971973543721</v>
      </c>
      <c r="O45" s="137">
        <f t="shared" si="31"/>
        <v>54.71463840025509</v>
      </c>
      <c r="P45" s="217">
        <f t="shared" si="32"/>
        <v>11</v>
      </c>
      <c r="Q45" s="218">
        <f t="shared" si="33"/>
        <v>6</v>
      </c>
      <c r="R45" s="218">
        <f t="shared" si="34"/>
        <v>453</v>
      </c>
      <c r="T45">
        <v>530</v>
      </c>
      <c r="U45">
        <v>7654</v>
      </c>
      <c r="V45" t="s">
        <v>290</v>
      </c>
      <c r="W45">
        <v>827.93200000000002</v>
      </c>
      <c r="X45">
        <v>469.09100000000001</v>
      </c>
      <c r="Y45">
        <v>1.7649999999999999</v>
      </c>
      <c r="Z45">
        <v>17.896000000000001</v>
      </c>
      <c r="AA45">
        <v>48.248047</v>
      </c>
      <c r="AB45">
        <v>1.9941599999999999</v>
      </c>
      <c r="AC45">
        <v>17.996379999999998</v>
      </c>
      <c r="AD45" s="1">
        <v>150</v>
      </c>
      <c r="AE45">
        <v>6</v>
      </c>
      <c r="AF45">
        <v>453</v>
      </c>
      <c r="AG45">
        <v>74</v>
      </c>
      <c r="AH45">
        <v>17.159907</v>
      </c>
      <c r="AI45">
        <v>1511.1</v>
      </c>
      <c r="AJ45">
        <v>0</v>
      </c>
      <c r="AK45">
        <v>11</v>
      </c>
      <c r="AL45">
        <v>5211</v>
      </c>
      <c r="AM45" t="s">
        <v>291</v>
      </c>
      <c r="AN45" t="s">
        <v>389</v>
      </c>
      <c r="AO45">
        <v>827.93200000000002</v>
      </c>
      <c r="AR45" t="s">
        <v>115</v>
      </c>
      <c r="AS45" t="s">
        <v>116</v>
      </c>
      <c r="AT45" t="s">
        <v>203</v>
      </c>
      <c r="AU45" t="s">
        <v>290</v>
      </c>
      <c r="AV45" t="s">
        <v>48</v>
      </c>
      <c r="AW45">
        <v>1</v>
      </c>
      <c r="BB45">
        <v>0.84047619047619038</v>
      </c>
      <c r="BC45" t="s">
        <v>66</v>
      </c>
      <c r="BF45" t="s">
        <v>115</v>
      </c>
      <c r="BG45" t="s">
        <v>116</v>
      </c>
      <c r="BH45" t="s">
        <v>290</v>
      </c>
      <c r="BI45">
        <v>7654</v>
      </c>
      <c r="BJ45">
        <v>1</v>
      </c>
      <c r="BK45" t="s">
        <v>203</v>
      </c>
      <c r="BL45" t="s">
        <v>170</v>
      </c>
      <c r="BM45">
        <v>0.84047619047619038</v>
      </c>
      <c r="BN45" t="s">
        <v>66</v>
      </c>
      <c r="BO45" t="s">
        <v>173</v>
      </c>
      <c r="BP45">
        <v>827.93200000000002</v>
      </c>
    </row>
    <row r="46" spans="1:68" ht="16.5" x14ac:dyDescent="0.25">
      <c r="A46" s="252" t="str">
        <f t="shared" si="18"/>
        <v>인천제물포교통</v>
      </c>
      <c r="B46" s="111" t="str">
        <f t="shared" si="1"/>
        <v>정현성</v>
      </c>
      <c r="C46" s="112" t="str">
        <f t="shared" si="19"/>
        <v>F</v>
      </c>
      <c r="D46" s="113">
        <f t="shared" si="20"/>
        <v>0.76261491699127459</v>
      </c>
      <c r="E46" s="114">
        <f t="shared" si="21"/>
        <v>4027</v>
      </c>
      <c r="F46" s="115" t="str">
        <f t="shared" si="22"/>
        <v>급행97</v>
      </c>
      <c r="G46" s="116" t="str">
        <f t="shared" si="23"/>
        <v>70바2860</v>
      </c>
      <c r="H46" s="117">
        <f t="shared" si="24"/>
        <v>2</v>
      </c>
      <c r="I46" s="118">
        <f t="shared" si="25"/>
        <v>1182.597</v>
      </c>
      <c r="J46" s="119">
        <f t="shared" si="26"/>
        <v>3.43587043104778E-2</v>
      </c>
      <c r="K46" s="119">
        <f t="shared" si="27"/>
        <v>0.33899645521775301</v>
      </c>
      <c r="L46" s="119">
        <f t="shared" si="28"/>
        <v>0.27059091135864544</v>
      </c>
      <c r="M46" s="120">
        <f t="shared" si="29"/>
        <v>16.114999999999998</v>
      </c>
      <c r="N46" s="121">
        <f t="shared" si="30"/>
        <v>8.4559659799576692E-2</v>
      </c>
      <c r="O46" s="121">
        <f t="shared" si="31"/>
        <v>27.735568414261156</v>
      </c>
      <c r="P46" s="219">
        <f t="shared" si="32"/>
        <v>6</v>
      </c>
      <c r="Q46" s="220">
        <f t="shared" si="33"/>
        <v>1</v>
      </c>
      <c r="R46" s="220">
        <f t="shared" si="34"/>
        <v>328</v>
      </c>
      <c r="T46">
        <v>530</v>
      </c>
      <c r="U46">
        <v>4027</v>
      </c>
      <c r="V46" t="s">
        <v>292</v>
      </c>
      <c r="W46">
        <v>1182.597</v>
      </c>
      <c r="X46">
        <v>669.4</v>
      </c>
      <c r="Y46">
        <v>1.7669999999999999</v>
      </c>
      <c r="Z46">
        <v>16.114999999999998</v>
      </c>
      <c r="AA46">
        <v>66.770533</v>
      </c>
      <c r="AB46">
        <v>2.294149</v>
      </c>
      <c r="AC46">
        <v>22.634974</v>
      </c>
      <c r="AD46" s="1">
        <v>320</v>
      </c>
      <c r="AE46">
        <v>1</v>
      </c>
      <c r="AF46">
        <v>328</v>
      </c>
      <c r="AG46">
        <v>72</v>
      </c>
      <c r="AH46">
        <v>17.711359999999999</v>
      </c>
      <c r="AI46">
        <v>429.4</v>
      </c>
      <c r="AJ46">
        <v>0</v>
      </c>
      <c r="AK46">
        <v>6</v>
      </c>
      <c r="AL46">
        <v>2953</v>
      </c>
      <c r="AM46" t="s">
        <v>293</v>
      </c>
      <c r="AN46" t="s">
        <v>390</v>
      </c>
      <c r="AO46">
        <v>982.26400000000001</v>
      </c>
      <c r="AR46" t="s">
        <v>115</v>
      </c>
      <c r="AS46" t="s">
        <v>118</v>
      </c>
      <c r="AT46" t="s">
        <v>215</v>
      </c>
      <c r="AU46" t="s">
        <v>292</v>
      </c>
      <c r="AV46" t="s">
        <v>48</v>
      </c>
      <c r="AW46">
        <v>2</v>
      </c>
      <c r="BB46">
        <v>0.76261491699127459</v>
      </c>
      <c r="BC46" t="s">
        <v>69</v>
      </c>
      <c r="BF46" t="s">
        <v>115</v>
      </c>
      <c r="BG46" t="s">
        <v>118</v>
      </c>
      <c r="BH46" t="s">
        <v>292</v>
      </c>
      <c r="BI46">
        <v>4027</v>
      </c>
      <c r="BJ46">
        <v>2</v>
      </c>
      <c r="BK46" t="s">
        <v>215</v>
      </c>
      <c r="BL46" t="s">
        <v>210</v>
      </c>
      <c r="BM46">
        <v>0.76261491699127459</v>
      </c>
      <c r="BN46" t="s">
        <v>69</v>
      </c>
      <c r="BO46" t="s">
        <v>182</v>
      </c>
      <c r="BP46">
        <v>1182.597</v>
      </c>
    </row>
    <row r="47" spans="1:68" ht="16.5" x14ac:dyDescent="0.25">
      <c r="A47" s="251" t="str">
        <f t="shared" si="18"/>
        <v>인천제물포교통</v>
      </c>
      <c r="B47" s="127" t="str">
        <f t="shared" si="1"/>
        <v>조대식</v>
      </c>
      <c r="C47" s="128" t="str">
        <f t="shared" si="19"/>
        <v>F</v>
      </c>
      <c r="D47" s="129">
        <f t="shared" si="20"/>
        <v>0.76769230769230767</v>
      </c>
      <c r="E47" s="130">
        <f t="shared" si="21"/>
        <v>946</v>
      </c>
      <c r="F47" s="131" t="str">
        <f t="shared" si="22"/>
        <v>급행97</v>
      </c>
      <c r="G47" s="132" t="str">
        <f t="shared" si="23"/>
        <v>70바2859</v>
      </c>
      <c r="H47" s="133">
        <f t="shared" si="24"/>
        <v>1</v>
      </c>
      <c r="I47" s="134">
        <f t="shared" si="25"/>
        <v>2413.902</v>
      </c>
      <c r="J47" s="135">
        <f t="shared" si="26"/>
        <v>4.7755344218307939E-2</v>
      </c>
      <c r="K47" s="135">
        <f t="shared" si="27"/>
        <v>0.33520112883202563</v>
      </c>
      <c r="L47" s="135">
        <f t="shared" si="28"/>
        <v>0.17192081534378778</v>
      </c>
      <c r="M47" s="136">
        <f t="shared" si="29"/>
        <v>13.569000000000001</v>
      </c>
      <c r="N47" s="137">
        <f t="shared" si="30"/>
        <v>0.57997383489470578</v>
      </c>
      <c r="O47" s="137">
        <f t="shared" si="31"/>
        <v>31.235733679329151</v>
      </c>
      <c r="P47" s="217">
        <f t="shared" si="32"/>
        <v>6</v>
      </c>
      <c r="Q47" s="218">
        <f t="shared" si="33"/>
        <v>14</v>
      </c>
      <c r="R47" s="218">
        <f t="shared" si="34"/>
        <v>754</v>
      </c>
      <c r="T47">
        <v>530</v>
      </c>
      <c r="U47">
        <v>946</v>
      </c>
      <c r="V47" t="s">
        <v>294</v>
      </c>
      <c r="W47">
        <v>2413.902</v>
      </c>
      <c r="X47">
        <v>1209.489</v>
      </c>
      <c r="Y47">
        <v>1.996</v>
      </c>
      <c r="Z47">
        <v>13.569000000000001</v>
      </c>
      <c r="AA47">
        <v>134.37606</v>
      </c>
      <c r="AB47">
        <v>6.4171750000000003</v>
      </c>
      <c r="AC47">
        <v>45.043007000000003</v>
      </c>
      <c r="AD47" s="1">
        <v>415</v>
      </c>
      <c r="AE47">
        <v>14</v>
      </c>
      <c r="AF47">
        <v>754</v>
      </c>
      <c r="AG47">
        <v>67</v>
      </c>
      <c r="AH47">
        <v>17.96378</v>
      </c>
      <c r="AI47">
        <v>327.39999999999998</v>
      </c>
      <c r="AJ47">
        <v>0</v>
      </c>
      <c r="AK47">
        <v>6</v>
      </c>
      <c r="AL47">
        <v>1355</v>
      </c>
      <c r="AM47" t="s">
        <v>295</v>
      </c>
      <c r="AN47" t="s">
        <v>391</v>
      </c>
      <c r="AO47">
        <v>2413.902</v>
      </c>
      <c r="AR47" t="s">
        <v>115</v>
      </c>
      <c r="AS47" t="s">
        <v>118</v>
      </c>
      <c r="AT47" t="s">
        <v>214</v>
      </c>
      <c r="AU47" t="s">
        <v>294</v>
      </c>
      <c r="AV47" t="s">
        <v>48</v>
      </c>
      <c r="AW47">
        <v>1</v>
      </c>
      <c r="BB47">
        <v>0.76769230769230767</v>
      </c>
      <c r="BC47" t="s">
        <v>69</v>
      </c>
      <c r="BF47" t="s">
        <v>115</v>
      </c>
      <c r="BG47" t="s">
        <v>118</v>
      </c>
      <c r="BH47" t="s">
        <v>294</v>
      </c>
      <c r="BI47">
        <v>946</v>
      </c>
      <c r="BJ47">
        <v>1</v>
      </c>
      <c r="BK47" t="s">
        <v>214</v>
      </c>
      <c r="BL47" t="s">
        <v>170</v>
      </c>
      <c r="BM47">
        <v>0.76769230769230767</v>
      </c>
      <c r="BN47" t="s">
        <v>69</v>
      </c>
      <c r="BO47" t="s">
        <v>182</v>
      </c>
      <c r="BP47">
        <v>2413.902</v>
      </c>
    </row>
    <row r="48" spans="1:68" ht="16.5" x14ac:dyDescent="0.25">
      <c r="A48" s="252" t="str">
        <f t="shared" si="18"/>
        <v>인천제물포교통</v>
      </c>
      <c r="B48" s="111" t="str">
        <f t="shared" si="1"/>
        <v>조영돈</v>
      </c>
      <c r="C48" s="112" t="str">
        <f t="shared" si="19"/>
        <v>D</v>
      </c>
      <c r="D48" s="113">
        <f t="shared" si="20"/>
        <v>0.83320000000000005</v>
      </c>
      <c r="E48" s="114">
        <f t="shared" si="21"/>
        <v>1062</v>
      </c>
      <c r="F48" s="115" t="str">
        <f t="shared" si="22"/>
        <v>78</v>
      </c>
      <c r="G48" s="116" t="str">
        <f t="shared" si="23"/>
        <v>70바2608</v>
      </c>
      <c r="H48" s="117">
        <f t="shared" si="24"/>
        <v>1</v>
      </c>
      <c r="I48" s="118">
        <f t="shared" si="25"/>
        <v>1180.992</v>
      </c>
      <c r="J48" s="119">
        <f t="shared" si="26"/>
        <v>3.8637093203371331E-2</v>
      </c>
      <c r="K48" s="119">
        <f t="shared" si="27"/>
        <v>0.30127648848633098</v>
      </c>
      <c r="L48" s="119">
        <f t="shared" si="28"/>
        <v>0.1092302064704926</v>
      </c>
      <c r="M48" s="120">
        <f t="shared" si="29"/>
        <v>13.593999999999999</v>
      </c>
      <c r="N48" s="121">
        <f t="shared" si="30"/>
        <v>0</v>
      </c>
      <c r="O48" s="121">
        <f t="shared" si="31"/>
        <v>12.108464748279413</v>
      </c>
      <c r="P48" s="219">
        <f t="shared" si="32"/>
        <v>10</v>
      </c>
      <c r="Q48" s="220">
        <f t="shared" si="33"/>
        <v>0</v>
      </c>
      <c r="R48" s="220">
        <f t="shared" si="34"/>
        <v>143</v>
      </c>
      <c r="T48">
        <v>530</v>
      </c>
      <c r="U48">
        <v>1062</v>
      </c>
      <c r="V48" t="s">
        <v>392</v>
      </c>
      <c r="W48">
        <v>1180.992</v>
      </c>
      <c r="X48">
        <v>566.947</v>
      </c>
      <c r="Y48">
        <v>2.0830000000000002</v>
      </c>
      <c r="Z48">
        <v>13.593999999999999</v>
      </c>
      <c r="AA48">
        <v>53.805264000000001</v>
      </c>
      <c r="AB48">
        <v>2.0788790000000001</v>
      </c>
      <c r="AC48">
        <v>16.210260999999999</v>
      </c>
      <c r="AD48" s="1">
        <v>129</v>
      </c>
      <c r="AE48">
        <v>0</v>
      </c>
      <c r="AF48">
        <v>143</v>
      </c>
      <c r="AG48">
        <v>70</v>
      </c>
      <c r="AH48">
        <v>21.949376000000001</v>
      </c>
      <c r="AI48">
        <v>283.10000000000002</v>
      </c>
      <c r="AJ48">
        <v>0</v>
      </c>
      <c r="AK48">
        <v>10</v>
      </c>
      <c r="AL48">
        <v>3164</v>
      </c>
      <c r="AM48" t="s">
        <v>393</v>
      </c>
      <c r="AN48" t="s">
        <v>394</v>
      </c>
      <c r="AO48">
        <v>1180.992</v>
      </c>
      <c r="AR48" t="s">
        <v>115</v>
      </c>
      <c r="AS48" t="s">
        <v>117</v>
      </c>
      <c r="AT48" t="s">
        <v>204</v>
      </c>
      <c r="AU48" t="s">
        <v>392</v>
      </c>
      <c r="AV48" t="s">
        <v>48</v>
      </c>
      <c r="AW48">
        <v>1</v>
      </c>
      <c r="BB48">
        <v>0.83320000000000005</v>
      </c>
      <c r="BC48" t="s">
        <v>66</v>
      </c>
      <c r="BF48" t="s">
        <v>115</v>
      </c>
      <c r="BG48" t="s">
        <v>117</v>
      </c>
      <c r="BH48" t="s">
        <v>392</v>
      </c>
      <c r="BI48">
        <v>1062</v>
      </c>
      <c r="BJ48">
        <v>1</v>
      </c>
      <c r="BK48" t="s">
        <v>204</v>
      </c>
      <c r="BL48" t="s">
        <v>170</v>
      </c>
      <c r="BM48">
        <v>0.83320000000000005</v>
      </c>
      <c r="BN48" t="s">
        <v>66</v>
      </c>
      <c r="BO48" t="s">
        <v>173</v>
      </c>
      <c r="BP48">
        <v>1180.992</v>
      </c>
    </row>
    <row r="49" spans="1:68" ht="16.5" x14ac:dyDescent="0.25">
      <c r="A49" s="251" t="str">
        <f t="shared" si="18"/>
        <v>인천제물포교통</v>
      </c>
      <c r="B49" s="127" t="str">
        <f t="shared" si="1"/>
        <v>조효동</v>
      </c>
      <c r="C49" s="128" t="str">
        <f t="shared" si="19"/>
        <v>F</v>
      </c>
      <c r="D49" s="129">
        <f t="shared" si="20"/>
        <v>0.75781714534814482</v>
      </c>
      <c r="E49" s="130">
        <f t="shared" si="21"/>
        <v>9629</v>
      </c>
      <c r="F49" s="131" t="str">
        <f t="shared" si="22"/>
        <v>급행97</v>
      </c>
      <c r="G49" s="132" t="str">
        <f t="shared" si="23"/>
        <v>70바2858</v>
      </c>
      <c r="H49" s="133">
        <f t="shared" si="24"/>
        <v>5</v>
      </c>
      <c r="I49" s="134">
        <f t="shared" si="25"/>
        <v>711.55799999999999</v>
      </c>
      <c r="J49" s="135">
        <f t="shared" si="26"/>
        <v>4.9114384634315611E-2</v>
      </c>
      <c r="K49" s="135">
        <f t="shared" si="27"/>
        <v>0.3598928301862494</v>
      </c>
      <c r="L49" s="135">
        <f t="shared" si="28"/>
        <v>0.19394062044134139</v>
      </c>
      <c r="M49" s="136">
        <f t="shared" si="29"/>
        <v>15.676</v>
      </c>
      <c r="N49" s="137">
        <f t="shared" si="30"/>
        <v>0</v>
      </c>
      <c r="O49" s="137">
        <f t="shared" si="31"/>
        <v>25.858749392178854</v>
      </c>
      <c r="P49" s="217">
        <f t="shared" si="32"/>
        <v>14</v>
      </c>
      <c r="Q49" s="218">
        <f t="shared" si="33"/>
        <v>0</v>
      </c>
      <c r="R49" s="218">
        <f t="shared" si="34"/>
        <v>184</v>
      </c>
      <c r="T49">
        <v>530</v>
      </c>
      <c r="U49">
        <v>9629</v>
      </c>
      <c r="V49" t="s">
        <v>296</v>
      </c>
      <c r="W49">
        <v>711.55799999999999</v>
      </c>
      <c r="X49">
        <v>393.88400000000001</v>
      </c>
      <c r="Y49">
        <v>1.8069999999999999</v>
      </c>
      <c r="Z49">
        <v>15.676</v>
      </c>
      <c r="AA49">
        <v>42.242491999999999</v>
      </c>
      <c r="AB49">
        <v>2.0747140000000002</v>
      </c>
      <c r="AC49">
        <v>15.202769999999999</v>
      </c>
      <c r="AD49" s="1">
        <v>138</v>
      </c>
      <c r="AE49">
        <v>0</v>
      </c>
      <c r="AF49">
        <v>184</v>
      </c>
      <c r="AG49">
        <v>74</v>
      </c>
      <c r="AH49">
        <v>16.844601999999998</v>
      </c>
      <c r="AI49">
        <v>1582.9</v>
      </c>
      <c r="AJ49">
        <v>0</v>
      </c>
      <c r="AK49">
        <v>14</v>
      </c>
      <c r="AL49">
        <v>6408</v>
      </c>
      <c r="AM49" t="s">
        <v>297</v>
      </c>
      <c r="AN49" t="s">
        <v>395</v>
      </c>
      <c r="AO49">
        <v>248.477</v>
      </c>
      <c r="AR49" t="s">
        <v>115</v>
      </c>
      <c r="AS49" t="s">
        <v>118</v>
      </c>
      <c r="AT49" t="s">
        <v>213</v>
      </c>
      <c r="AU49" t="s">
        <v>296</v>
      </c>
      <c r="AV49" t="s">
        <v>48</v>
      </c>
      <c r="AW49">
        <v>5</v>
      </c>
      <c r="BB49">
        <v>0.75781714534814482</v>
      </c>
      <c r="BC49" t="s">
        <v>69</v>
      </c>
      <c r="BF49" t="s">
        <v>115</v>
      </c>
      <c r="BG49" t="s">
        <v>118</v>
      </c>
      <c r="BH49" t="s">
        <v>296</v>
      </c>
      <c r="BI49">
        <v>9629</v>
      </c>
      <c r="BJ49">
        <v>5</v>
      </c>
      <c r="BK49" t="s">
        <v>213</v>
      </c>
      <c r="BL49" t="s">
        <v>204</v>
      </c>
      <c r="BM49">
        <v>0.75781714534814482</v>
      </c>
      <c r="BN49" t="s">
        <v>69</v>
      </c>
      <c r="BO49" t="s">
        <v>182</v>
      </c>
      <c r="BP49">
        <v>711.55799999999999</v>
      </c>
    </row>
    <row r="50" spans="1:68" ht="16.5" x14ac:dyDescent="0.25">
      <c r="A50" s="252" t="str">
        <f t="shared" si="18"/>
        <v>인천제물포교통</v>
      </c>
      <c r="B50" s="111" t="str">
        <f t="shared" si="1"/>
        <v>진재선</v>
      </c>
      <c r="C50" s="112" t="str">
        <f t="shared" si="19"/>
        <v>F</v>
      </c>
      <c r="D50" s="113">
        <f t="shared" si="20"/>
        <v>0.75149622855332521</v>
      </c>
      <c r="E50" s="114">
        <f t="shared" si="21"/>
        <v>1432</v>
      </c>
      <c r="F50" s="115" t="str">
        <f t="shared" si="22"/>
        <v>30</v>
      </c>
      <c r="G50" s="116" t="str">
        <f t="shared" si="23"/>
        <v>70바2688</v>
      </c>
      <c r="H50" s="117">
        <f t="shared" si="24"/>
        <v>6</v>
      </c>
      <c r="I50" s="118">
        <f t="shared" si="25"/>
        <v>1060.4920000000002</v>
      </c>
      <c r="J50" s="119">
        <f t="shared" si="26"/>
        <v>4.7842331202316415E-2</v>
      </c>
      <c r="K50" s="119">
        <f t="shared" si="27"/>
        <v>0.3644449659530587</v>
      </c>
      <c r="L50" s="119">
        <f t="shared" si="28"/>
        <v>0.22065230100745686</v>
      </c>
      <c r="M50" s="120">
        <f t="shared" si="29"/>
        <v>16.504000000000001</v>
      </c>
      <c r="N50" s="121">
        <f t="shared" si="30"/>
        <v>0</v>
      </c>
      <c r="O50" s="121">
        <f t="shared" si="31"/>
        <v>15.841703662073831</v>
      </c>
      <c r="P50" s="219">
        <f t="shared" si="32"/>
        <v>17</v>
      </c>
      <c r="Q50" s="220">
        <f t="shared" si="33"/>
        <v>0</v>
      </c>
      <c r="R50" s="220">
        <f t="shared" si="34"/>
        <v>168</v>
      </c>
      <c r="T50">
        <v>530</v>
      </c>
      <c r="U50">
        <v>1432</v>
      </c>
      <c r="V50" t="s">
        <v>298</v>
      </c>
      <c r="W50">
        <v>1060.492</v>
      </c>
      <c r="X50">
        <v>625.13499999999999</v>
      </c>
      <c r="Y50">
        <v>1.696</v>
      </c>
      <c r="Z50">
        <v>16.504000000000001</v>
      </c>
      <c r="AA50">
        <v>66.201100999999994</v>
      </c>
      <c r="AB50">
        <v>3.1672150000000001</v>
      </c>
      <c r="AC50">
        <v>24.126657999999999</v>
      </c>
      <c r="AD50" s="1">
        <v>234</v>
      </c>
      <c r="AE50">
        <v>0</v>
      </c>
      <c r="AF50">
        <v>168</v>
      </c>
      <c r="AG50">
        <v>71</v>
      </c>
      <c r="AH50">
        <v>16.01925</v>
      </c>
      <c r="AI50">
        <v>847.8</v>
      </c>
      <c r="AJ50">
        <v>0</v>
      </c>
      <c r="AK50">
        <v>17</v>
      </c>
      <c r="AL50">
        <v>5837</v>
      </c>
      <c r="AM50" t="s">
        <v>299</v>
      </c>
      <c r="AN50" t="s">
        <v>396</v>
      </c>
      <c r="AO50">
        <v>361.70499999999998</v>
      </c>
      <c r="AR50" t="s">
        <v>115</v>
      </c>
      <c r="AS50" t="s">
        <v>116</v>
      </c>
      <c r="AT50" t="s">
        <v>195</v>
      </c>
      <c r="AU50" t="s">
        <v>298</v>
      </c>
      <c r="AV50" t="s">
        <v>48</v>
      </c>
      <c r="AW50">
        <v>6</v>
      </c>
      <c r="BB50">
        <v>0.75149622855332521</v>
      </c>
      <c r="BC50" t="s">
        <v>69</v>
      </c>
      <c r="BF50" t="s">
        <v>115</v>
      </c>
      <c r="BG50" t="s">
        <v>116</v>
      </c>
      <c r="BH50" t="s">
        <v>298</v>
      </c>
      <c r="BI50">
        <v>1432</v>
      </c>
      <c r="BJ50">
        <v>6</v>
      </c>
      <c r="BK50" t="s">
        <v>195</v>
      </c>
      <c r="BL50" t="s">
        <v>207</v>
      </c>
      <c r="BM50">
        <v>0.75149622855332521</v>
      </c>
      <c r="BN50" t="s">
        <v>69</v>
      </c>
      <c r="BO50" t="s">
        <v>182</v>
      </c>
      <c r="BP50">
        <v>1060.4920000000002</v>
      </c>
    </row>
    <row r="51" spans="1:68" ht="16.5" x14ac:dyDescent="0.25">
      <c r="A51" s="251" t="str">
        <f t="shared" si="18"/>
        <v>인천제물포교통</v>
      </c>
      <c r="B51" s="127" t="str">
        <f t="shared" si="1"/>
        <v>차명옥</v>
      </c>
      <c r="C51" s="128" t="str">
        <f t="shared" si="19"/>
        <v>F</v>
      </c>
      <c r="D51" s="129">
        <f t="shared" si="20"/>
        <v>0.73724041426641063</v>
      </c>
      <c r="E51" s="130">
        <f t="shared" si="21"/>
        <v>5343</v>
      </c>
      <c r="F51" s="131" t="str">
        <f t="shared" si="22"/>
        <v>30</v>
      </c>
      <c r="G51" s="132" t="str">
        <f t="shared" si="23"/>
        <v>70바2837</v>
      </c>
      <c r="H51" s="133">
        <f t="shared" si="24"/>
        <v>8</v>
      </c>
      <c r="I51" s="134">
        <f t="shared" si="25"/>
        <v>1306.4560000000001</v>
      </c>
      <c r="J51" s="135">
        <f t="shared" si="26"/>
        <v>1.0379504510723208E-2</v>
      </c>
      <c r="K51" s="135">
        <f t="shared" si="27"/>
        <v>0.39241397167598391</v>
      </c>
      <c r="L51" s="135">
        <f t="shared" si="28"/>
        <v>0.18217222776733391</v>
      </c>
      <c r="M51" s="136">
        <f t="shared" si="29"/>
        <v>15.851000000000001</v>
      </c>
      <c r="N51" s="137">
        <f t="shared" si="30"/>
        <v>7.6542952843417611E-2</v>
      </c>
      <c r="O51" s="137">
        <f t="shared" si="31"/>
        <v>12.706130172007324</v>
      </c>
      <c r="P51" s="217">
        <f t="shared" si="32"/>
        <v>23</v>
      </c>
      <c r="Q51" s="218">
        <f t="shared" si="33"/>
        <v>1</v>
      </c>
      <c r="R51" s="218">
        <f t="shared" si="34"/>
        <v>166</v>
      </c>
      <c r="T51">
        <v>530</v>
      </c>
      <c r="U51">
        <v>5343</v>
      </c>
      <c r="V51" t="s">
        <v>300</v>
      </c>
      <c r="W51">
        <v>1306.4559999999999</v>
      </c>
      <c r="X51">
        <v>758.42</v>
      </c>
      <c r="Y51">
        <v>1.7230000000000001</v>
      </c>
      <c r="Z51">
        <v>15.851000000000001</v>
      </c>
      <c r="AA51">
        <v>81.489149999999995</v>
      </c>
      <c r="AB51">
        <v>0.84581700000000004</v>
      </c>
      <c r="AC51">
        <v>31.977481000000001</v>
      </c>
      <c r="AD51" s="1">
        <v>238</v>
      </c>
      <c r="AE51">
        <v>1</v>
      </c>
      <c r="AF51">
        <v>166</v>
      </c>
      <c r="AG51">
        <v>73</v>
      </c>
      <c r="AH51">
        <v>16.032268999999999</v>
      </c>
      <c r="AI51">
        <v>534.1</v>
      </c>
      <c r="AJ51">
        <v>0</v>
      </c>
      <c r="AK51">
        <v>23</v>
      </c>
      <c r="AL51">
        <v>12396</v>
      </c>
      <c r="AM51" t="s">
        <v>301</v>
      </c>
      <c r="AN51" t="s">
        <v>397</v>
      </c>
      <c r="AO51">
        <v>233.554</v>
      </c>
      <c r="AR51" t="s">
        <v>115</v>
      </c>
      <c r="AS51" t="s">
        <v>116</v>
      </c>
      <c r="AT51" t="s">
        <v>203</v>
      </c>
      <c r="AU51" t="s">
        <v>300</v>
      </c>
      <c r="AV51" t="s">
        <v>48</v>
      </c>
      <c r="AW51">
        <v>8</v>
      </c>
      <c r="BB51">
        <v>0.73724041426641063</v>
      </c>
      <c r="BC51" t="s">
        <v>69</v>
      </c>
      <c r="BF51" t="s">
        <v>115</v>
      </c>
      <c r="BG51" t="s">
        <v>116</v>
      </c>
      <c r="BH51" t="s">
        <v>300</v>
      </c>
      <c r="BI51">
        <v>5343</v>
      </c>
      <c r="BJ51">
        <v>8</v>
      </c>
      <c r="BK51" t="s">
        <v>203</v>
      </c>
      <c r="BL51" t="s">
        <v>204</v>
      </c>
      <c r="BM51">
        <v>0.73724041426641063</v>
      </c>
      <c r="BN51" t="s">
        <v>69</v>
      </c>
      <c r="BO51" t="s">
        <v>182</v>
      </c>
      <c r="BP51">
        <v>1306.4560000000001</v>
      </c>
    </row>
    <row r="52" spans="1:68" ht="16.5" x14ac:dyDescent="0.25">
      <c r="A52" s="252" t="str">
        <f t="shared" si="18"/>
        <v>인천제물포교통</v>
      </c>
      <c r="B52" s="111" t="str">
        <f t="shared" si="1"/>
        <v>최남식</v>
      </c>
      <c r="C52" s="112" t="str">
        <f t="shared" si="19"/>
        <v>F</v>
      </c>
      <c r="D52" s="113">
        <f t="shared" si="20"/>
        <v>0.78575400666266204</v>
      </c>
      <c r="E52" s="114">
        <f t="shared" si="21"/>
        <v>3001</v>
      </c>
      <c r="F52" s="115" t="str">
        <f t="shared" si="22"/>
        <v>30</v>
      </c>
      <c r="G52" s="116" t="str">
        <f t="shared" si="23"/>
        <v>70바2712</v>
      </c>
      <c r="H52" s="117">
        <f t="shared" si="24"/>
        <v>2</v>
      </c>
      <c r="I52" s="118">
        <f t="shared" si="25"/>
        <v>624.03199999999993</v>
      </c>
      <c r="J52" s="119">
        <f t="shared" si="26"/>
        <v>1.5263878660620222E-2</v>
      </c>
      <c r="K52" s="119">
        <f t="shared" si="27"/>
        <v>0.41723414593612534</v>
      </c>
      <c r="L52" s="119">
        <f t="shared" si="28"/>
        <v>0.22434746936054564</v>
      </c>
      <c r="M52" s="120">
        <f t="shared" si="29"/>
        <v>18.710999999999999</v>
      </c>
      <c r="N52" s="121">
        <f t="shared" si="30"/>
        <v>0.16024819240038971</v>
      </c>
      <c r="O52" s="121">
        <f t="shared" si="31"/>
        <v>35.735346905286903</v>
      </c>
      <c r="P52" s="219">
        <f t="shared" si="32"/>
        <v>17</v>
      </c>
      <c r="Q52" s="220">
        <f t="shared" si="33"/>
        <v>1</v>
      </c>
      <c r="R52" s="220">
        <f t="shared" si="34"/>
        <v>223</v>
      </c>
      <c r="T52">
        <v>530</v>
      </c>
      <c r="U52">
        <v>3001</v>
      </c>
      <c r="V52" t="s">
        <v>302</v>
      </c>
      <c r="W52">
        <v>624.03200000000004</v>
      </c>
      <c r="X52">
        <v>378.43099999999998</v>
      </c>
      <c r="Y52">
        <v>1.649</v>
      </c>
      <c r="Z52">
        <v>18.710999999999999</v>
      </c>
      <c r="AA52">
        <v>35.923045000000002</v>
      </c>
      <c r="AB52">
        <v>0.54832499999999995</v>
      </c>
      <c r="AC52">
        <v>14.988320999999999</v>
      </c>
      <c r="AD52" s="1">
        <v>140</v>
      </c>
      <c r="AE52">
        <v>1</v>
      </c>
      <c r="AF52">
        <v>223</v>
      </c>
      <c r="AG52">
        <v>83</v>
      </c>
      <c r="AH52">
        <v>17.371355000000001</v>
      </c>
      <c r="AI52">
        <v>1103.2</v>
      </c>
      <c r="AJ52">
        <v>0</v>
      </c>
      <c r="AK52">
        <v>17</v>
      </c>
      <c r="AL52">
        <v>14727</v>
      </c>
      <c r="AM52" t="s">
        <v>303</v>
      </c>
      <c r="AN52" t="s">
        <v>398</v>
      </c>
      <c r="AO52">
        <v>403.51499999999999</v>
      </c>
      <c r="AR52" t="s">
        <v>115</v>
      </c>
      <c r="AS52" t="s">
        <v>116</v>
      </c>
      <c r="AT52" t="s">
        <v>197</v>
      </c>
      <c r="AU52" t="s">
        <v>302</v>
      </c>
      <c r="AV52" t="s">
        <v>48</v>
      </c>
      <c r="AW52">
        <v>2</v>
      </c>
      <c r="BB52">
        <v>0.78575400666266204</v>
      </c>
      <c r="BC52" t="s">
        <v>69</v>
      </c>
      <c r="BF52" t="s">
        <v>115</v>
      </c>
      <c r="BG52" t="s">
        <v>116</v>
      </c>
      <c r="BH52" t="s">
        <v>302</v>
      </c>
      <c r="BI52">
        <v>3001</v>
      </c>
      <c r="BJ52">
        <v>2</v>
      </c>
      <c r="BK52" t="s">
        <v>197</v>
      </c>
      <c r="BL52" t="s">
        <v>203</v>
      </c>
      <c r="BM52">
        <v>0.78575400666266204</v>
      </c>
      <c r="BN52" t="s">
        <v>69</v>
      </c>
      <c r="BO52" t="s">
        <v>182</v>
      </c>
      <c r="BP52">
        <v>624.03199999999993</v>
      </c>
    </row>
    <row r="53" spans="1:68" ht="16.5" x14ac:dyDescent="0.25">
      <c r="A53" s="251" t="str">
        <f t="shared" si="18"/>
        <v>인천제물포교통</v>
      </c>
      <c r="B53" s="127" t="str">
        <f t="shared" si="1"/>
        <v>표정철</v>
      </c>
      <c r="C53" s="128" t="str">
        <f t="shared" si="19"/>
        <v>F</v>
      </c>
      <c r="D53" s="129">
        <f t="shared" si="20"/>
        <v>0.75347826086956526</v>
      </c>
      <c r="E53" s="130">
        <f t="shared" si="21"/>
        <v>1558</v>
      </c>
      <c r="F53" s="131" t="str">
        <f t="shared" si="22"/>
        <v>급행97</v>
      </c>
      <c r="G53" s="132" t="str">
        <f t="shared" si="23"/>
        <v>70바2835</v>
      </c>
      <c r="H53" s="133">
        <f t="shared" si="24"/>
        <v>1</v>
      </c>
      <c r="I53" s="134">
        <f t="shared" si="25"/>
        <v>1938.211</v>
      </c>
      <c r="J53" s="135">
        <f t="shared" si="26"/>
        <v>2.4885688801072385E-2</v>
      </c>
      <c r="K53" s="135">
        <f t="shared" si="27"/>
        <v>0.36967247413501791</v>
      </c>
      <c r="L53" s="135">
        <f t="shared" si="28"/>
        <v>0.20843963840882132</v>
      </c>
      <c r="M53" s="136">
        <f t="shared" si="29"/>
        <v>18.129000000000001</v>
      </c>
      <c r="N53" s="137">
        <f t="shared" si="30"/>
        <v>5.1593969903173595E-2</v>
      </c>
      <c r="O53" s="137">
        <f t="shared" si="31"/>
        <v>49.530211107046654</v>
      </c>
      <c r="P53" s="217">
        <f t="shared" si="32"/>
        <v>30</v>
      </c>
      <c r="Q53" s="218">
        <f t="shared" si="33"/>
        <v>1</v>
      </c>
      <c r="R53" s="218">
        <f t="shared" si="34"/>
        <v>960</v>
      </c>
      <c r="T53">
        <v>530</v>
      </c>
      <c r="U53">
        <v>1558</v>
      </c>
      <c r="V53" t="s">
        <v>304</v>
      </c>
      <c r="W53">
        <v>1938.211</v>
      </c>
      <c r="X53">
        <v>1118.278</v>
      </c>
      <c r="Y53">
        <v>1.7330000000000001</v>
      </c>
      <c r="Z53">
        <v>18.129000000000001</v>
      </c>
      <c r="AA53">
        <v>112.468858</v>
      </c>
      <c r="AB53">
        <v>2.7988650000000002</v>
      </c>
      <c r="AC53">
        <v>41.576641000000002</v>
      </c>
      <c r="AD53" s="1">
        <v>404</v>
      </c>
      <c r="AE53">
        <v>1</v>
      </c>
      <c r="AF53">
        <v>960</v>
      </c>
      <c r="AG53">
        <v>76</v>
      </c>
      <c r="AH53">
        <v>17.233312000000002</v>
      </c>
      <c r="AI53">
        <v>2119.5</v>
      </c>
      <c r="AJ53">
        <v>0</v>
      </c>
      <c r="AK53">
        <v>30</v>
      </c>
      <c r="AL53">
        <v>9103</v>
      </c>
      <c r="AM53" t="s">
        <v>305</v>
      </c>
      <c r="AN53" t="s">
        <v>399</v>
      </c>
      <c r="AO53">
        <v>1938.211</v>
      </c>
      <c r="AR53" t="s">
        <v>115</v>
      </c>
      <c r="AS53" t="s">
        <v>118</v>
      </c>
      <c r="AT53" t="s">
        <v>211</v>
      </c>
      <c r="AU53" t="s">
        <v>304</v>
      </c>
      <c r="AV53" t="s">
        <v>48</v>
      </c>
      <c r="AW53">
        <v>1</v>
      </c>
      <c r="BB53">
        <v>0.75347826086956526</v>
      </c>
      <c r="BC53" t="s">
        <v>69</v>
      </c>
      <c r="BF53" t="s">
        <v>115</v>
      </c>
      <c r="BG53" t="s">
        <v>118</v>
      </c>
      <c r="BH53" t="s">
        <v>304</v>
      </c>
      <c r="BI53">
        <v>1558</v>
      </c>
      <c r="BJ53">
        <v>1</v>
      </c>
      <c r="BK53" t="s">
        <v>211</v>
      </c>
      <c r="BL53" t="s">
        <v>170</v>
      </c>
      <c r="BM53">
        <v>0.75347826086956526</v>
      </c>
      <c r="BN53" t="s">
        <v>69</v>
      </c>
      <c r="BO53" t="s">
        <v>182</v>
      </c>
      <c r="BP53">
        <v>1938.211</v>
      </c>
    </row>
    <row r="54" spans="1:68" ht="16.5" x14ac:dyDescent="0.25">
      <c r="A54" s="252" t="str">
        <f t="shared" si="18"/>
        <v>인천제물포교통</v>
      </c>
      <c r="B54" s="111" t="str">
        <f t="shared" si="1"/>
        <v>하태권</v>
      </c>
      <c r="C54" s="112" t="str">
        <f t="shared" si="19"/>
        <v>F</v>
      </c>
      <c r="D54" s="113">
        <f t="shared" si="20"/>
        <v>0.77006196777973224</v>
      </c>
      <c r="E54" s="114">
        <f t="shared" si="21"/>
        <v>3999</v>
      </c>
      <c r="F54" s="115" t="str">
        <f t="shared" si="22"/>
        <v>30</v>
      </c>
      <c r="G54" s="116" t="str">
        <f t="shared" si="23"/>
        <v>70바2837</v>
      </c>
      <c r="H54" s="117">
        <f t="shared" si="24"/>
        <v>3</v>
      </c>
      <c r="I54" s="118">
        <f t="shared" si="25"/>
        <v>359.74900000000002</v>
      </c>
      <c r="J54" s="119">
        <f t="shared" si="26"/>
        <v>1.7542147197097614E-2</v>
      </c>
      <c r="K54" s="119">
        <f t="shared" si="27"/>
        <v>0.3859118991242545</v>
      </c>
      <c r="L54" s="119">
        <f t="shared" si="28"/>
        <v>0.18346124659137342</v>
      </c>
      <c r="M54" s="120">
        <f t="shared" si="29"/>
        <v>17.498000000000001</v>
      </c>
      <c r="N54" s="121">
        <f t="shared" si="30"/>
        <v>0.2178502105522285</v>
      </c>
      <c r="O54" s="121">
        <f t="shared" si="31"/>
        <v>47.709196110938038</v>
      </c>
      <c r="P54" s="219">
        <f t="shared" si="32"/>
        <v>9</v>
      </c>
      <c r="Q54" s="220">
        <f t="shared" si="33"/>
        <v>1</v>
      </c>
      <c r="R54" s="220">
        <f t="shared" si="34"/>
        <v>219</v>
      </c>
      <c r="T54">
        <v>530</v>
      </c>
      <c r="U54">
        <v>3999</v>
      </c>
      <c r="V54" t="s">
        <v>306</v>
      </c>
      <c r="W54">
        <v>459.03100000000001</v>
      </c>
      <c r="X54">
        <v>260.45299999999997</v>
      </c>
      <c r="Y54">
        <v>1.762</v>
      </c>
      <c r="Z54">
        <v>17.498000000000001</v>
      </c>
      <c r="AA54">
        <v>26.728883</v>
      </c>
      <c r="AB54">
        <v>0.46888200000000002</v>
      </c>
      <c r="AC54">
        <v>10.314994</v>
      </c>
      <c r="AD54" s="1">
        <v>66</v>
      </c>
      <c r="AE54">
        <v>1</v>
      </c>
      <c r="AF54">
        <v>219</v>
      </c>
      <c r="AG54">
        <v>74</v>
      </c>
      <c r="AH54">
        <v>17.173594000000001</v>
      </c>
      <c r="AI54">
        <v>467.4</v>
      </c>
      <c r="AJ54">
        <v>0</v>
      </c>
      <c r="AK54">
        <v>9</v>
      </c>
      <c r="AL54">
        <v>3729</v>
      </c>
      <c r="AM54" t="s">
        <v>307</v>
      </c>
      <c r="AN54" t="s">
        <v>400</v>
      </c>
      <c r="AO54">
        <v>153.88900000000001</v>
      </c>
      <c r="AR54" t="s">
        <v>115</v>
      </c>
      <c r="AS54" t="s">
        <v>116</v>
      </c>
      <c r="AT54" t="s">
        <v>203</v>
      </c>
      <c r="AU54" t="s">
        <v>306</v>
      </c>
      <c r="AV54" t="s">
        <v>48</v>
      </c>
      <c r="AW54">
        <v>3</v>
      </c>
      <c r="BB54">
        <v>0.77006196777973224</v>
      </c>
      <c r="BC54" t="s">
        <v>69</v>
      </c>
      <c r="BF54" t="s">
        <v>115</v>
      </c>
      <c r="BG54" t="s">
        <v>116</v>
      </c>
      <c r="BH54" t="s">
        <v>306</v>
      </c>
      <c r="BI54">
        <v>3999</v>
      </c>
      <c r="BJ54">
        <v>3</v>
      </c>
      <c r="BK54" t="s">
        <v>203</v>
      </c>
      <c r="BL54" t="s">
        <v>213</v>
      </c>
      <c r="BM54">
        <v>0.77006196777973224</v>
      </c>
      <c r="BN54" t="s">
        <v>69</v>
      </c>
      <c r="BO54" t="s">
        <v>182</v>
      </c>
      <c r="BP54">
        <v>359.74900000000002</v>
      </c>
    </row>
    <row r="55" spans="1:68" ht="16.5" x14ac:dyDescent="0.25">
      <c r="A55" s="251" t="str">
        <f t="shared" si="18"/>
        <v>인천제물포교통</v>
      </c>
      <c r="B55" s="127" t="str">
        <f t="shared" si="1"/>
        <v>한정철</v>
      </c>
      <c r="C55" s="128" t="str">
        <f t="shared" si="19"/>
        <v>F</v>
      </c>
      <c r="D55" s="129">
        <f t="shared" si="20"/>
        <v>0.79473387509820459</v>
      </c>
      <c r="E55" s="130">
        <f t="shared" si="21"/>
        <v>6277</v>
      </c>
      <c r="F55" s="131" t="str">
        <f t="shared" si="22"/>
        <v>30</v>
      </c>
      <c r="G55" s="132" t="str">
        <f t="shared" si="23"/>
        <v>70바2713</v>
      </c>
      <c r="H55" s="133">
        <f t="shared" si="24"/>
        <v>2</v>
      </c>
      <c r="I55" s="134">
        <f t="shared" si="25"/>
        <v>1529.604</v>
      </c>
      <c r="J55" s="135">
        <f t="shared" si="26"/>
        <v>2.0667927930765929E-2</v>
      </c>
      <c r="K55" s="135">
        <f t="shared" si="27"/>
        <v>0.35435675101788849</v>
      </c>
      <c r="L55" s="135">
        <f t="shared" si="28"/>
        <v>0.23993138093258123</v>
      </c>
      <c r="M55" s="136">
        <f t="shared" si="29"/>
        <v>16.582999999999998</v>
      </c>
      <c r="N55" s="137">
        <f t="shared" si="30"/>
        <v>6.5376398074272812E-2</v>
      </c>
      <c r="O55" s="137">
        <f t="shared" si="31"/>
        <v>61.715319782113539</v>
      </c>
      <c r="P55" s="217">
        <f t="shared" si="32"/>
        <v>16</v>
      </c>
      <c r="Q55" s="218">
        <f t="shared" si="33"/>
        <v>1</v>
      </c>
      <c r="R55" s="218">
        <f t="shared" si="34"/>
        <v>944</v>
      </c>
      <c r="T55">
        <v>530</v>
      </c>
      <c r="U55">
        <v>6277</v>
      </c>
      <c r="V55" t="s">
        <v>308</v>
      </c>
      <c r="W55">
        <v>1529.604</v>
      </c>
      <c r="X55">
        <v>917.596</v>
      </c>
      <c r="Y55">
        <v>1.667</v>
      </c>
      <c r="Z55">
        <v>16.582999999999998</v>
      </c>
      <c r="AA55">
        <v>86.217206000000004</v>
      </c>
      <c r="AB55">
        <v>1.7819309999999999</v>
      </c>
      <c r="AC55">
        <v>30.551649000000001</v>
      </c>
      <c r="AD55" s="1">
        <v>367</v>
      </c>
      <c r="AE55">
        <v>1</v>
      </c>
      <c r="AF55">
        <v>944</v>
      </c>
      <c r="AG55">
        <v>72</v>
      </c>
      <c r="AH55">
        <v>17.741284</v>
      </c>
      <c r="AI55">
        <v>2259.1</v>
      </c>
      <c r="AJ55">
        <v>0</v>
      </c>
      <c r="AK55">
        <v>16</v>
      </c>
      <c r="AL55">
        <v>3192</v>
      </c>
      <c r="AM55" t="s">
        <v>309</v>
      </c>
      <c r="AN55" t="s">
        <v>401</v>
      </c>
      <c r="AO55">
        <v>1457.123</v>
      </c>
      <c r="AR55" t="s">
        <v>115</v>
      </c>
      <c r="AS55" t="s">
        <v>116</v>
      </c>
      <c r="AT55" t="s">
        <v>198</v>
      </c>
      <c r="AU55" t="s">
        <v>308</v>
      </c>
      <c r="AV55" t="s">
        <v>48</v>
      </c>
      <c r="AW55">
        <v>2</v>
      </c>
      <c r="BB55">
        <v>0.79473387509820459</v>
      </c>
      <c r="BC55" t="s">
        <v>69</v>
      </c>
      <c r="BF55" t="s">
        <v>115</v>
      </c>
      <c r="BG55" t="s">
        <v>116</v>
      </c>
      <c r="BH55" t="s">
        <v>308</v>
      </c>
      <c r="BI55">
        <v>6277</v>
      </c>
      <c r="BJ55">
        <v>2</v>
      </c>
      <c r="BK55" t="s">
        <v>198</v>
      </c>
      <c r="BL55" t="s">
        <v>203</v>
      </c>
      <c r="BM55">
        <v>0.79473387509820459</v>
      </c>
      <c r="BN55" t="s">
        <v>69</v>
      </c>
      <c r="BO55" t="s">
        <v>182</v>
      </c>
      <c r="BP55">
        <v>1529.604</v>
      </c>
    </row>
    <row r="56" spans="1:68" ht="16.5" x14ac:dyDescent="0.25">
      <c r="A56" s="252" t="str">
        <f t="shared" si="18"/>
        <v>인천제물포교통</v>
      </c>
      <c r="B56" s="111" t="str">
        <f t="shared" si="1"/>
        <v>홍석하</v>
      </c>
      <c r="C56" s="112" t="str">
        <f t="shared" si="19"/>
        <v>D</v>
      </c>
      <c r="D56" s="113">
        <f t="shared" si="20"/>
        <v>0.84957538927296006</v>
      </c>
      <c r="E56" s="114">
        <f t="shared" si="21"/>
        <v>1711</v>
      </c>
      <c r="F56" s="115" t="str">
        <f t="shared" si="22"/>
        <v>급행97</v>
      </c>
      <c r="G56" s="116" t="str">
        <f t="shared" si="23"/>
        <v>70바2831</v>
      </c>
      <c r="H56" s="117">
        <f t="shared" si="24"/>
        <v>2</v>
      </c>
      <c r="I56" s="118">
        <f t="shared" si="25"/>
        <v>2244.6239999999998</v>
      </c>
      <c r="J56" s="119">
        <f t="shared" si="26"/>
        <v>5.0292395503976753E-2</v>
      </c>
      <c r="K56" s="119">
        <f t="shared" si="27"/>
        <v>0.33715622145012225</v>
      </c>
      <c r="L56" s="119">
        <f t="shared" si="28"/>
        <v>0.16572931591215279</v>
      </c>
      <c r="M56" s="120">
        <f t="shared" si="29"/>
        <v>12.933</v>
      </c>
      <c r="N56" s="121">
        <f t="shared" si="30"/>
        <v>4.4550891374234618E-2</v>
      </c>
      <c r="O56" s="121">
        <f t="shared" si="31"/>
        <v>4.098682006429585</v>
      </c>
      <c r="P56" s="219">
        <f t="shared" si="32"/>
        <v>38</v>
      </c>
      <c r="Q56" s="220">
        <f t="shared" si="33"/>
        <v>1</v>
      </c>
      <c r="R56" s="220">
        <f t="shared" si="34"/>
        <v>92</v>
      </c>
      <c r="T56">
        <v>530</v>
      </c>
      <c r="U56">
        <v>1711</v>
      </c>
      <c r="V56" t="s">
        <v>310</v>
      </c>
      <c r="W56">
        <v>2244.6239999999998</v>
      </c>
      <c r="X56">
        <v>1156.759</v>
      </c>
      <c r="Y56">
        <v>1.94</v>
      </c>
      <c r="Z56">
        <v>12.933</v>
      </c>
      <c r="AA56">
        <v>144.78608399999999</v>
      </c>
      <c r="AB56">
        <v>7.2816390000000002</v>
      </c>
      <c r="AC56">
        <v>48.815528999999998</v>
      </c>
      <c r="AD56" s="1">
        <v>372</v>
      </c>
      <c r="AE56">
        <v>1</v>
      </c>
      <c r="AF56">
        <v>92</v>
      </c>
      <c r="AG56">
        <v>69</v>
      </c>
      <c r="AH56">
        <v>15.503036</v>
      </c>
      <c r="AI56">
        <v>11.6</v>
      </c>
      <c r="AJ56">
        <v>0</v>
      </c>
      <c r="AK56">
        <v>38</v>
      </c>
      <c r="AL56">
        <v>10878</v>
      </c>
      <c r="AM56" t="s">
        <v>311</v>
      </c>
      <c r="AN56" t="s">
        <v>402</v>
      </c>
      <c r="AO56">
        <v>2097.1219999999998</v>
      </c>
      <c r="AR56" t="s">
        <v>115</v>
      </c>
      <c r="AS56" t="s">
        <v>118</v>
      </c>
      <c r="AT56" t="s">
        <v>208</v>
      </c>
      <c r="AU56" t="s">
        <v>310</v>
      </c>
      <c r="AV56" t="s">
        <v>48</v>
      </c>
      <c r="AW56">
        <v>2</v>
      </c>
      <c r="BB56">
        <v>0.84957538927296006</v>
      </c>
      <c r="BC56" t="s">
        <v>66</v>
      </c>
      <c r="BF56" t="s">
        <v>115</v>
      </c>
      <c r="BG56" t="s">
        <v>118</v>
      </c>
      <c r="BH56" t="s">
        <v>310</v>
      </c>
      <c r="BI56">
        <v>1711</v>
      </c>
      <c r="BJ56">
        <v>2</v>
      </c>
      <c r="BK56" t="s">
        <v>208</v>
      </c>
      <c r="BL56" t="s">
        <v>203</v>
      </c>
      <c r="BM56">
        <v>0.84957538927296006</v>
      </c>
      <c r="BN56" t="s">
        <v>66</v>
      </c>
      <c r="BO56" t="s">
        <v>173</v>
      </c>
      <c r="BP56">
        <v>2244.6239999999998</v>
      </c>
    </row>
    <row r="57" spans="1:68" ht="16.5" x14ac:dyDescent="0.25">
      <c r="A57" s="251" t="str">
        <f t="shared" si="18"/>
        <v>인천제물포교통</v>
      </c>
      <c r="B57" s="127" t="str">
        <f t="shared" si="1"/>
        <v>황수완</v>
      </c>
      <c r="C57" s="128" t="str">
        <f t="shared" si="19"/>
        <v>F</v>
      </c>
      <c r="D57" s="129">
        <f t="shared" si="20"/>
        <v>0.76052568033689372</v>
      </c>
      <c r="E57" s="130">
        <f t="shared" si="21"/>
        <v>2802</v>
      </c>
      <c r="F57" s="131" t="str">
        <f t="shared" si="22"/>
        <v>급행97</v>
      </c>
      <c r="G57" s="132" t="str">
        <f t="shared" si="23"/>
        <v>70바2445</v>
      </c>
      <c r="H57" s="133">
        <f t="shared" si="24"/>
        <v>2</v>
      </c>
      <c r="I57" s="134">
        <f t="shared" si="25"/>
        <v>506.53399999999999</v>
      </c>
      <c r="J57" s="135">
        <f t="shared" si="26"/>
        <v>5.4875965590683688E-2</v>
      </c>
      <c r="K57" s="135">
        <f t="shared" si="27"/>
        <v>0.39403901290326465</v>
      </c>
      <c r="L57" s="135">
        <f t="shared" si="28"/>
        <v>0.20334271736941648</v>
      </c>
      <c r="M57" s="136">
        <f t="shared" si="29"/>
        <v>17.843</v>
      </c>
      <c r="N57" s="137">
        <f t="shared" si="30"/>
        <v>0.19742011395088976</v>
      </c>
      <c r="O57" s="137">
        <f t="shared" si="31"/>
        <v>17.767810255580081</v>
      </c>
      <c r="P57" s="217">
        <f t="shared" si="32"/>
        <v>13</v>
      </c>
      <c r="Q57" s="218">
        <f t="shared" si="33"/>
        <v>1</v>
      </c>
      <c r="R57" s="218">
        <f t="shared" si="34"/>
        <v>90</v>
      </c>
      <c r="T57">
        <v>530</v>
      </c>
      <c r="U57">
        <v>2802</v>
      </c>
      <c r="V57" t="s">
        <v>312</v>
      </c>
      <c r="W57">
        <v>506.53399999999999</v>
      </c>
      <c r="X57">
        <v>279.30200000000002</v>
      </c>
      <c r="Y57">
        <v>1.8140000000000001</v>
      </c>
      <c r="Z57">
        <v>17.843</v>
      </c>
      <c r="AA57">
        <v>32.750548999999999</v>
      </c>
      <c r="AB57">
        <v>1.797218</v>
      </c>
      <c r="AC57">
        <v>12.904994</v>
      </c>
      <c r="AD57" s="1">
        <v>103</v>
      </c>
      <c r="AE57">
        <v>1</v>
      </c>
      <c r="AF57">
        <v>90</v>
      </c>
      <c r="AG57">
        <v>73</v>
      </c>
      <c r="AH57">
        <v>15.466426999999999</v>
      </c>
      <c r="AI57">
        <v>343</v>
      </c>
      <c r="AJ57">
        <v>0</v>
      </c>
      <c r="AK57">
        <v>13</v>
      </c>
      <c r="AL57">
        <v>6580</v>
      </c>
      <c r="AM57" t="s">
        <v>313</v>
      </c>
      <c r="AN57" t="s">
        <v>403</v>
      </c>
      <c r="AO57">
        <v>453.57400000000001</v>
      </c>
      <c r="AR57" t="s">
        <v>115</v>
      </c>
      <c r="AS57" t="s">
        <v>118</v>
      </c>
      <c r="AT57" t="s">
        <v>207</v>
      </c>
      <c r="AU57" t="s">
        <v>312</v>
      </c>
      <c r="AV57" t="s">
        <v>48</v>
      </c>
      <c r="AW57">
        <v>2</v>
      </c>
      <c r="BB57">
        <v>0.76052568033689372</v>
      </c>
      <c r="BC57" t="s">
        <v>69</v>
      </c>
      <c r="BF57" t="s">
        <v>115</v>
      </c>
      <c r="BG57" t="s">
        <v>118</v>
      </c>
      <c r="BH57" t="s">
        <v>312</v>
      </c>
      <c r="BI57">
        <v>2802</v>
      </c>
      <c r="BJ57">
        <v>2</v>
      </c>
      <c r="BK57" t="s">
        <v>207</v>
      </c>
      <c r="BL57" t="s">
        <v>212</v>
      </c>
      <c r="BM57">
        <v>0.76052568033689372</v>
      </c>
      <c r="BN57" t="s">
        <v>69</v>
      </c>
      <c r="BO57" t="s">
        <v>182</v>
      </c>
      <c r="BP57">
        <v>506.53399999999999</v>
      </c>
    </row>
  </sheetData>
  <sortState xmlns:xlrd2="http://schemas.microsoft.com/office/spreadsheetml/2017/richdata2" ref="T4:AN57">
    <sortCondition ref="AB4:AB57"/>
    <sortCondition descending="1" ref="AD4:AD57"/>
  </sortState>
  <phoneticPr fontId="2" type="noConversion"/>
  <conditionalFormatting sqref="C5:D57">
    <cfRule type="containsText" dxfId="21" priority="1" operator="containsText" text="F">
      <formula>NOT(ISERROR(SEARCH("F",C5)))</formula>
    </cfRule>
    <cfRule type="containsText" dxfId="20" priority="2" operator="containsText" text="D">
      <formula>NOT(ISERROR(SEARCH("D",C5)))</formula>
    </cfRule>
    <cfRule type="containsText" dxfId="19" priority="3" operator="containsText" text="C">
      <formula>NOT(ISERROR(SEARCH("C",C5)))</formula>
    </cfRule>
    <cfRule type="containsText" dxfId="18" priority="4" operator="containsText" text="B">
      <formula>NOT(ISERROR(SEARCH("B",C5)))</formula>
    </cfRule>
    <cfRule type="containsText" dxfId="17" priority="5" operator="containsText" text="A">
      <formula>NOT(ISERROR(SEARCH("A",C5)))</formula>
    </cfRule>
    <cfRule type="containsText" dxfId="1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62"/>
  <sheetViews>
    <sheetView showGridLines="0" workbookViewId="0"/>
  </sheetViews>
  <sheetFormatPr defaultRowHeight="13.5" outlineLevelCol="1" x14ac:dyDescent="0.25"/>
  <cols>
    <col min="1" max="1" width="12.7109375" customWidth="1"/>
    <col min="2" max="12" width="10.5703125" customWidth="1"/>
    <col min="13" max="13" width="9.140625" customWidth="1" outlineLevel="1"/>
  </cols>
  <sheetData>
    <row r="1" spans="1:18" ht="6" customHeight="1" x14ac:dyDescent="0.25">
      <c r="A1" s="23"/>
      <c r="B1" s="34"/>
      <c r="C1" s="103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 x14ac:dyDescent="0.25">
      <c r="A2" s="287" t="s">
        <v>409</v>
      </c>
      <c r="B2" s="288"/>
      <c r="C2" s="289"/>
      <c r="D2" s="290"/>
      <c r="E2" s="287"/>
      <c r="F2" s="291"/>
      <c r="G2" s="287"/>
      <c r="H2" s="287"/>
      <c r="I2" s="287"/>
      <c r="J2" s="287"/>
      <c r="K2" s="242"/>
      <c r="L2" s="242"/>
      <c r="M2" s="242"/>
      <c r="N2" s="242"/>
      <c r="O2" s="242"/>
      <c r="P2" s="242"/>
      <c r="Q2" s="242"/>
      <c r="R2" s="242"/>
    </row>
    <row r="3" spans="1:18" x14ac:dyDescent="0.25">
      <c r="A3" s="242"/>
      <c r="B3" s="242"/>
      <c r="C3" s="242"/>
      <c r="D3" s="242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</row>
    <row r="4" spans="1:18" ht="26.25" x14ac:dyDescent="0.25">
      <c r="A4" s="292" t="s">
        <v>410</v>
      </c>
      <c r="B4" s="293"/>
      <c r="C4" s="294"/>
      <c r="D4" s="295"/>
      <c r="E4" s="296"/>
      <c r="F4" s="297"/>
      <c r="G4" s="242"/>
      <c r="H4" s="296"/>
      <c r="I4" s="242"/>
      <c r="J4" s="242"/>
      <c r="K4" s="242"/>
      <c r="L4" s="242"/>
      <c r="M4" s="242"/>
      <c r="N4" s="242"/>
      <c r="O4" s="242"/>
      <c r="P4" s="242"/>
      <c r="Q4" s="242"/>
      <c r="R4" s="242"/>
    </row>
    <row r="5" spans="1:18" ht="26.25" x14ac:dyDescent="0.25">
      <c r="A5" s="245" t="s">
        <v>411</v>
      </c>
      <c r="B5" s="242"/>
      <c r="C5" s="242"/>
      <c r="D5" s="242"/>
      <c r="E5" s="242"/>
      <c r="F5" s="242"/>
      <c r="G5" s="242"/>
      <c r="H5" s="242"/>
      <c r="I5" s="242"/>
      <c r="J5" s="242"/>
      <c r="K5" s="242"/>
      <c r="L5" s="242"/>
      <c r="M5" s="242"/>
      <c r="N5" s="242"/>
      <c r="O5" s="242"/>
      <c r="P5" s="242"/>
      <c r="Q5" s="242"/>
      <c r="R5" s="242"/>
    </row>
    <row r="6" spans="1:18" ht="17.25" x14ac:dyDescent="0.25">
      <c r="A6" s="246" t="s">
        <v>412</v>
      </c>
      <c r="B6" s="242"/>
      <c r="C6" s="242"/>
      <c r="D6" s="242"/>
      <c r="E6" s="242"/>
      <c r="F6" s="242"/>
      <c r="G6" s="242"/>
      <c r="H6" s="242"/>
      <c r="I6" s="242"/>
      <c r="J6" s="242"/>
      <c r="K6" s="242"/>
      <c r="L6" s="242"/>
      <c r="M6" s="242"/>
      <c r="N6" s="242"/>
      <c r="O6" s="242"/>
      <c r="P6" s="242"/>
      <c r="Q6" s="242"/>
      <c r="R6" s="242"/>
    </row>
    <row r="7" spans="1:18" ht="17.25" x14ac:dyDescent="0.25">
      <c r="A7" s="246"/>
      <c r="B7" s="242"/>
      <c r="C7" s="242"/>
      <c r="D7" s="242"/>
      <c r="E7" s="242"/>
      <c r="F7" s="242"/>
      <c r="G7" s="242"/>
      <c r="H7" s="242"/>
      <c r="I7" s="242"/>
      <c r="J7" s="242"/>
      <c r="K7" s="242"/>
      <c r="L7" s="242"/>
      <c r="M7" s="242"/>
      <c r="N7" s="242"/>
      <c r="O7" s="242"/>
      <c r="P7" s="242"/>
      <c r="Q7" s="242"/>
      <c r="R7" s="242"/>
    </row>
    <row r="8" spans="1:18" ht="17.25" x14ac:dyDescent="0.25">
      <c r="A8" s="243" t="s">
        <v>186</v>
      </c>
      <c r="B8" s="244"/>
      <c r="C8" s="244"/>
      <c r="D8" s="244"/>
      <c r="E8" s="244"/>
      <c r="F8" s="244"/>
      <c r="G8" s="244"/>
      <c r="H8" s="244"/>
      <c r="I8" s="244"/>
      <c r="J8" s="244"/>
      <c r="K8" s="244"/>
      <c r="L8" s="244"/>
      <c r="M8" s="244"/>
      <c r="N8" s="244"/>
      <c r="O8" s="244"/>
      <c r="P8" s="244"/>
      <c r="Q8" s="244"/>
      <c r="R8" s="244"/>
    </row>
    <row r="9" spans="1:18" x14ac:dyDescent="0.25">
      <c r="A9" s="244"/>
      <c r="B9" s="244"/>
      <c r="C9" s="244"/>
      <c r="D9" s="244"/>
      <c r="E9" s="244"/>
      <c r="F9" s="244"/>
      <c r="G9" s="244"/>
      <c r="H9" s="244"/>
      <c r="I9" s="244"/>
      <c r="J9" s="244"/>
      <c r="K9" s="244"/>
      <c r="L9" s="244"/>
      <c r="M9" s="244"/>
      <c r="N9" s="244"/>
      <c r="O9" s="244"/>
      <c r="P9" s="244"/>
      <c r="Q9" s="244"/>
      <c r="R9" s="244"/>
    </row>
    <row r="10" spans="1:18" x14ac:dyDescent="0.25">
      <c r="A10" s="244" t="s">
        <v>413</v>
      </c>
      <c r="B10" s="244"/>
      <c r="C10" s="244"/>
      <c r="D10" s="244"/>
      <c r="E10" s="244"/>
      <c r="F10" s="244"/>
      <c r="G10" s="244"/>
      <c r="H10" s="244"/>
      <c r="I10" s="244"/>
      <c r="J10" s="244"/>
      <c r="K10" s="244"/>
      <c r="L10" s="244"/>
      <c r="M10" s="244"/>
      <c r="N10" s="244"/>
      <c r="O10" s="244"/>
      <c r="P10" s="244"/>
      <c r="Q10" s="244"/>
      <c r="R10" s="244"/>
    </row>
    <row r="11" spans="1:18" x14ac:dyDescent="0.25">
      <c r="A11" s="244"/>
      <c r="B11" s="244"/>
      <c r="C11" s="244"/>
      <c r="D11" s="244"/>
      <c r="E11" s="244"/>
      <c r="F11" s="244"/>
      <c r="G11" s="244"/>
      <c r="H11" s="244"/>
      <c r="I11" s="244"/>
      <c r="J11" s="244"/>
      <c r="K11" s="244"/>
      <c r="L11" s="244"/>
      <c r="M11" s="244"/>
      <c r="N11" s="244"/>
      <c r="O11" s="244"/>
      <c r="P11" s="244"/>
      <c r="Q11" s="244"/>
      <c r="R11" s="244"/>
    </row>
    <row r="12" spans="1:18" x14ac:dyDescent="0.25">
      <c r="A12" s="242"/>
      <c r="B12" s="242"/>
      <c r="C12" s="242"/>
      <c r="D12" s="242"/>
      <c r="E12" s="242"/>
      <c r="F12" s="242"/>
      <c r="G12" s="242"/>
      <c r="H12" s="242"/>
      <c r="I12" s="242"/>
      <c r="J12" s="242"/>
      <c r="K12" s="242"/>
      <c r="L12" s="242"/>
      <c r="M12" s="242"/>
      <c r="N12" s="242"/>
      <c r="O12" s="242"/>
      <c r="P12" s="242"/>
      <c r="Q12" s="242"/>
      <c r="R12" s="242"/>
    </row>
    <row r="13" spans="1:18" ht="37.5" customHeight="1" x14ac:dyDescent="0.25">
      <c r="A13" s="298" t="s">
        <v>0</v>
      </c>
      <c r="B13" s="299" t="s">
        <v>72</v>
      </c>
      <c r="C13" s="300" t="s">
        <v>65</v>
      </c>
      <c r="D13" s="300" t="s">
        <v>154</v>
      </c>
      <c r="E13" s="301" t="s">
        <v>140</v>
      </c>
      <c r="F13" s="299" t="s">
        <v>145</v>
      </c>
      <c r="G13" s="301" t="s">
        <v>143</v>
      </c>
      <c r="H13" s="301" t="s">
        <v>147</v>
      </c>
      <c r="I13" s="224" t="s">
        <v>149</v>
      </c>
      <c r="J13" s="301" t="s">
        <v>11</v>
      </c>
      <c r="K13" s="301" t="s">
        <v>12</v>
      </c>
      <c r="L13" s="301" t="s">
        <v>13</v>
      </c>
      <c r="M13" s="301" t="s">
        <v>103</v>
      </c>
      <c r="N13" s="301" t="s">
        <v>6</v>
      </c>
      <c r="O13" s="301" t="s">
        <v>7</v>
      </c>
      <c r="P13" s="301" t="s">
        <v>174</v>
      </c>
      <c r="Q13" s="302" t="s">
        <v>176</v>
      </c>
      <c r="R13" s="302" t="s">
        <v>177</v>
      </c>
    </row>
    <row r="14" spans="1:18" ht="16.5" x14ac:dyDescent="0.25">
      <c r="A14" s="314" t="s">
        <v>115</v>
      </c>
      <c r="B14" s="303">
        <v>3141</v>
      </c>
      <c r="C14" s="304" t="s">
        <v>69</v>
      </c>
      <c r="D14" s="305">
        <v>0.75478260869565228</v>
      </c>
      <c r="E14" s="306">
        <v>3141</v>
      </c>
      <c r="F14" s="227" t="s">
        <v>118</v>
      </c>
      <c r="G14" s="307" t="s">
        <v>213</v>
      </c>
      <c r="H14" s="308">
        <v>1</v>
      </c>
      <c r="I14" s="228">
        <v>1010.79</v>
      </c>
      <c r="J14" s="309">
        <v>2.5287576283442179E-2</v>
      </c>
      <c r="K14" s="309">
        <v>0.40590787057754601</v>
      </c>
      <c r="L14" s="309">
        <v>0.25029927086734138</v>
      </c>
      <c r="M14" s="310">
        <v>18.565000000000001</v>
      </c>
      <c r="N14" s="311">
        <v>0.19786503625876789</v>
      </c>
      <c r="O14" s="311">
        <v>39.57300725175358</v>
      </c>
      <c r="P14" s="312">
        <v>22</v>
      </c>
      <c r="Q14" s="313">
        <v>2</v>
      </c>
      <c r="R14" s="313">
        <v>400</v>
      </c>
    </row>
    <row r="15" spans="1:18" ht="16.5" x14ac:dyDescent="0.25">
      <c r="A15" s="314" t="s">
        <v>115</v>
      </c>
      <c r="B15" s="303">
        <v>5555</v>
      </c>
      <c r="C15" s="304" t="s">
        <v>69</v>
      </c>
      <c r="D15" s="305">
        <v>0.75750000000000006</v>
      </c>
      <c r="E15" s="306">
        <v>5555</v>
      </c>
      <c r="F15" s="227" t="s">
        <v>118</v>
      </c>
      <c r="G15" s="307" t="s">
        <v>207</v>
      </c>
      <c r="H15" s="308">
        <v>1</v>
      </c>
      <c r="I15" s="228">
        <v>2359.9929999999999</v>
      </c>
      <c r="J15" s="309">
        <v>4.8705375601255596E-2</v>
      </c>
      <c r="K15" s="309">
        <v>0.37069228840588753</v>
      </c>
      <c r="L15" s="309">
        <v>0.19830567294055534</v>
      </c>
      <c r="M15" s="310">
        <v>17.318999999999999</v>
      </c>
      <c r="N15" s="311">
        <v>0.25423804223148122</v>
      </c>
      <c r="O15" s="311">
        <v>23.644137927527751</v>
      </c>
      <c r="P15" s="312">
        <v>26</v>
      </c>
      <c r="Q15" s="313">
        <v>6</v>
      </c>
      <c r="R15" s="313">
        <v>558</v>
      </c>
    </row>
    <row r="16" spans="1:18" ht="16.5" x14ac:dyDescent="0.25">
      <c r="A16" s="314" t="s">
        <v>115</v>
      </c>
      <c r="B16" s="303" t="s">
        <v>218</v>
      </c>
      <c r="C16" s="304" t="s">
        <v>66</v>
      </c>
      <c r="D16" s="305">
        <v>0.80479999999999996</v>
      </c>
      <c r="E16" s="306">
        <v>6235</v>
      </c>
      <c r="F16" s="227" t="s">
        <v>117</v>
      </c>
      <c r="G16" s="307" t="s">
        <v>204</v>
      </c>
      <c r="H16" s="308">
        <v>1</v>
      </c>
      <c r="I16" s="228">
        <v>2289.5259999999998</v>
      </c>
      <c r="J16" s="309">
        <v>1.6168445403007978E-2</v>
      </c>
      <c r="K16" s="309">
        <v>0.34244528083883857</v>
      </c>
      <c r="L16" s="309">
        <v>0.15689513505379324</v>
      </c>
      <c r="M16" s="310">
        <v>12.574</v>
      </c>
      <c r="N16" s="311">
        <v>0.21838581435633403</v>
      </c>
      <c r="O16" s="311">
        <v>15.767455796527317</v>
      </c>
      <c r="P16" s="312">
        <v>24</v>
      </c>
      <c r="Q16" s="313">
        <v>5</v>
      </c>
      <c r="R16" s="313">
        <v>391</v>
      </c>
    </row>
    <row r="17" spans="1:18" ht="16.5" x14ac:dyDescent="0.25">
      <c r="A17" s="314" t="s">
        <v>115</v>
      </c>
      <c r="B17" s="303" t="s">
        <v>220</v>
      </c>
      <c r="C17" s="304" t="s">
        <v>69</v>
      </c>
      <c r="D17" s="305">
        <v>0.78956521739130447</v>
      </c>
      <c r="E17" s="306">
        <v>2218</v>
      </c>
      <c r="F17" s="227" t="s">
        <v>118</v>
      </c>
      <c r="G17" s="307" t="s">
        <v>213</v>
      </c>
      <c r="H17" s="308">
        <v>1</v>
      </c>
      <c r="I17" s="228">
        <v>2386.2800000000002</v>
      </c>
      <c r="J17" s="309">
        <v>3.6244321521743936E-2</v>
      </c>
      <c r="K17" s="309">
        <v>0.36017791481477723</v>
      </c>
      <c r="L17" s="309">
        <v>0.23299864223812794</v>
      </c>
      <c r="M17" s="310">
        <v>16.989000000000001</v>
      </c>
      <c r="N17" s="311">
        <v>8.3812461236736677E-2</v>
      </c>
      <c r="O17" s="311">
        <v>53.80760011398494</v>
      </c>
      <c r="P17" s="312">
        <v>14</v>
      </c>
      <c r="Q17" s="313">
        <v>2</v>
      </c>
      <c r="R17" s="313">
        <v>1284</v>
      </c>
    </row>
    <row r="18" spans="1:18" ht="16.5" x14ac:dyDescent="0.25">
      <c r="A18" s="314" t="s">
        <v>115</v>
      </c>
      <c r="B18" s="303" t="s">
        <v>222</v>
      </c>
      <c r="C18" s="304" t="s">
        <v>69</v>
      </c>
      <c r="D18" s="305">
        <v>0.75215359689585604</v>
      </c>
      <c r="E18" s="306">
        <v>2316</v>
      </c>
      <c r="F18" s="227" t="s">
        <v>118</v>
      </c>
      <c r="G18" s="307" t="s">
        <v>208</v>
      </c>
      <c r="H18" s="308">
        <v>4</v>
      </c>
      <c r="I18" s="228">
        <v>789.31899999999996</v>
      </c>
      <c r="J18" s="309">
        <v>2.1537357412915532E-2</v>
      </c>
      <c r="K18" s="309">
        <v>0.35414924299648259</v>
      </c>
      <c r="L18" s="309">
        <v>0.18496957503873593</v>
      </c>
      <c r="M18" s="310">
        <v>16.263000000000002</v>
      </c>
      <c r="N18" s="311">
        <v>0</v>
      </c>
      <c r="O18" s="311">
        <v>31.799563927892272</v>
      </c>
      <c r="P18" s="312">
        <v>8</v>
      </c>
      <c r="Q18" s="313">
        <v>0</v>
      </c>
      <c r="R18" s="313">
        <v>251</v>
      </c>
    </row>
    <row r="19" spans="1:18" ht="16.5" x14ac:dyDescent="0.25">
      <c r="A19" s="314" t="s">
        <v>115</v>
      </c>
      <c r="B19" s="303" t="s">
        <v>224</v>
      </c>
      <c r="C19" s="304" t="s">
        <v>69</v>
      </c>
      <c r="D19" s="305">
        <v>0.79428571428571426</v>
      </c>
      <c r="E19" s="306">
        <v>3852</v>
      </c>
      <c r="F19" s="227" t="s">
        <v>116</v>
      </c>
      <c r="G19" s="307" t="s">
        <v>194</v>
      </c>
      <c r="H19" s="308">
        <v>1</v>
      </c>
      <c r="I19" s="228">
        <v>519.43799999999999</v>
      </c>
      <c r="J19" s="309">
        <v>3.9823107930605652E-2</v>
      </c>
      <c r="K19" s="309">
        <v>0.36639130912422468</v>
      </c>
      <c r="L19" s="309">
        <v>0.16171323622838529</v>
      </c>
      <c r="M19" s="310">
        <v>18.346</v>
      </c>
      <c r="N19" s="311">
        <v>0</v>
      </c>
      <c r="O19" s="311">
        <v>24.06446967684305</v>
      </c>
      <c r="P19" s="312">
        <v>10</v>
      </c>
      <c r="Q19" s="313">
        <v>0</v>
      </c>
      <c r="R19" s="313">
        <v>125</v>
      </c>
    </row>
    <row r="20" spans="1:18" ht="16.5" x14ac:dyDescent="0.25">
      <c r="A20" s="314" t="s">
        <v>115</v>
      </c>
      <c r="B20" s="303" t="s">
        <v>226</v>
      </c>
      <c r="C20" s="304" t="s">
        <v>66</v>
      </c>
      <c r="D20" s="305">
        <v>0.81487917168224477</v>
      </c>
      <c r="E20" s="306">
        <v>7881</v>
      </c>
      <c r="F20" s="227" t="s">
        <v>118</v>
      </c>
      <c r="G20" s="307" t="s">
        <v>209</v>
      </c>
      <c r="H20" s="308">
        <v>5</v>
      </c>
      <c r="I20" s="228">
        <v>794.58199999999999</v>
      </c>
      <c r="J20" s="309">
        <v>2.2558347331867033E-2</v>
      </c>
      <c r="K20" s="309">
        <v>0.37449162788295948</v>
      </c>
      <c r="L20" s="309">
        <v>0.12459381158898641</v>
      </c>
      <c r="M20" s="310">
        <v>14.791</v>
      </c>
      <c r="N20" s="311">
        <v>0.25170466987674023</v>
      </c>
      <c r="O20" s="311">
        <v>19.884668920262477</v>
      </c>
      <c r="P20" s="312">
        <v>12</v>
      </c>
      <c r="Q20" s="313">
        <v>2</v>
      </c>
      <c r="R20" s="313">
        <v>198</v>
      </c>
    </row>
    <row r="21" spans="1:18" ht="16.5" x14ac:dyDescent="0.25">
      <c r="A21" s="314" t="s">
        <v>115</v>
      </c>
      <c r="B21" s="303" t="s">
        <v>228</v>
      </c>
      <c r="C21" s="304" t="s">
        <v>66</v>
      </c>
      <c r="D21" s="305">
        <v>0.80809523809523809</v>
      </c>
      <c r="E21" s="306">
        <v>8296</v>
      </c>
      <c r="F21" s="227" t="s">
        <v>116</v>
      </c>
      <c r="G21" s="307" t="s">
        <v>199</v>
      </c>
      <c r="H21" s="308">
        <v>1</v>
      </c>
      <c r="I21" s="228">
        <v>1352.5619999999999</v>
      </c>
      <c r="J21" s="309">
        <v>4.1760821233594585E-2</v>
      </c>
      <c r="K21" s="309">
        <v>0.34365384374541835</v>
      </c>
      <c r="L21" s="309">
        <v>0.24989612306127187</v>
      </c>
      <c r="M21" s="310">
        <v>17.074000000000002</v>
      </c>
      <c r="N21" s="311">
        <v>0</v>
      </c>
      <c r="O21" s="311">
        <v>20.701453981407138</v>
      </c>
      <c r="P21" s="312">
        <v>20</v>
      </c>
      <c r="Q21" s="313">
        <v>0</v>
      </c>
      <c r="R21" s="313">
        <v>280</v>
      </c>
    </row>
    <row r="22" spans="1:18" ht="16.5" x14ac:dyDescent="0.25">
      <c r="A22" s="314" t="s">
        <v>115</v>
      </c>
      <c r="B22" s="303" t="s">
        <v>230</v>
      </c>
      <c r="C22" s="304" t="s">
        <v>69</v>
      </c>
      <c r="D22" s="305">
        <v>0.72208333333333341</v>
      </c>
      <c r="E22" s="306">
        <v>6697</v>
      </c>
      <c r="F22" s="227" t="s">
        <v>118</v>
      </c>
      <c r="G22" s="307" t="s">
        <v>210</v>
      </c>
      <c r="H22" s="308">
        <v>1</v>
      </c>
      <c r="I22" s="228">
        <v>2404.3969999999999</v>
      </c>
      <c r="J22" s="309">
        <v>4.8927674112493852E-2</v>
      </c>
      <c r="K22" s="309">
        <v>0.36116923861361938</v>
      </c>
      <c r="L22" s="309">
        <v>0.21127958486057002</v>
      </c>
      <c r="M22" s="310">
        <v>16.923999999999999</v>
      </c>
      <c r="N22" s="311">
        <v>0</v>
      </c>
      <c r="O22" s="311">
        <v>21.252729894439231</v>
      </c>
      <c r="P22" s="312">
        <v>34</v>
      </c>
      <c r="Q22" s="313">
        <v>0</v>
      </c>
      <c r="R22" s="313">
        <v>511</v>
      </c>
    </row>
    <row r="23" spans="1:18" ht="16.5" x14ac:dyDescent="0.25">
      <c r="A23" s="314" t="s">
        <v>115</v>
      </c>
      <c r="B23" s="303" t="s">
        <v>232</v>
      </c>
      <c r="C23" s="304" t="s">
        <v>69</v>
      </c>
      <c r="D23" s="305">
        <v>0.77818323362882436</v>
      </c>
      <c r="E23" s="306">
        <v>8373</v>
      </c>
      <c r="F23" s="227" t="s">
        <v>118</v>
      </c>
      <c r="G23" s="307" t="s">
        <v>212</v>
      </c>
      <c r="H23" s="308">
        <v>2</v>
      </c>
      <c r="I23" s="228">
        <v>1716.2109999999998</v>
      </c>
      <c r="J23" s="309">
        <v>1.9415447087636175E-2</v>
      </c>
      <c r="K23" s="309">
        <v>0.34403229773007987</v>
      </c>
      <c r="L23" s="309">
        <v>8.5071124704363274E-2</v>
      </c>
      <c r="M23" s="310">
        <v>17.484000000000002</v>
      </c>
      <c r="N23" s="311">
        <v>1.5149652344612641</v>
      </c>
      <c r="O23" s="311">
        <v>53.664730036108622</v>
      </c>
      <c r="P23" s="312">
        <v>6</v>
      </c>
      <c r="Q23" s="313">
        <v>26</v>
      </c>
      <c r="R23" s="313">
        <v>921</v>
      </c>
    </row>
    <row r="24" spans="1:18" ht="16.5" x14ac:dyDescent="0.25">
      <c r="A24" s="314" t="s">
        <v>115</v>
      </c>
      <c r="B24" s="303" t="s">
        <v>234</v>
      </c>
      <c r="C24" s="304" t="s">
        <v>69</v>
      </c>
      <c r="D24" s="305">
        <v>0.75750000000000006</v>
      </c>
      <c r="E24" s="306">
        <v>4173</v>
      </c>
      <c r="F24" s="227" t="s">
        <v>118</v>
      </c>
      <c r="G24" s="307" t="s">
        <v>210</v>
      </c>
      <c r="H24" s="308">
        <v>1</v>
      </c>
      <c r="I24" s="228">
        <v>2250.3110000000001</v>
      </c>
      <c r="J24" s="309">
        <v>5.0990217972983004E-2</v>
      </c>
      <c r="K24" s="309">
        <v>0.32853603005282522</v>
      </c>
      <c r="L24" s="309">
        <v>0.25596462000141312</v>
      </c>
      <c r="M24" s="310">
        <v>14.419</v>
      </c>
      <c r="N24" s="311">
        <v>4.4438302083578664E-2</v>
      </c>
      <c r="O24" s="311">
        <v>16.353295166756951</v>
      </c>
      <c r="P24" s="312">
        <v>10</v>
      </c>
      <c r="Q24" s="313">
        <v>1</v>
      </c>
      <c r="R24" s="313">
        <v>368</v>
      </c>
    </row>
    <row r="25" spans="1:18" ht="16.5" x14ac:dyDescent="0.25">
      <c r="A25" s="314" t="s">
        <v>115</v>
      </c>
      <c r="B25" s="303" t="s">
        <v>236</v>
      </c>
      <c r="C25" s="304" t="s">
        <v>69</v>
      </c>
      <c r="D25" s="305">
        <v>0.74580542169925457</v>
      </c>
      <c r="E25" s="306">
        <v>2190</v>
      </c>
      <c r="F25" s="227" t="s">
        <v>118</v>
      </c>
      <c r="G25" s="307" t="s">
        <v>212</v>
      </c>
      <c r="H25" s="308">
        <v>3</v>
      </c>
      <c r="I25" s="228">
        <v>465.185</v>
      </c>
      <c r="J25" s="309">
        <v>2.6488544019023199E-2</v>
      </c>
      <c r="K25" s="309">
        <v>0.37480647408638113</v>
      </c>
      <c r="L25" s="309">
        <v>0.16389191431979669</v>
      </c>
      <c r="M25" s="310">
        <v>16.917999999999999</v>
      </c>
      <c r="N25" s="311">
        <v>0</v>
      </c>
      <c r="O25" s="311">
        <v>59.761170287090081</v>
      </c>
      <c r="P25" s="312">
        <v>10</v>
      </c>
      <c r="Q25" s="313">
        <v>0</v>
      </c>
      <c r="R25" s="313">
        <v>282</v>
      </c>
    </row>
    <row r="26" spans="1:18" ht="16.5" x14ac:dyDescent="0.25">
      <c r="A26" s="314" t="s">
        <v>115</v>
      </c>
      <c r="B26" s="303" t="s">
        <v>238</v>
      </c>
      <c r="C26" s="304" t="s">
        <v>69</v>
      </c>
      <c r="D26" s="305">
        <v>0.74741363859621923</v>
      </c>
      <c r="E26" s="306">
        <v>5121</v>
      </c>
      <c r="F26" s="227" t="s">
        <v>118</v>
      </c>
      <c r="G26" s="307" t="s">
        <v>208</v>
      </c>
      <c r="H26" s="308">
        <v>3</v>
      </c>
      <c r="I26" s="228">
        <v>1878.894</v>
      </c>
      <c r="J26" s="309">
        <v>2.3188152156337332E-2</v>
      </c>
      <c r="K26" s="309">
        <v>0.3540448101392269</v>
      </c>
      <c r="L26" s="309">
        <v>0.18840871278528751</v>
      </c>
      <c r="M26" s="310">
        <v>15.632</v>
      </c>
      <c r="N26" s="311">
        <v>5.3222800221832629E-2</v>
      </c>
      <c r="O26" s="311">
        <v>14.104042058785648</v>
      </c>
      <c r="P26" s="312">
        <v>39</v>
      </c>
      <c r="Q26" s="313">
        <v>1</v>
      </c>
      <c r="R26" s="313">
        <v>265</v>
      </c>
    </row>
    <row r="27" spans="1:18" ht="16.5" x14ac:dyDescent="0.25">
      <c r="A27" s="314" t="s">
        <v>115</v>
      </c>
      <c r="B27" s="303" t="s">
        <v>240</v>
      </c>
      <c r="C27" s="304" t="s">
        <v>69</v>
      </c>
      <c r="D27" s="305">
        <v>0.74588289040757461</v>
      </c>
      <c r="E27" s="306">
        <v>1863</v>
      </c>
      <c r="F27" s="227" t="s">
        <v>118</v>
      </c>
      <c r="G27" s="307" t="s">
        <v>214</v>
      </c>
      <c r="H27" s="308">
        <v>6</v>
      </c>
      <c r="I27" s="228">
        <v>771.70100000000002</v>
      </c>
      <c r="J27" s="309">
        <v>3.4893956399969152E-2</v>
      </c>
      <c r="K27" s="309">
        <v>0.37750549184384491</v>
      </c>
      <c r="L27" s="309">
        <v>0.16070711128967458</v>
      </c>
      <c r="M27" s="310">
        <v>17.137</v>
      </c>
      <c r="N27" s="311">
        <v>0</v>
      </c>
      <c r="O27" s="311">
        <v>34.339724841616118</v>
      </c>
      <c r="P27" s="312">
        <v>9</v>
      </c>
      <c r="Q27" s="313">
        <v>0</v>
      </c>
      <c r="R27" s="313">
        <v>277</v>
      </c>
    </row>
    <row r="28" spans="1:18" ht="16.5" x14ac:dyDescent="0.25">
      <c r="A28" s="314" t="s">
        <v>115</v>
      </c>
      <c r="B28" s="303" t="s">
        <v>242</v>
      </c>
      <c r="C28" s="304" t="s">
        <v>69</v>
      </c>
      <c r="D28" s="305">
        <v>0.77393104236889265</v>
      </c>
      <c r="E28" s="306">
        <v>662</v>
      </c>
      <c r="F28" s="227" t="s">
        <v>118</v>
      </c>
      <c r="G28" s="307" t="s">
        <v>208</v>
      </c>
      <c r="H28" s="308">
        <v>3</v>
      </c>
      <c r="I28" s="228">
        <v>486.77100000000002</v>
      </c>
      <c r="J28" s="309">
        <v>4.1455858814347248E-2</v>
      </c>
      <c r="K28" s="309">
        <v>0.36693783471144042</v>
      </c>
      <c r="L28" s="309">
        <v>0.21365282648308959</v>
      </c>
      <c r="M28" s="310">
        <v>16.84</v>
      </c>
      <c r="N28" s="311">
        <v>0</v>
      </c>
      <c r="O28" s="311">
        <v>14.791349525752356</v>
      </c>
      <c r="P28" s="312">
        <v>7</v>
      </c>
      <c r="Q28" s="313">
        <v>0</v>
      </c>
      <c r="R28" s="313">
        <v>72</v>
      </c>
    </row>
    <row r="29" spans="1:18" ht="16.5" x14ac:dyDescent="0.25">
      <c r="A29" s="314" t="s">
        <v>115</v>
      </c>
      <c r="B29" s="303" t="s">
        <v>244</v>
      </c>
      <c r="C29" s="304" t="s">
        <v>69</v>
      </c>
      <c r="D29" s="305">
        <v>0.77811990168935119</v>
      </c>
      <c r="E29" s="306">
        <v>5409</v>
      </c>
      <c r="F29" s="227" t="s">
        <v>118</v>
      </c>
      <c r="G29" s="307" t="s">
        <v>207</v>
      </c>
      <c r="H29" s="308">
        <v>9</v>
      </c>
      <c r="I29" s="228">
        <v>2901.6120000000001</v>
      </c>
      <c r="J29" s="309">
        <v>4.250459426911677E-2</v>
      </c>
      <c r="K29" s="309">
        <v>0.35914219767076189</v>
      </c>
      <c r="L29" s="309">
        <v>0.17689986044566564</v>
      </c>
      <c r="M29" s="310">
        <v>15.355</v>
      </c>
      <c r="N29" s="311">
        <v>0.13785440644717487</v>
      </c>
      <c r="O29" s="311">
        <v>17.128410001061479</v>
      </c>
      <c r="P29" s="312">
        <v>42</v>
      </c>
      <c r="Q29" s="313">
        <v>4</v>
      </c>
      <c r="R29" s="313">
        <v>497</v>
      </c>
    </row>
    <row r="30" spans="1:18" ht="16.5" x14ac:dyDescent="0.25">
      <c r="A30" s="314" t="s">
        <v>115</v>
      </c>
      <c r="B30" s="303" t="s">
        <v>246</v>
      </c>
      <c r="C30" s="304" t="s">
        <v>69</v>
      </c>
      <c r="D30" s="305">
        <v>0.78603048737139491</v>
      </c>
      <c r="E30" s="306">
        <v>6356</v>
      </c>
      <c r="F30" s="227" t="s">
        <v>118</v>
      </c>
      <c r="G30" s="307" t="s">
        <v>215</v>
      </c>
      <c r="H30" s="308">
        <v>3</v>
      </c>
      <c r="I30" s="228">
        <v>1318.173</v>
      </c>
      <c r="J30" s="309">
        <v>2.2311663790012117E-2</v>
      </c>
      <c r="K30" s="309">
        <v>0.37213634903559012</v>
      </c>
      <c r="L30" s="309">
        <v>0.22299184873402778</v>
      </c>
      <c r="M30" s="310">
        <v>15.573</v>
      </c>
      <c r="N30" s="311">
        <v>0</v>
      </c>
      <c r="O30" s="311">
        <v>34.972647748057348</v>
      </c>
      <c r="P30" s="312">
        <v>2</v>
      </c>
      <c r="Q30" s="313">
        <v>0</v>
      </c>
      <c r="R30" s="313">
        <v>468</v>
      </c>
    </row>
    <row r="31" spans="1:18" ht="16.5" x14ac:dyDescent="0.25">
      <c r="A31" s="314" t="s">
        <v>115</v>
      </c>
      <c r="B31" s="303" t="s">
        <v>248</v>
      </c>
      <c r="C31" s="304" t="s">
        <v>69</v>
      </c>
      <c r="D31" s="305">
        <v>0.79769712817621286</v>
      </c>
      <c r="E31" s="306">
        <v>8998</v>
      </c>
      <c r="F31" s="227" t="s">
        <v>116</v>
      </c>
      <c r="G31" s="307" t="s">
        <v>197</v>
      </c>
      <c r="H31" s="308">
        <v>3</v>
      </c>
      <c r="I31" s="228">
        <v>938.95699999999999</v>
      </c>
      <c r="J31" s="309">
        <v>3.4088499856487722E-2</v>
      </c>
      <c r="K31" s="309">
        <v>0.33499631394717239</v>
      </c>
      <c r="L31" s="309">
        <v>0.18318197744944656</v>
      </c>
      <c r="M31" s="310">
        <v>16.151</v>
      </c>
      <c r="N31" s="311">
        <v>0.42600459871964319</v>
      </c>
      <c r="O31" s="311">
        <v>23.856257528300016</v>
      </c>
      <c r="P31" s="312">
        <v>7</v>
      </c>
      <c r="Q31" s="313">
        <v>4</v>
      </c>
      <c r="R31" s="313">
        <v>224</v>
      </c>
    </row>
    <row r="32" spans="1:18" ht="16.5" x14ac:dyDescent="0.25">
      <c r="A32" s="314" t="s">
        <v>115</v>
      </c>
      <c r="B32" s="303" t="s">
        <v>250</v>
      </c>
      <c r="C32" s="304" t="s">
        <v>69</v>
      </c>
      <c r="D32" s="305">
        <v>0.76769230769230767</v>
      </c>
      <c r="E32" s="306">
        <v>3924</v>
      </c>
      <c r="F32" s="227" t="s">
        <v>118</v>
      </c>
      <c r="G32" s="307" t="s">
        <v>214</v>
      </c>
      <c r="H32" s="308">
        <v>1</v>
      </c>
      <c r="I32" s="228">
        <v>2437.096</v>
      </c>
      <c r="J32" s="309">
        <v>2.0204125536968317E-2</v>
      </c>
      <c r="K32" s="309">
        <v>0.34373429529641725</v>
      </c>
      <c r="L32" s="309">
        <v>0.22198551062411986</v>
      </c>
      <c r="M32" s="310">
        <v>12.548999999999999</v>
      </c>
      <c r="N32" s="311">
        <v>0.49238930267826952</v>
      </c>
      <c r="O32" s="311">
        <v>13.089348962863999</v>
      </c>
      <c r="P32" s="312">
        <v>7</v>
      </c>
      <c r="Q32" s="313">
        <v>12</v>
      </c>
      <c r="R32" s="313">
        <v>319</v>
      </c>
    </row>
    <row r="33" spans="1:18" ht="16.5" x14ac:dyDescent="0.25">
      <c r="A33" s="314" t="s">
        <v>115</v>
      </c>
      <c r="B33" s="303" t="s">
        <v>252</v>
      </c>
      <c r="C33" s="304" t="s">
        <v>69</v>
      </c>
      <c r="D33" s="305">
        <v>0.74734925096801752</v>
      </c>
      <c r="E33" s="306">
        <v>8543</v>
      </c>
      <c r="F33" s="227" t="s">
        <v>118</v>
      </c>
      <c r="G33" s="307" t="s">
        <v>211</v>
      </c>
      <c r="H33" s="308">
        <v>2</v>
      </c>
      <c r="I33" s="228">
        <v>1700.2240000000002</v>
      </c>
      <c r="J33" s="309">
        <v>4.6791092567909739E-2</v>
      </c>
      <c r="K33" s="309">
        <v>0.32245062114296508</v>
      </c>
      <c r="L33" s="309">
        <v>0.14998023789806519</v>
      </c>
      <c r="M33" s="310">
        <v>19.065000000000001</v>
      </c>
      <c r="N33" s="311">
        <v>0.1176315591357374</v>
      </c>
      <c r="O33" s="311">
        <v>63.109331476323113</v>
      </c>
      <c r="P33" s="312">
        <v>0</v>
      </c>
      <c r="Q33" s="313">
        <v>2</v>
      </c>
      <c r="R33" s="313">
        <v>1073</v>
      </c>
    </row>
    <row r="34" spans="1:18" ht="16.5" x14ac:dyDescent="0.25">
      <c r="A34" s="314" t="s">
        <v>115</v>
      </c>
      <c r="B34" s="303" t="s">
        <v>254</v>
      </c>
      <c r="C34" s="304" t="s">
        <v>69</v>
      </c>
      <c r="D34" s="305">
        <v>0.79342235278353979</v>
      </c>
      <c r="E34" s="306">
        <v>2074</v>
      </c>
      <c r="F34" s="227" t="s">
        <v>118</v>
      </c>
      <c r="G34" s="307" t="s">
        <v>209</v>
      </c>
      <c r="H34" s="308">
        <v>6</v>
      </c>
      <c r="I34" s="228">
        <v>992.64800000000002</v>
      </c>
      <c r="J34" s="309">
        <v>2.0396002562437263E-2</v>
      </c>
      <c r="K34" s="309">
        <v>0.35163780414199014</v>
      </c>
      <c r="L34" s="309">
        <v>0.13432774242079698</v>
      </c>
      <c r="M34" s="310">
        <v>13.946</v>
      </c>
      <c r="N34" s="311">
        <v>0</v>
      </c>
      <c r="O34" s="311">
        <v>8.1599922631184469</v>
      </c>
      <c r="P34" s="312">
        <v>12</v>
      </c>
      <c r="Q34" s="313">
        <v>0</v>
      </c>
      <c r="R34" s="313">
        <v>81</v>
      </c>
    </row>
    <row r="35" spans="1:18" ht="16.5" x14ac:dyDescent="0.25">
      <c r="A35" s="314" t="s">
        <v>115</v>
      </c>
      <c r="B35" s="303" t="s">
        <v>258</v>
      </c>
      <c r="C35" s="304" t="s">
        <v>69</v>
      </c>
      <c r="D35" s="305">
        <v>0.78151436527593243</v>
      </c>
      <c r="E35" s="306">
        <v>3675</v>
      </c>
      <c r="F35" s="227" t="s">
        <v>118</v>
      </c>
      <c r="G35" s="307" t="s">
        <v>211</v>
      </c>
      <c r="H35" s="308">
        <v>3</v>
      </c>
      <c r="I35" s="228">
        <v>549.00199999999995</v>
      </c>
      <c r="J35" s="309">
        <v>3.2752114671622694E-2</v>
      </c>
      <c r="K35" s="309">
        <v>0.3582570399267217</v>
      </c>
      <c r="L35" s="309">
        <v>5.828758365178998E-2</v>
      </c>
      <c r="M35" s="310">
        <v>16.111999999999998</v>
      </c>
      <c r="N35" s="311">
        <v>0</v>
      </c>
      <c r="O35" s="311">
        <v>25.318669148746274</v>
      </c>
      <c r="P35" s="312">
        <v>6</v>
      </c>
      <c r="Q35" s="313">
        <v>0</v>
      </c>
      <c r="R35" s="313">
        <v>139</v>
      </c>
    </row>
    <row r="36" spans="1:18" ht="16.5" x14ac:dyDescent="0.25">
      <c r="A36" s="314" t="s">
        <v>115</v>
      </c>
      <c r="B36" s="303" t="s">
        <v>260</v>
      </c>
      <c r="C36" s="304" t="s">
        <v>69</v>
      </c>
      <c r="D36" s="305">
        <v>0.77875523719505035</v>
      </c>
      <c r="E36" s="306">
        <v>3111</v>
      </c>
      <c r="F36" s="227" t="s">
        <v>116</v>
      </c>
      <c r="G36" s="307" t="s">
        <v>198</v>
      </c>
      <c r="H36" s="308">
        <v>5</v>
      </c>
      <c r="I36" s="228">
        <v>643.22900000000004</v>
      </c>
      <c r="J36" s="309">
        <v>3.7238333020625784E-2</v>
      </c>
      <c r="K36" s="309">
        <v>0.34843259602029608</v>
      </c>
      <c r="L36" s="309">
        <v>0.21512813739880127</v>
      </c>
      <c r="M36" s="310">
        <v>16.036000000000001</v>
      </c>
      <c r="N36" s="311">
        <v>0</v>
      </c>
      <c r="O36" s="311">
        <v>22.231584707779032</v>
      </c>
      <c r="P36" s="312">
        <v>12</v>
      </c>
      <c r="Q36" s="313">
        <v>0</v>
      </c>
      <c r="R36" s="313">
        <v>172</v>
      </c>
    </row>
    <row r="37" spans="1:18" ht="16.5" x14ac:dyDescent="0.25">
      <c r="A37" s="314" t="s">
        <v>115</v>
      </c>
      <c r="B37" s="303" t="s">
        <v>262</v>
      </c>
      <c r="C37" s="304" t="s">
        <v>66</v>
      </c>
      <c r="D37" s="305">
        <v>0.82750000000000001</v>
      </c>
      <c r="E37" s="306">
        <v>6309</v>
      </c>
      <c r="F37" s="227" t="s">
        <v>116</v>
      </c>
      <c r="G37" s="307" t="s">
        <v>200</v>
      </c>
      <c r="H37" s="308">
        <v>1</v>
      </c>
      <c r="I37" s="228">
        <v>861.75400000000002</v>
      </c>
      <c r="J37" s="309">
        <v>1.9513541604962173E-2</v>
      </c>
      <c r="K37" s="309">
        <v>0.39491430785011461</v>
      </c>
      <c r="L37" s="309">
        <v>9.1673493827704886E-2</v>
      </c>
      <c r="M37" s="310">
        <v>19.628</v>
      </c>
      <c r="N37" s="311">
        <v>0</v>
      </c>
      <c r="O37" s="311">
        <v>78.676745335675847</v>
      </c>
      <c r="P37" s="312">
        <v>16</v>
      </c>
      <c r="Q37" s="313">
        <v>0</v>
      </c>
      <c r="R37" s="313">
        <v>678</v>
      </c>
    </row>
    <row r="38" spans="1:18" ht="16.5" x14ac:dyDescent="0.25">
      <c r="A38" s="314" t="s">
        <v>115</v>
      </c>
      <c r="B38" s="303" t="s">
        <v>264</v>
      </c>
      <c r="C38" s="304" t="s">
        <v>66</v>
      </c>
      <c r="D38" s="305">
        <v>0.82407227476827805</v>
      </c>
      <c r="E38" s="306">
        <v>4397</v>
      </c>
      <c r="F38" s="227" t="s">
        <v>116</v>
      </c>
      <c r="G38" s="307" t="s">
        <v>192</v>
      </c>
      <c r="H38" s="308">
        <v>2</v>
      </c>
      <c r="I38" s="228">
        <v>4927.6499999999996</v>
      </c>
      <c r="J38" s="309">
        <v>4.2050659497088083E-2</v>
      </c>
      <c r="K38" s="309">
        <v>0.36010461565509877</v>
      </c>
      <c r="L38" s="309">
        <v>0.17493125526366524</v>
      </c>
      <c r="M38" s="310">
        <v>18.125</v>
      </c>
      <c r="N38" s="311">
        <v>0.547928525767861</v>
      </c>
      <c r="O38" s="311">
        <v>50.10501963410551</v>
      </c>
      <c r="P38" s="312">
        <v>74</v>
      </c>
      <c r="Q38" s="313">
        <v>27</v>
      </c>
      <c r="R38" s="313">
        <v>2469</v>
      </c>
    </row>
    <row r="39" spans="1:18" ht="16.5" x14ac:dyDescent="0.25">
      <c r="A39" s="314" t="s">
        <v>115</v>
      </c>
      <c r="B39" s="303" t="s">
        <v>268</v>
      </c>
      <c r="C39" s="304" t="s">
        <v>66</v>
      </c>
      <c r="D39" s="305">
        <v>0.82523809523809522</v>
      </c>
      <c r="E39" s="306">
        <v>5333</v>
      </c>
      <c r="F39" s="227" t="s">
        <v>116</v>
      </c>
      <c r="G39" s="307" t="s">
        <v>198</v>
      </c>
      <c r="H39" s="308">
        <v>1</v>
      </c>
      <c r="I39" s="228">
        <v>1143.2429999999999</v>
      </c>
      <c r="J39" s="309">
        <v>1.2565563481908373E-2</v>
      </c>
      <c r="K39" s="309">
        <v>0.33717724858989873</v>
      </c>
      <c r="L39" s="309">
        <v>0.2046808946129563</v>
      </c>
      <c r="M39" s="310">
        <v>16.138999999999999</v>
      </c>
      <c r="N39" s="311">
        <v>0</v>
      </c>
      <c r="O39" s="311">
        <v>36.91253740455879</v>
      </c>
      <c r="P39" s="312">
        <v>9</v>
      </c>
      <c r="Q39" s="313">
        <v>0</v>
      </c>
      <c r="R39" s="313">
        <v>422</v>
      </c>
    </row>
    <row r="40" spans="1:18" ht="16.5" x14ac:dyDescent="0.25">
      <c r="A40" s="314" t="s">
        <v>115</v>
      </c>
      <c r="B40" s="303" t="s">
        <v>270</v>
      </c>
      <c r="C40" s="304" t="s">
        <v>66</v>
      </c>
      <c r="D40" s="305">
        <v>0.80571428571428561</v>
      </c>
      <c r="E40" s="306">
        <v>4113</v>
      </c>
      <c r="F40" s="227" t="s">
        <v>116</v>
      </c>
      <c r="G40" s="307" t="s">
        <v>195</v>
      </c>
      <c r="H40" s="308">
        <v>1</v>
      </c>
      <c r="I40" s="228">
        <v>1701.5170000000001</v>
      </c>
      <c r="J40" s="309">
        <v>1.6232987210449148E-2</v>
      </c>
      <c r="K40" s="309">
        <v>0.36879506924359329</v>
      </c>
      <c r="L40" s="309">
        <v>0.19100602579933082</v>
      </c>
      <c r="M40" s="310">
        <v>15.387</v>
      </c>
      <c r="N40" s="311">
        <v>0</v>
      </c>
      <c r="O40" s="311">
        <v>43.490602797386096</v>
      </c>
      <c r="P40" s="312">
        <v>39</v>
      </c>
      <c r="Q40" s="313">
        <v>0</v>
      </c>
      <c r="R40" s="313">
        <v>740</v>
      </c>
    </row>
    <row r="41" spans="1:18" ht="16.5" x14ac:dyDescent="0.25">
      <c r="A41" s="314" t="s">
        <v>115</v>
      </c>
      <c r="B41" s="303" t="s">
        <v>272</v>
      </c>
      <c r="C41" s="304" t="s">
        <v>66</v>
      </c>
      <c r="D41" s="305">
        <v>0.80924317637058019</v>
      </c>
      <c r="E41" s="306">
        <v>2989</v>
      </c>
      <c r="F41" s="227" t="s">
        <v>117</v>
      </c>
      <c r="G41" s="307" t="s">
        <v>204</v>
      </c>
      <c r="H41" s="308">
        <v>3</v>
      </c>
      <c r="I41" s="228">
        <v>487.94</v>
      </c>
      <c r="J41" s="309">
        <v>2.9763677296753603E-2</v>
      </c>
      <c r="K41" s="309">
        <v>0.32453019469307109</v>
      </c>
      <c r="L41" s="309">
        <v>0.18649833995983112</v>
      </c>
      <c r="M41" s="310">
        <v>13.882999999999999</v>
      </c>
      <c r="N41" s="311">
        <v>0</v>
      </c>
      <c r="O41" s="311">
        <v>19.879493380333649</v>
      </c>
      <c r="P41" s="312">
        <v>10</v>
      </c>
      <c r="Q41" s="313">
        <v>0</v>
      </c>
      <c r="R41" s="313">
        <v>97</v>
      </c>
    </row>
    <row r="42" spans="1:18" ht="16.5" x14ac:dyDescent="0.25">
      <c r="A42" s="314" t="s">
        <v>115</v>
      </c>
      <c r="B42" s="303" t="s">
        <v>378</v>
      </c>
      <c r="C42" s="304" t="s">
        <v>69</v>
      </c>
      <c r="D42" s="305">
        <v>0.73846153846153839</v>
      </c>
      <c r="E42" s="306">
        <v>8600</v>
      </c>
      <c r="F42" s="227" t="s">
        <v>117</v>
      </c>
      <c r="G42" s="307" t="s">
        <v>205</v>
      </c>
      <c r="H42" s="308">
        <v>1</v>
      </c>
      <c r="I42" s="228">
        <v>1105.3119999999999</v>
      </c>
      <c r="J42" s="309">
        <v>3.3453602036896714E-2</v>
      </c>
      <c r="K42" s="309">
        <v>0.33536387698856657</v>
      </c>
      <c r="L42" s="309">
        <v>0.19903882342723142</v>
      </c>
      <c r="M42" s="310">
        <v>14.593</v>
      </c>
      <c r="N42" s="311">
        <v>9.0472192466923368E-2</v>
      </c>
      <c r="O42" s="311">
        <v>22.618048116730844</v>
      </c>
      <c r="P42" s="312">
        <v>7</v>
      </c>
      <c r="Q42" s="313">
        <v>1</v>
      </c>
      <c r="R42" s="313">
        <v>250</v>
      </c>
    </row>
    <row r="43" spans="1:18" ht="16.5" x14ac:dyDescent="0.25">
      <c r="A43" s="314" t="s">
        <v>115</v>
      </c>
      <c r="B43" s="303" t="s">
        <v>274</v>
      </c>
      <c r="C43" s="304" t="s">
        <v>66</v>
      </c>
      <c r="D43" s="305">
        <v>0.81380952380952376</v>
      </c>
      <c r="E43" s="306">
        <v>909</v>
      </c>
      <c r="F43" s="227" t="s">
        <v>116</v>
      </c>
      <c r="G43" s="307" t="s">
        <v>195</v>
      </c>
      <c r="H43" s="308">
        <v>1</v>
      </c>
      <c r="I43" s="228">
        <v>1952.623</v>
      </c>
      <c r="J43" s="309">
        <v>2.8307900038726679E-2</v>
      </c>
      <c r="K43" s="309">
        <v>0.36766958057106158</v>
      </c>
      <c r="L43" s="309">
        <v>0.220216600951643</v>
      </c>
      <c r="M43" s="310">
        <v>14.846</v>
      </c>
      <c r="N43" s="311">
        <v>0.30727897807206001</v>
      </c>
      <c r="O43" s="311">
        <v>29.75484770997781</v>
      </c>
      <c r="P43" s="312">
        <v>26</v>
      </c>
      <c r="Q43" s="313">
        <v>6</v>
      </c>
      <c r="R43" s="313">
        <v>581</v>
      </c>
    </row>
    <row r="44" spans="1:18" ht="16.5" x14ac:dyDescent="0.25">
      <c r="A44" s="314" t="s">
        <v>115</v>
      </c>
      <c r="B44" s="303" t="s">
        <v>276</v>
      </c>
      <c r="C44" s="304" t="s">
        <v>69</v>
      </c>
      <c r="D44" s="305">
        <v>0.77826134051752949</v>
      </c>
      <c r="E44" s="306">
        <v>7266</v>
      </c>
      <c r="F44" s="227" t="s">
        <v>118</v>
      </c>
      <c r="G44" s="307" t="s">
        <v>207</v>
      </c>
      <c r="H44" s="308">
        <v>8</v>
      </c>
      <c r="I44" s="228">
        <v>2085.605</v>
      </c>
      <c r="J44" s="309">
        <v>3.3232884608609223E-2</v>
      </c>
      <c r="K44" s="309">
        <v>0.36528261527641259</v>
      </c>
      <c r="L44" s="309">
        <v>0.2176826388505973</v>
      </c>
      <c r="M44" s="310">
        <v>16.001000000000001</v>
      </c>
      <c r="N44" s="311">
        <v>0</v>
      </c>
      <c r="O44" s="311">
        <v>12.993831526103936</v>
      </c>
      <c r="P44" s="312">
        <v>20</v>
      </c>
      <c r="Q44" s="313">
        <v>0</v>
      </c>
      <c r="R44" s="313">
        <v>271</v>
      </c>
    </row>
    <row r="45" spans="1:18" ht="16.5" x14ac:dyDescent="0.25">
      <c r="A45" s="314" t="s">
        <v>115</v>
      </c>
      <c r="B45" s="303" t="s">
        <v>278</v>
      </c>
      <c r="C45" s="304" t="s">
        <v>69</v>
      </c>
      <c r="D45" s="305">
        <v>0.74944937666693723</v>
      </c>
      <c r="E45" s="306">
        <v>7627</v>
      </c>
      <c r="F45" s="227" t="s">
        <v>118</v>
      </c>
      <c r="G45" s="307" t="s">
        <v>212</v>
      </c>
      <c r="H45" s="308">
        <v>3</v>
      </c>
      <c r="I45" s="228">
        <v>1749.4659999999999</v>
      </c>
      <c r="J45" s="309">
        <v>3.8116178651856576E-2</v>
      </c>
      <c r="K45" s="309">
        <v>0.33704578967262783</v>
      </c>
      <c r="L45" s="309">
        <v>0.18577097239957793</v>
      </c>
      <c r="M45" s="310">
        <v>18.170000000000002</v>
      </c>
      <c r="N45" s="311">
        <v>0.22864119679948053</v>
      </c>
      <c r="O45" s="311">
        <v>61.504481939060263</v>
      </c>
      <c r="P45" s="312">
        <v>3</v>
      </c>
      <c r="Q45" s="313">
        <v>4</v>
      </c>
      <c r="R45" s="313">
        <v>1076</v>
      </c>
    </row>
    <row r="46" spans="1:18" ht="16.5" x14ac:dyDescent="0.25">
      <c r="A46" s="314" t="s">
        <v>115</v>
      </c>
      <c r="B46" s="303" t="s">
        <v>280</v>
      </c>
      <c r="C46" s="304" t="s">
        <v>66</v>
      </c>
      <c r="D46" s="305">
        <v>0.82304347826086965</v>
      </c>
      <c r="E46" s="306">
        <v>6992</v>
      </c>
      <c r="F46" s="227" t="s">
        <v>118</v>
      </c>
      <c r="G46" s="307" t="s">
        <v>209</v>
      </c>
      <c r="H46" s="308">
        <v>1</v>
      </c>
      <c r="I46" s="228">
        <v>2338.2739999999999</v>
      </c>
      <c r="J46" s="309">
        <v>2.7129639833647048E-2</v>
      </c>
      <c r="K46" s="309">
        <v>0.3706378330634984</v>
      </c>
      <c r="L46" s="309">
        <v>0.19930819956445298</v>
      </c>
      <c r="M46" s="310">
        <v>14.939</v>
      </c>
      <c r="N46" s="311">
        <v>4.2766587662523725E-2</v>
      </c>
      <c r="O46" s="311">
        <v>31.433441931954938</v>
      </c>
      <c r="P46" s="312">
        <v>35</v>
      </c>
      <c r="Q46" s="313">
        <v>1</v>
      </c>
      <c r="R46" s="313">
        <v>740</v>
      </c>
    </row>
    <row r="47" spans="1:18" ht="16.5" x14ac:dyDescent="0.25">
      <c r="A47" s="314" t="s">
        <v>115</v>
      </c>
      <c r="B47" s="303" t="s">
        <v>282</v>
      </c>
      <c r="C47" s="304" t="s">
        <v>69</v>
      </c>
      <c r="D47" s="305">
        <v>0.79217391304347839</v>
      </c>
      <c r="E47" s="306">
        <v>1655</v>
      </c>
      <c r="F47" s="227" t="s">
        <v>118</v>
      </c>
      <c r="G47" s="307" t="s">
        <v>209</v>
      </c>
      <c r="H47" s="308">
        <v>1</v>
      </c>
      <c r="I47" s="228">
        <v>2727.2979999999998</v>
      </c>
      <c r="J47" s="309">
        <v>3.3320930242517109E-2</v>
      </c>
      <c r="K47" s="309">
        <v>0.34427987494132622</v>
      </c>
      <c r="L47" s="309">
        <v>0.21486467558733957</v>
      </c>
      <c r="M47" s="310">
        <v>15.717000000000001</v>
      </c>
      <c r="N47" s="311">
        <v>3.6666326892037471E-2</v>
      </c>
      <c r="O47" s="311">
        <v>8.2132572238163934</v>
      </c>
      <c r="P47" s="312">
        <v>12</v>
      </c>
      <c r="Q47" s="313">
        <v>1</v>
      </c>
      <c r="R47" s="313">
        <v>224</v>
      </c>
    </row>
    <row r="48" spans="1:18" ht="16.5" x14ac:dyDescent="0.25">
      <c r="A48" s="314" t="s">
        <v>115</v>
      </c>
      <c r="B48" s="303" t="s">
        <v>286</v>
      </c>
      <c r="C48" s="304" t="s">
        <v>69</v>
      </c>
      <c r="D48" s="305">
        <v>0.77032967344175907</v>
      </c>
      <c r="E48" s="306">
        <v>6819</v>
      </c>
      <c r="F48" s="227" t="s">
        <v>118</v>
      </c>
      <c r="G48" s="307" t="s">
        <v>212</v>
      </c>
      <c r="H48" s="308">
        <v>3</v>
      </c>
      <c r="I48" s="228">
        <v>549.005</v>
      </c>
      <c r="J48" s="309">
        <v>4.0266968722015718E-2</v>
      </c>
      <c r="K48" s="309">
        <v>0.3555666979474828</v>
      </c>
      <c r="L48" s="309">
        <v>0.1894336117157403</v>
      </c>
      <c r="M48" s="310">
        <v>13.927</v>
      </c>
      <c r="N48" s="311">
        <v>0.54644311071848162</v>
      </c>
      <c r="O48" s="311">
        <v>37.15813152885675</v>
      </c>
      <c r="P48" s="312">
        <v>7</v>
      </c>
      <c r="Q48" s="313">
        <v>3</v>
      </c>
      <c r="R48" s="313">
        <v>204</v>
      </c>
    </row>
    <row r="49" spans="1:18" ht="16.5" x14ac:dyDescent="0.25">
      <c r="A49" s="314" t="s">
        <v>115</v>
      </c>
      <c r="B49" s="303" t="s">
        <v>288</v>
      </c>
      <c r="C49" s="304" t="s">
        <v>69</v>
      </c>
      <c r="D49" s="305">
        <v>0.67961538461538451</v>
      </c>
      <c r="E49" s="306">
        <v>6382</v>
      </c>
      <c r="F49" s="227" t="s">
        <v>117</v>
      </c>
      <c r="G49" s="307" t="s">
        <v>205</v>
      </c>
      <c r="H49" s="308">
        <v>1</v>
      </c>
      <c r="I49" s="228">
        <v>960.60199999999998</v>
      </c>
      <c r="J49" s="309">
        <v>2.8486809312137679E-2</v>
      </c>
      <c r="K49" s="309">
        <v>0.34240951295094657</v>
      </c>
      <c r="L49" s="309">
        <v>0.22381798080786841</v>
      </c>
      <c r="M49" s="310">
        <v>16.184000000000001</v>
      </c>
      <c r="N49" s="311">
        <v>0.52050693211132182</v>
      </c>
      <c r="O49" s="311">
        <v>36.019079702103475</v>
      </c>
      <c r="P49" s="312">
        <v>6</v>
      </c>
      <c r="Q49" s="313">
        <v>5</v>
      </c>
      <c r="R49" s="313">
        <v>346</v>
      </c>
    </row>
    <row r="50" spans="1:18" ht="16.5" x14ac:dyDescent="0.25">
      <c r="A50" s="314" t="s">
        <v>115</v>
      </c>
      <c r="B50" s="303" t="s">
        <v>290</v>
      </c>
      <c r="C50" s="304" t="s">
        <v>66</v>
      </c>
      <c r="D50" s="305">
        <v>0.84047619047619038</v>
      </c>
      <c r="E50" s="306">
        <v>7654</v>
      </c>
      <c r="F50" s="227" t="s">
        <v>116</v>
      </c>
      <c r="G50" s="307" t="s">
        <v>203</v>
      </c>
      <c r="H50" s="308">
        <v>1</v>
      </c>
      <c r="I50" s="228">
        <v>827.93200000000002</v>
      </c>
      <c r="J50" s="309">
        <v>4.1331413891219262E-2</v>
      </c>
      <c r="K50" s="309">
        <v>0.37299706659629145</v>
      </c>
      <c r="L50" s="309">
        <v>0.18117429933859303</v>
      </c>
      <c r="M50" s="310">
        <v>17.896000000000001</v>
      </c>
      <c r="N50" s="311">
        <v>0.7246971973543721</v>
      </c>
      <c r="O50" s="311">
        <v>54.71463840025509</v>
      </c>
      <c r="P50" s="312">
        <v>11</v>
      </c>
      <c r="Q50" s="313">
        <v>6</v>
      </c>
      <c r="R50" s="313">
        <v>453</v>
      </c>
    </row>
    <row r="51" spans="1:18" ht="16.5" x14ac:dyDescent="0.25">
      <c r="A51" s="314" t="s">
        <v>115</v>
      </c>
      <c r="B51" s="303" t="s">
        <v>292</v>
      </c>
      <c r="C51" s="304" t="s">
        <v>69</v>
      </c>
      <c r="D51" s="305">
        <v>0.76261491699127459</v>
      </c>
      <c r="E51" s="306">
        <v>4027</v>
      </c>
      <c r="F51" s="227" t="s">
        <v>118</v>
      </c>
      <c r="G51" s="307" t="s">
        <v>215</v>
      </c>
      <c r="H51" s="308">
        <v>2</v>
      </c>
      <c r="I51" s="228">
        <v>1182.597</v>
      </c>
      <c r="J51" s="309">
        <v>3.43587043104778E-2</v>
      </c>
      <c r="K51" s="309">
        <v>0.33899645521775301</v>
      </c>
      <c r="L51" s="309">
        <v>0.27059091135864544</v>
      </c>
      <c r="M51" s="310">
        <v>16.114999999999998</v>
      </c>
      <c r="N51" s="311">
        <v>8.4559659799576692E-2</v>
      </c>
      <c r="O51" s="311">
        <v>27.735568414261156</v>
      </c>
      <c r="P51" s="312">
        <v>6</v>
      </c>
      <c r="Q51" s="313">
        <v>1</v>
      </c>
      <c r="R51" s="313">
        <v>328</v>
      </c>
    </row>
    <row r="52" spans="1:18" ht="16.5" x14ac:dyDescent="0.25">
      <c r="A52" s="314" t="s">
        <v>115</v>
      </c>
      <c r="B52" s="303" t="s">
        <v>294</v>
      </c>
      <c r="C52" s="304" t="s">
        <v>69</v>
      </c>
      <c r="D52" s="305">
        <v>0.76769230769230767</v>
      </c>
      <c r="E52" s="306">
        <v>946</v>
      </c>
      <c r="F52" s="227" t="s">
        <v>118</v>
      </c>
      <c r="G52" s="307" t="s">
        <v>214</v>
      </c>
      <c r="H52" s="308">
        <v>1</v>
      </c>
      <c r="I52" s="228">
        <v>2413.902</v>
      </c>
      <c r="J52" s="309">
        <v>4.7755344218307939E-2</v>
      </c>
      <c r="K52" s="309">
        <v>0.33520112883202563</v>
      </c>
      <c r="L52" s="309">
        <v>0.17192081534378778</v>
      </c>
      <c r="M52" s="310">
        <v>13.569000000000001</v>
      </c>
      <c r="N52" s="311">
        <v>0.57997383489470578</v>
      </c>
      <c r="O52" s="311">
        <v>31.235733679329151</v>
      </c>
      <c r="P52" s="312">
        <v>6</v>
      </c>
      <c r="Q52" s="313">
        <v>14</v>
      </c>
      <c r="R52" s="313">
        <v>754</v>
      </c>
    </row>
    <row r="53" spans="1:18" ht="16.5" x14ac:dyDescent="0.25">
      <c r="A53" s="314" t="s">
        <v>115</v>
      </c>
      <c r="B53" s="303" t="s">
        <v>392</v>
      </c>
      <c r="C53" s="304" t="s">
        <v>66</v>
      </c>
      <c r="D53" s="305">
        <v>0.83320000000000005</v>
      </c>
      <c r="E53" s="306">
        <v>1062</v>
      </c>
      <c r="F53" s="227" t="s">
        <v>117</v>
      </c>
      <c r="G53" s="307" t="s">
        <v>204</v>
      </c>
      <c r="H53" s="308">
        <v>1</v>
      </c>
      <c r="I53" s="228">
        <v>1180.992</v>
      </c>
      <c r="J53" s="309">
        <v>3.8637093203371331E-2</v>
      </c>
      <c r="K53" s="309">
        <v>0.30127648848633098</v>
      </c>
      <c r="L53" s="309">
        <v>0.1092302064704926</v>
      </c>
      <c r="M53" s="310">
        <v>13.593999999999999</v>
      </c>
      <c r="N53" s="311">
        <v>0</v>
      </c>
      <c r="O53" s="311">
        <v>12.108464748279413</v>
      </c>
      <c r="P53" s="312">
        <v>10</v>
      </c>
      <c r="Q53" s="313">
        <v>0</v>
      </c>
      <c r="R53" s="313">
        <v>143</v>
      </c>
    </row>
    <row r="54" spans="1:18" ht="16.5" x14ac:dyDescent="0.25">
      <c r="A54" s="314" t="s">
        <v>115</v>
      </c>
      <c r="B54" s="303" t="s">
        <v>296</v>
      </c>
      <c r="C54" s="304" t="s">
        <v>69</v>
      </c>
      <c r="D54" s="305">
        <v>0.75781714534814482</v>
      </c>
      <c r="E54" s="306">
        <v>9629</v>
      </c>
      <c r="F54" s="227" t="s">
        <v>118</v>
      </c>
      <c r="G54" s="307" t="s">
        <v>213</v>
      </c>
      <c r="H54" s="308">
        <v>5</v>
      </c>
      <c r="I54" s="228">
        <v>711.55799999999999</v>
      </c>
      <c r="J54" s="309">
        <v>4.9114384634315611E-2</v>
      </c>
      <c r="K54" s="309">
        <v>0.3598928301862494</v>
      </c>
      <c r="L54" s="309">
        <v>0.19394062044134139</v>
      </c>
      <c r="M54" s="310">
        <v>15.676</v>
      </c>
      <c r="N54" s="311">
        <v>0</v>
      </c>
      <c r="O54" s="311">
        <v>25.858749392178854</v>
      </c>
      <c r="P54" s="312">
        <v>14</v>
      </c>
      <c r="Q54" s="313">
        <v>0</v>
      </c>
      <c r="R54" s="313">
        <v>184</v>
      </c>
    </row>
    <row r="55" spans="1:18" ht="16.5" x14ac:dyDescent="0.25">
      <c r="A55" s="314" t="s">
        <v>115</v>
      </c>
      <c r="B55" s="303" t="s">
        <v>298</v>
      </c>
      <c r="C55" s="304" t="s">
        <v>69</v>
      </c>
      <c r="D55" s="305">
        <v>0.75149622855332521</v>
      </c>
      <c r="E55" s="306">
        <v>1432</v>
      </c>
      <c r="F55" s="227" t="s">
        <v>116</v>
      </c>
      <c r="G55" s="307" t="s">
        <v>195</v>
      </c>
      <c r="H55" s="308">
        <v>6</v>
      </c>
      <c r="I55" s="228">
        <v>1060.4920000000002</v>
      </c>
      <c r="J55" s="309">
        <v>4.7842331202316415E-2</v>
      </c>
      <c r="K55" s="309">
        <v>0.3644449659530587</v>
      </c>
      <c r="L55" s="309">
        <v>0.22065230100745692</v>
      </c>
      <c r="M55" s="310">
        <v>16.504000000000001</v>
      </c>
      <c r="N55" s="311">
        <v>0</v>
      </c>
      <c r="O55" s="311">
        <v>15.841703662073828</v>
      </c>
      <c r="P55" s="312">
        <v>17</v>
      </c>
      <c r="Q55" s="313">
        <v>0</v>
      </c>
      <c r="R55" s="313">
        <v>168</v>
      </c>
    </row>
    <row r="56" spans="1:18" ht="16.5" x14ac:dyDescent="0.25">
      <c r="A56" s="314" t="s">
        <v>115</v>
      </c>
      <c r="B56" s="303" t="s">
        <v>300</v>
      </c>
      <c r="C56" s="304" t="s">
        <v>69</v>
      </c>
      <c r="D56" s="305">
        <v>0.73724041426641063</v>
      </c>
      <c r="E56" s="306">
        <v>5343</v>
      </c>
      <c r="F56" s="227" t="s">
        <v>116</v>
      </c>
      <c r="G56" s="307" t="s">
        <v>203</v>
      </c>
      <c r="H56" s="308">
        <v>8</v>
      </c>
      <c r="I56" s="228">
        <v>1306.4560000000001</v>
      </c>
      <c r="J56" s="309">
        <v>1.0379504510723208E-2</v>
      </c>
      <c r="K56" s="309">
        <v>0.39241397167598391</v>
      </c>
      <c r="L56" s="309">
        <v>0.18217222776733394</v>
      </c>
      <c r="M56" s="310">
        <v>15.851000000000001</v>
      </c>
      <c r="N56" s="311">
        <v>7.6542952843417611E-2</v>
      </c>
      <c r="O56" s="311">
        <v>12.706130172007322</v>
      </c>
      <c r="P56" s="312">
        <v>23</v>
      </c>
      <c r="Q56" s="313">
        <v>1</v>
      </c>
      <c r="R56" s="313">
        <v>166</v>
      </c>
    </row>
    <row r="57" spans="1:18" ht="16.5" x14ac:dyDescent="0.25">
      <c r="A57" s="314" t="s">
        <v>115</v>
      </c>
      <c r="B57" s="303" t="s">
        <v>302</v>
      </c>
      <c r="C57" s="304" t="s">
        <v>69</v>
      </c>
      <c r="D57" s="305">
        <v>0.78575400666266204</v>
      </c>
      <c r="E57" s="306">
        <v>3001</v>
      </c>
      <c r="F57" s="227" t="s">
        <v>116</v>
      </c>
      <c r="G57" s="307" t="s">
        <v>197</v>
      </c>
      <c r="H57" s="308">
        <v>2</v>
      </c>
      <c r="I57" s="228">
        <v>624.03199999999993</v>
      </c>
      <c r="J57" s="309">
        <v>1.5263878660620222E-2</v>
      </c>
      <c r="K57" s="309">
        <v>0.41723414593612534</v>
      </c>
      <c r="L57" s="309">
        <v>0.22434746936054559</v>
      </c>
      <c r="M57" s="310">
        <v>18.710999999999999</v>
      </c>
      <c r="N57" s="311">
        <v>0.16024819240038973</v>
      </c>
      <c r="O57" s="311">
        <v>35.73534690528691</v>
      </c>
      <c r="P57" s="312">
        <v>17</v>
      </c>
      <c r="Q57" s="313">
        <v>1</v>
      </c>
      <c r="R57" s="313">
        <v>223</v>
      </c>
    </row>
    <row r="58" spans="1:18" ht="16.5" x14ac:dyDescent="0.25">
      <c r="A58" s="314" t="s">
        <v>115</v>
      </c>
      <c r="B58" s="303" t="s">
        <v>304</v>
      </c>
      <c r="C58" s="304" t="s">
        <v>69</v>
      </c>
      <c r="D58" s="305">
        <v>0.75347826086956526</v>
      </c>
      <c r="E58" s="306">
        <v>1558</v>
      </c>
      <c r="F58" s="227" t="s">
        <v>118</v>
      </c>
      <c r="G58" s="307" t="s">
        <v>211</v>
      </c>
      <c r="H58" s="308">
        <v>1</v>
      </c>
      <c r="I58" s="228">
        <v>1938.211</v>
      </c>
      <c r="J58" s="309">
        <v>2.4885688801072385E-2</v>
      </c>
      <c r="K58" s="309">
        <v>0.36967247413501791</v>
      </c>
      <c r="L58" s="309">
        <v>0.20843963840882132</v>
      </c>
      <c r="M58" s="310">
        <v>18.129000000000001</v>
      </c>
      <c r="N58" s="311">
        <v>5.1593969903173595E-2</v>
      </c>
      <c r="O58" s="311">
        <v>49.530211107046654</v>
      </c>
      <c r="P58" s="312">
        <v>30</v>
      </c>
      <c r="Q58" s="313">
        <v>1</v>
      </c>
      <c r="R58" s="313">
        <v>960</v>
      </c>
    </row>
    <row r="59" spans="1:18" ht="16.5" x14ac:dyDescent="0.25">
      <c r="A59" s="314" t="s">
        <v>115</v>
      </c>
      <c r="B59" s="303" t="s">
        <v>306</v>
      </c>
      <c r="C59" s="304" t="s">
        <v>69</v>
      </c>
      <c r="D59" s="305">
        <v>0.77006196777973224</v>
      </c>
      <c r="E59" s="306">
        <v>3999</v>
      </c>
      <c r="F59" s="227" t="s">
        <v>116</v>
      </c>
      <c r="G59" s="307" t="s">
        <v>203</v>
      </c>
      <c r="H59" s="308">
        <v>3</v>
      </c>
      <c r="I59" s="228">
        <v>359.74900000000002</v>
      </c>
      <c r="J59" s="309">
        <v>1.7542147197097614E-2</v>
      </c>
      <c r="K59" s="309">
        <v>0.3859118991242545</v>
      </c>
      <c r="L59" s="309">
        <v>0.14378113896447081</v>
      </c>
      <c r="M59" s="310">
        <v>17.498000000000001</v>
      </c>
      <c r="N59" s="311">
        <v>0</v>
      </c>
      <c r="O59" s="311">
        <v>47.533141162310386</v>
      </c>
      <c r="P59" s="312">
        <v>9</v>
      </c>
      <c r="Q59" s="313">
        <v>1</v>
      </c>
      <c r="R59" s="313">
        <v>219</v>
      </c>
    </row>
    <row r="60" spans="1:18" ht="16.5" x14ac:dyDescent="0.25">
      <c r="A60" s="314" t="s">
        <v>115</v>
      </c>
      <c r="B60" s="303" t="s">
        <v>308</v>
      </c>
      <c r="C60" s="304" t="s">
        <v>69</v>
      </c>
      <c r="D60" s="305">
        <v>0.79473387509820459</v>
      </c>
      <c r="E60" s="306">
        <v>6277</v>
      </c>
      <c r="F60" s="227" t="s">
        <v>116</v>
      </c>
      <c r="G60" s="307" t="s">
        <v>198</v>
      </c>
      <c r="H60" s="308">
        <v>2</v>
      </c>
      <c r="I60" s="228">
        <v>1529.604</v>
      </c>
      <c r="J60" s="309">
        <v>2.0667927930765929E-2</v>
      </c>
      <c r="K60" s="309">
        <v>0.35435675101788849</v>
      </c>
      <c r="L60" s="309">
        <v>0.23993138093258123</v>
      </c>
      <c r="M60" s="310">
        <v>16.582999999999998</v>
      </c>
      <c r="N60" s="311">
        <v>6.5376398074272812E-2</v>
      </c>
      <c r="O60" s="311">
        <v>61.715319782113539</v>
      </c>
      <c r="P60" s="312">
        <v>16</v>
      </c>
      <c r="Q60" s="313">
        <v>1</v>
      </c>
      <c r="R60" s="313">
        <v>944</v>
      </c>
    </row>
    <row r="61" spans="1:18" ht="16.5" x14ac:dyDescent="0.25">
      <c r="A61" s="314" t="s">
        <v>115</v>
      </c>
      <c r="B61" s="303" t="s">
        <v>310</v>
      </c>
      <c r="C61" s="304" t="s">
        <v>66</v>
      </c>
      <c r="D61" s="305">
        <v>0.84957538927296006</v>
      </c>
      <c r="E61" s="306">
        <v>1711</v>
      </c>
      <c r="F61" s="227" t="s">
        <v>118</v>
      </c>
      <c r="G61" s="307" t="s">
        <v>208</v>
      </c>
      <c r="H61" s="308">
        <v>2</v>
      </c>
      <c r="I61" s="228">
        <v>2244.6239999999998</v>
      </c>
      <c r="J61" s="309">
        <v>5.0292395503976753E-2</v>
      </c>
      <c r="K61" s="309">
        <v>0.33715622145012225</v>
      </c>
      <c r="L61" s="309">
        <v>0.16572931591215279</v>
      </c>
      <c r="M61" s="310">
        <v>12.933</v>
      </c>
      <c r="N61" s="311">
        <v>4.4550891374234618E-2</v>
      </c>
      <c r="O61" s="311">
        <v>4.098682006429585</v>
      </c>
      <c r="P61" s="312">
        <v>38</v>
      </c>
      <c r="Q61" s="313">
        <v>1</v>
      </c>
      <c r="R61" s="313">
        <v>92</v>
      </c>
    </row>
    <row r="62" spans="1:18" ht="16.5" x14ac:dyDescent="0.25">
      <c r="A62" s="314" t="s">
        <v>115</v>
      </c>
      <c r="B62" s="303" t="s">
        <v>312</v>
      </c>
      <c r="C62" s="304" t="s">
        <v>69</v>
      </c>
      <c r="D62" s="305">
        <v>0.76052568033689372</v>
      </c>
      <c r="E62" s="306">
        <v>2802</v>
      </c>
      <c r="F62" s="227" t="s">
        <v>118</v>
      </c>
      <c r="G62" s="307" t="s">
        <v>207</v>
      </c>
      <c r="H62" s="308">
        <v>2</v>
      </c>
      <c r="I62" s="228">
        <v>506.53399999999999</v>
      </c>
      <c r="J62" s="309">
        <v>5.4875965590683688E-2</v>
      </c>
      <c r="K62" s="309">
        <v>0.39403901290326465</v>
      </c>
      <c r="L62" s="309">
        <v>0.20334271736941648</v>
      </c>
      <c r="M62" s="310">
        <v>17.843</v>
      </c>
      <c r="N62" s="311">
        <v>0.19742011395088976</v>
      </c>
      <c r="O62" s="311">
        <v>17.767810255580081</v>
      </c>
      <c r="P62" s="312">
        <v>13</v>
      </c>
      <c r="Q62" s="313">
        <v>1</v>
      </c>
      <c r="R62" s="313">
        <v>90</v>
      </c>
    </row>
  </sheetData>
  <phoneticPr fontId="2" type="noConversion"/>
  <conditionalFormatting sqref="C14:D62">
    <cfRule type="containsText" dxfId="15" priority="1" operator="containsText" text="F">
      <formula>NOT(ISERROR(SEARCH("F",C14)))</formula>
    </cfRule>
    <cfRule type="containsText" dxfId="14" priority="2" operator="containsText" text="D">
      <formula>NOT(ISERROR(SEARCH("D",C14)))</formula>
    </cfRule>
    <cfRule type="containsText" dxfId="13" priority="3" operator="containsText" text="C">
      <formula>NOT(ISERROR(SEARCH("C",C14)))</formula>
    </cfRule>
    <cfRule type="containsText" dxfId="12" priority="4" operator="containsText" text="B">
      <formula>NOT(ISERROR(SEARCH("B",C14)))</formula>
    </cfRule>
    <cfRule type="containsText" dxfId="11" priority="5" operator="containsText" text="A">
      <formula>NOT(ISERROR(SEARCH("A",C14)))</formula>
    </cfRule>
    <cfRule type="containsText" dxfId="1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DD4B-C671-434B-BCBA-7CD6BD388D2F}">
  <sheetPr>
    <tabColor rgb="FFFF0000"/>
  </sheetPr>
  <dimension ref="A1:K48"/>
  <sheetViews>
    <sheetView showGridLines="0" zoomScaleNormal="100" zoomScaleSheetLayoutView="85" workbookViewId="0"/>
  </sheetViews>
  <sheetFormatPr defaultRowHeight="13.5" x14ac:dyDescent="0.25"/>
  <cols>
    <col min="1" max="1" width="13.140625" style="242" customWidth="1"/>
    <col min="2" max="2" width="9.140625" style="242"/>
    <col min="3" max="3" width="9.85546875" style="242" customWidth="1"/>
    <col min="4" max="16384" width="9.140625" style="242"/>
  </cols>
  <sheetData>
    <row r="1" spans="1:11" ht="3.75" customHeight="1" x14ac:dyDescent="0.25">
      <c r="A1" s="237"/>
      <c r="B1" s="238"/>
      <c r="C1" s="239"/>
      <c r="D1" s="240"/>
      <c r="E1" s="240"/>
      <c r="F1" s="241"/>
      <c r="G1" s="240"/>
      <c r="H1" s="240"/>
      <c r="I1" s="240"/>
      <c r="J1" s="240"/>
      <c r="K1" s="240"/>
    </row>
    <row r="2" spans="1:11" ht="41.25" x14ac:dyDescent="0.25">
      <c r="A2" s="318" t="s">
        <v>404</v>
      </c>
      <c r="B2" s="318"/>
      <c r="C2" s="318"/>
      <c r="D2" s="318"/>
      <c r="E2" s="318"/>
      <c r="F2" s="318"/>
      <c r="G2" s="318"/>
      <c r="H2" s="318"/>
      <c r="I2" s="318"/>
      <c r="J2" s="318"/>
      <c r="K2" s="318"/>
    </row>
    <row r="4" spans="1:11" ht="17.25" x14ac:dyDescent="0.25">
      <c r="A4" s="243" t="s">
        <v>188</v>
      </c>
      <c r="B4" s="244"/>
      <c r="C4" s="244"/>
      <c r="D4" s="244"/>
      <c r="E4" s="244"/>
      <c r="F4" s="244"/>
      <c r="G4" s="244"/>
      <c r="H4" s="244"/>
      <c r="I4" s="244"/>
      <c r="J4" s="244"/>
      <c r="K4" s="244"/>
    </row>
    <row r="6" spans="1:11" ht="26.25" x14ac:dyDescent="0.25">
      <c r="A6" s="245"/>
    </row>
    <row r="7" spans="1:11" ht="130.5" customHeight="1" x14ac:dyDescent="0.25">
      <c r="A7" s="245"/>
    </row>
    <row r="8" spans="1:11" ht="26.25" x14ac:dyDescent="0.25">
      <c r="A8" s="245"/>
    </row>
    <row r="9" spans="1:11" ht="26.25" x14ac:dyDescent="0.25">
      <c r="A9" s="245"/>
    </row>
    <row r="10" spans="1:11" ht="40.5" customHeight="1" x14ac:dyDescent="0.25">
      <c r="A10" s="245" t="s">
        <v>189</v>
      </c>
    </row>
    <row r="11" spans="1:11" ht="19.5" customHeight="1" x14ac:dyDescent="0.25">
      <c r="A11" s="245"/>
    </row>
    <row r="12" spans="1:11" ht="17.25" x14ac:dyDescent="0.25">
      <c r="A12" s="246" t="s">
        <v>190</v>
      </c>
    </row>
    <row r="13" spans="1:11" ht="40.5" x14ac:dyDescent="0.25">
      <c r="A13" s="229" t="s">
        <v>0</v>
      </c>
      <c r="B13" s="230" t="s">
        <v>72</v>
      </c>
      <c r="C13" s="223" t="s">
        <v>65</v>
      </c>
      <c r="D13" s="223" t="s">
        <v>154</v>
      </c>
      <c r="E13" s="231" t="s">
        <v>140</v>
      </c>
      <c r="F13" s="230" t="s">
        <v>145</v>
      </c>
      <c r="G13" s="231" t="s">
        <v>143</v>
      </c>
      <c r="H13" s="231" t="s">
        <v>147</v>
      </c>
      <c r="I13" s="224" t="s">
        <v>149</v>
      </c>
      <c r="J13" s="231" t="s">
        <v>6</v>
      </c>
      <c r="K13" s="247" t="s">
        <v>7</v>
      </c>
    </row>
    <row r="14" spans="1:11" ht="16.5" x14ac:dyDescent="0.25">
      <c r="A14" s="261" t="s">
        <v>115</v>
      </c>
      <c r="B14" s="232">
        <v>3141</v>
      </c>
      <c r="C14" s="225" t="s">
        <v>69</v>
      </c>
      <c r="D14" s="226">
        <v>0.75478260869565228</v>
      </c>
      <c r="E14" s="233">
        <v>3141</v>
      </c>
      <c r="F14" s="227" t="s">
        <v>118</v>
      </c>
      <c r="G14" s="234" t="s">
        <v>213</v>
      </c>
      <c r="H14" s="235">
        <v>1</v>
      </c>
      <c r="I14" s="228">
        <v>1010.79</v>
      </c>
      <c r="J14" s="236">
        <v>0.19786503625876789</v>
      </c>
      <c r="K14" s="248">
        <v>39.57300725175358</v>
      </c>
    </row>
    <row r="15" spans="1:11" ht="16.5" x14ac:dyDescent="0.25">
      <c r="A15" s="261" t="s">
        <v>115</v>
      </c>
      <c r="B15" s="232">
        <v>5555</v>
      </c>
      <c r="C15" s="225" t="s">
        <v>69</v>
      </c>
      <c r="D15" s="226">
        <v>0.75750000000000006</v>
      </c>
      <c r="E15" s="233">
        <v>5555</v>
      </c>
      <c r="F15" s="227" t="s">
        <v>118</v>
      </c>
      <c r="G15" s="234" t="s">
        <v>207</v>
      </c>
      <c r="H15" s="235">
        <v>1</v>
      </c>
      <c r="I15" s="228">
        <v>2359.9929999999999</v>
      </c>
      <c r="J15" s="236">
        <v>0.25423804223148122</v>
      </c>
      <c r="K15" s="248">
        <v>23.644137927527751</v>
      </c>
    </row>
    <row r="16" spans="1:11" ht="16.5" x14ac:dyDescent="0.25">
      <c r="A16" s="261" t="s">
        <v>115</v>
      </c>
      <c r="B16" s="232" t="s">
        <v>216</v>
      </c>
      <c r="C16" s="225" t="s">
        <v>67</v>
      </c>
      <c r="D16" s="226">
        <v>0.90449999999999997</v>
      </c>
      <c r="E16" s="233">
        <v>907</v>
      </c>
      <c r="F16" s="227" t="s">
        <v>116</v>
      </c>
      <c r="G16" s="234" t="s">
        <v>200</v>
      </c>
      <c r="H16" s="235">
        <v>1</v>
      </c>
      <c r="I16" s="228">
        <v>4002.277</v>
      </c>
      <c r="J16" s="236">
        <v>0.224871991618771</v>
      </c>
      <c r="K16" s="248">
        <v>38.952826103740442</v>
      </c>
    </row>
    <row r="17" spans="1:11" ht="16.5" x14ac:dyDescent="0.25">
      <c r="A17" s="261" t="s">
        <v>115</v>
      </c>
      <c r="B17" s="232" t="s">
        <v>220</v>
      </c>
      <c r="C17" s="225" t="s">
        <v>69</v>
      </c>
      <c r="D17" s="226">
        <v>0.78956521739130447</v>
      </c>
      <c r="E17" s="233">
        <v>2218</v>
      </c>
      <c r="F17" s="227" t="s">
        <v>118</v>
      </c>
      <c r="G17" s="234" t="s">
        <v>213</v>
      </c>
      <c r="H17" s="235">
        <v>1</v>
      </c>
      <c r="I17" s="228">
        <v>2386.2800000000002</v>
      </c>
      <c r="J17" s="236">
        <v>8.3812461236736677E-2</v>
      </c>
      <c r="K17" s="248">
        <v>53.80760011398494</v>
      </c>
    </row>
    <row r="18" spans="1:11" ht="16.5" x14ac:dyDescent="0.25">
      <c r="A18" s="261" t="s">
        <v>115</v>
      </c>
      <c r="B18" s="232" t="s">
        <v>222</v>
      </c>
      <c r="C18" s="225" t="s">
        <v>69</v>
      </c>
      <c r="D18" s="226">
        <v>0.75215359689585604</v>
      </c>
      <c r="E18" s="233">
        <v>2316</v>
      </c>
      <c r="F18" s="227" t="s">
        <v>118</v>
      </c>
      <c r="G18" s="234" t="s">
        <v>208</v>
      </c>
      <c r="H18" s="235">
        <v>4</v>
      </c>
      <c r="I18" s="228">
        <v>789.31899999999996</v>
      </c>
      <c r="J18" s="236">
        <v>0</v>
      </c>
      <c r="K18" s="248">
        <v>31.799563927892272</v>
      </c>
    </row>
    <row r="19" spans="1:11" ht="16.5" x14ac:dyDescent="0.25">
      <c r="A19" s="261" t="s">
        <v>115</v>
      </c>
      <c r="B19" s="232" t="s">
        <v>224</v>
      </c>
      <c r="C19" s="225" t="s">
        <v>69</v>
      </c>
      <c r="D19" s="226">
        <v>0.79428571428571426</v>
      </c>
      <c r="E19" s="233">
        <v>3852</v>
      </c>
      <c r="F19" s="227" t="s">
        <v>116</v>
      </c>
      <c r="G19" s="234" t="s">
        <v>194</v>
      </c>
      <c r="H19" s="235">
        <v>1</v>
      </c>
      <c r="I19" s="228">
        <v>519.43799999999999</v>
      </c>
      <c r="J19" s="236">
        <v>0</v>
      </c>
      <c r="K19" s="248">
        <v>24.06446967684305</v>
      </c>
    </row>
    <row r="20" spans="1:11" ht="16.5" x14ac:dyDescent="0.25">
      <c r="A20" s="261" t="s">
        <v>115</v>
      </c>
      <c r="B20" s="232" t="s">
        <v>228</v>
      </c>
      <c r="C20" s="225" t="s">
        <v>66</v>
      </c>
      <c r="D20" s="226">
        <v>0.80809523809523809</v>
      </c>
      <c r="E20" s="233">
        <v>8296</v>
      </c>
      <c r="F20" s="227" t="s">
        <v>116</v>
      </c>
      <c r="G20" s="234" t="s">
        <v>199</v>
      </c>
      <c r="H20" s="235">
        <v>1</v>
      </c>
      <c r="I20" s="228">
        <v>1352.5619999999999</v>
      </c>
      <c r="J20" s="236">
        <v>0</v>
      </c>
      <c r="K20" s="248">
        <v>20.701453981407138</v>
      </c>
    </row>
    <row r="21" spans="1:11" ht="16.5" x14ac:dyDescent="0.25">
      <c r="A21" s="261" t="s">
        <v>115</v>
      </c>
      <c r="B21" s="232" t="s">
        <v>230</v>
      </c>
      <c r="C21" s="225" t="s">
        <v>69</v>
      </c>
      <c r="D21" s="226">
        <v>0.72208333333333341</v>
      </c>
      <c r="E21" s="233">
        <v>6697</v>
      </c>
      <c r="F21" s="227" t="s">
        <v>118</v>
      </c>
      <c r="G21" s="234" t="s">
        <v>210</v>
      </c>
      <c r="H21" s="235">
        <v>1</v>
      </c>
      <c r="I21" s="228">
        <v>2404.3969999999999</v>
      </c>
      <c r="J21" s="236">
        <v>0</v>
      </c>
      <c r="K21" s="248">
        <v>21.252729894439231</v>
      </c>
    </row>
    <row r="22" spans="1:11" ht="16.5" x14ac:dyDescent="0.25">
      <c r="A22" s="261" t="s">
        <v>115</v>
      </c>
      <c r="B22" s="232" t="s">
        <v>232</v>
      </c>
      <c r="C22" s="225" t="s">
        <v>69</v>
      </c>
      <c r="D22" s="226">
        <v>0.77818323362882436</v>
      </c>
      <c r="E22" s="233">
        <v>8373</v>
      </c>
      <c r="F22" s="227" t="s">
        <v>118</v>
      </c>
      <c r="G22" s="234" t="s">
        <v>212</v>
      </c>
      <c r="H22" s="235">
        <v>2</v>
      </c>
      <c r="I22" s="228">
        <v>1716.2109999999998</v>
      </c>
      <c r="J22" s="236">
        <v>1.5149652344612641</v>
      </c>
      <c r="K22" s="248">
        <v>53.664730036108622</v>
      </c>
    </row>
    <row r="23" spans="1:11" ht="16.5" x14ac:dyDescent="0.25">
      <c r="A23" s="261" t="s">
        <v>115</v>
      </c>
      <c r="B23" s="232" t="s">
        <v>236</v>
      </c>
      <c r="C23" s="225" t="s">
        <v>69</v>
      </c>
      <c r="D23" s="226">
        <v>0.74580542169925457</v>
      </c>
      <c r="E23" s="233">
        <v>2190</v>
      </c>
      <c r="F23" s="227" t="s">
        <v>118</v>
      </c>
      <c r="G23" s="234" t="s">
        <v>212</v>
      </c>
      <c r="H23" s="235">
        <v>3</v>
      </c>
      <c r="I23" s="228">
        <v>465.185</v>
      </c>
      <c r="J23" s="236">
        <v>0</v>
      </c>
      <c r="K23" s="248">
        <v>59.761170287090081</v>
      </c>
    </row>
    <row r="24" spans="1:11" ht="16.5" x14ac:dyDescent="0.25">
      <c r="A24" s="261" t="s">
        <v>115</v>
      </c>
      <c r="B24" s="232" t="s">
        <v>240</v>
      </c>
      <c r="C24" s="225" t="s">
        <v>69</v>
      </c>
      <c r="D24" s="226">
        <v>0.74588289040757461</v>
      </c>
      <c r="E24" s="233">
        <v>1863</v>
      </c>
      <c r="F24" s="227" t="s">
        <v>118</v>
      </c>
      <c r="G24" s="234" t="s">
        <v>214</v>
      </c>
      <c r="H24" s="235">
        <v>6</v>
      </c>
      <c r="I24" s="228">
        <v>771.70100000000002</v>
      </c>
      <c r="J24" s="236">
        <v>0</v>
      </c>
      <c r="K24" s="248">
        <v>34.339724841616118</v>
      </c>
    </row>
    <row r="25" spans="1:11" ht="16.5" x14ac:dyDescent="0.25">
      <c r="A25" s="261" t="s">
        <v>115</v>
      </c>
      <c r="B25" s="232" t="s">
        <v>246</v>
      </c>
      <c r="C25" s="225" t="s">
        <v>69</v>
      </c>
      <c r="D25" s="226">
        <v>0.78603048737139491</v>
      </c>
      <c r="E25" s="233">
        <v>6356</v>
      </c>
      <c r="F25" s="227" t="s">
        <v>118</v>
      </c>
      <c r="G25" s="234" t="s">
        <v>215</v>
      </c>
      <c r="H25" s="235">
        <v>3</v>
      </c>
      <c r="I25" s="228">
        <v>1318.173</v>
      </c>
      <c r="J25" s="236">
        <v>0</v>
      </c>
      <c r="K25" s="248">
        <v>34.972647748057348</v>
      </c>
    </row>
    <row r="26" spans="1:11" ht="16.5" x14ac:dyDescent="0.25">
      <c r="A26" s="261" t="s">
        <v>115</v>
      </c>
      <c r="B26" s="232" t="s">
        <v>248</v>
      </c>
      <c r="C26" s="225" t="s">
        <v>69</v>
      </c>
      <c r="D26" s="226">
        <v>0.79769712817621286</v>
      </c>
      <c r="E26" s="233">
        <v>8998</v>
      </c>
      <c r="F26" s="227" t="s">
        <v>116</v>
      </c>
      <c r="G26" s="234" t="s">
        <v>197</v>
      </c>
      <c r="H26" s="235">
        <v>3</v>
      </c>
      <c r="I26" s="228">
        <v>938.95699999999999</v>
      </c>
      <c r="J26" s="236">
        <v>0.42600459871964319</v>
      </c>
      <c r="K26" s="248">
        <v>23.856257528300016</v>
      </c>
    </row>
    <row r="27" spans="1:11" ht="16.5" x14ac:dyDescent="0.25">
      <c r="A27" s="261" t="s">
        <v>115</v>
      </c>
      <c r="B27" s="232" t="s">
        <v>252</v>
      </c>
      <c r="C27" s="225" t="s">
        <v>69</v>
      </c>
      <c r="D27" s="226">
        <v>0.74734925096801752</v>
      </c>
      <c r="E27" s="233">
        <v>8543</v>
      </c>
      <c r="F27" s="227" t="s">
        <v>118</v>
      </c>
      <c r="G27" s="234" t="s">
        <v>211</v>
      </c>
      <c r="H27" s="235">
        <v>2</v>
      </c>
      <c r="I27" s="228">
        <v>1700.2240000000002</v>
      </c>
      <c r="J27" s="236">
        <v>0.1176315591357374</v>
      </c>
      <c r="K27" s="248">
        <v>63.109331476323113</v>
      </c>
    </row>
    <row r="28" spans="1:11" ht="16.5" x14ac:dyDescent="0.25">
      <c r="A28" s="261" t="s">
        <v>115</v>
      </c>
      <c r="B28" s="232" t="s">
        <v>256</v>
      </c>
      <c r="C28" s="225" t="s">
        <v>68</v>
      </c>
      <c r="D28" s="226">
        <v>0.88036986404331685</v>
      </c>
      <c r="E28" s="233">
        <v>411</v>
      </c>
      <c r="F28" s="227" t="s">
        <v>116</v>
      </c>
      <c r="G28" s="234" t="s">
        <v>197</v>
      </c>
      <c r="H28" s="235">
        <v>4</v>
      </c>
      <c r="I28" s="228">
        <v>565.70600000000002</v>
      </c>
      <c r="J28" s="236">
        <v>0.17677026582712574</v>
      </c>
      <c r="K28" s="248">
        <v>25.454918279106106</v>
      </c>
    </row>
    <row r="29" spans="1:11" ht="16.5" x14ac:dyDescent="0.25">
      <c r="A29" s="261" t="s">
        <v>115</v>
      </c>
      <c r="B29" s="232" t="s">
        <v>258</v>
      </c>
      <c r="C29" s="225" t="s">
        <v>69</v>
      </c>
      <c r="D29" s="226">
        <v>0.78151436527593243</v>
      </c>
      <c r="E29" s="233">
        <v>3675</v>
      </c>
      <c r="F29" s="227" t="s">
        <v>118</v>
      </c>
      <c r="G29" s="234" t="s">
        <v>211</v>
      </c>
      <c r="H29" s="235">
        <v>3</v>
      </c>
      <c r="I29" s="228">
        <v>549.00199999999995</v>
      </c>
      <c r="J29" s="236">
        <v>0</v>
      </c>
      <c r="K29" s="248">
        <v>25.318669148746274</v>
      </c>
    </row>
    <row r="30" spans="1:11" ht="16.5" x14ac:dyDescent="0.25">
      <c r="A30" s="261" t="s">
        <v>115</v>
      </c>
      <c r="B30" s="232" t="s">
        <v>260</v>
      </c>
      <c r="C30" s="225" t="s">
        <v>69</v>
      </c>
      <c r="D30" s="226">
        <v>0.77875523719505035</v>
      </c>
      <c r="E30" s="233">
        <v>3111</v>
      </c>
      <c r="F30" s="227" t="s">
        <v>116</v>
      </c>
      <c r="G30" s="234" t="s">
        <v>198</v>
      </c>
      <c r="H30" s="235">
        <v>5</v>
      </c>
      <c r="I30" s="228">
        <v>643.22900000000004</v>
      </c>
      <c r="J30" s="236">
        <v>0</v>
      </c>
      <c r="K30" s="248">
        <v>22.231584707779032</v>
      </c>
    </row>
    <row r="31" spans="1:11" ht="16.5" x14ac:dyDescent="0.25">
      <c r="A31" s="261" t="s">
        <v>115</v>
      </c>
      <c r="B31" s="232" t="s">
        <v>262</v>
      </c>
      <c r="C31" s="225" t="s">
        <v>66</v>
      </c>
      <c r="D31" s="226">
        <v>0.82750000000000001</v>
      </c>
      <c r="E31" s="233">
        <v>6309</v>
      </c>
      <c r="F31" s="227" t="s">
        <v>116</v>
      </c>
      <c r="G31" s="234" t="s">
        <v>200</v>
      </c>
      <c r="H31" s="235">
        <v>1</v>
      </c>
      <c r="I31" s="228">
        <v>861.75400000000002</v>
      </c>
      <c r="J31" s="236">
        <v>0</v>
      </c>
      <c r="K31" s="248">
        <v>78.676745335675847</v>
      </c>
    </row>
    <row r="32" spans="1:11" ht="16.5" x14ac:dyDescent="0.25">
      <c r="A32" s="261" t="s">
        <v>115</v>
      </c>
      <c r="B32" s="232" t="s">
        <v>264</v>
      </c>
      <c r="C32" s="225" t="s">
        <v>66</v>
      </c>
      <c r="D32" s="226">
        <v>0.82407227476827805</v>
      </c>
      <c r="E32" s="233">
        <v>4397</v>
      </c>
      <c r="F32" s="227" t="s">
        <v>116</v>
      </c>
      <c r="G32" s="234" t="s">
        <v>192</v>
      </c>
      <c r="H32" s="235">
        <v>2</v>
      </c>
      <c r="I32" s="228">
        <v>4927.6499999999996</v>
      </c>
      <c r="J32" s="236">
        <v>0.547928525767861</v>
      </c>
      <c r="K32" s="248">
        <v>50.10501963410551</v>
      </c>
    </row>
    <row r="33" spans="1:11" ht="16.5" x14ac:dyDescent="0.25">
      <c r="A33" s="261" t="s">
        <v>115</v>
      </c>
      <c r="B33" s="232" t="s">
        <v>268</v>
      </c>
      <c r="C33" s="225" t="s">
        <v>66</v>
      </c>
      <c r="D33" s="226">
        <v>0.82523809523809522</v>
      </c>
      <c r="E33" s="233">
        <v>5333</v>
      </c>
      <c r="F33" s="227" t="s">
        <v>116</v>
      </c>
      <c r="G33" s="234" t="s">
        <v>198</v>
      </c>
      <c r="H33" s="235">
        <v>1</v>
      </c>
      <c r="I33" s="228">
        <v>1143.2429999999999</v>
      </c>
      <c r="J33" s="236">
        <v>0</v>
      </c>
      <c r="K33" s="248">
        <v>36.91253740455879</v>
      </c>
    </row>
    <row r="34" spans="1:11" ht="16.5" x14ac:dyDescent="0.25">
      <c r="A34" s="261" t="s">
        <v>115</v>
      </c>
      <c r="B34" s="232" t="s">
        <v>270</v>
      </c>
      <c r="C34" s="225" t="s">
        <v>66</v>
      </c>
      <c r="D34" s="226">
        <v>0.80571428571428561</v>
      </c>
      <c r="E34" s="233">
        <v>4113</v>
      </c>
      <c r="F34" s="227" t="s">
        <v>116</v>
      </c>
      <c r="G34" s="234" t="s">
        <v>195</v>
      </c>
      <c r="H34" s="235">
        <v>1</v>
      </c>
      <c r="I34" s="228">
        <v>1701.5170000000001</v>
      </c>
      <c r="J34" s="236">
        <v>0</v>
      </c>
      <c r="K34" s="248">
        <v>43.490602797386096</v>
      </c>
    </row>
    <row r="35" spans="1:11" ht="16.5" x14ac:dyDescent="0.25">
      <c r="A35" s="261" t="s">
        <v>115</v>
      </c>
      <c r="B35" s="232" t="s">
        <v>378</v>
      </c>
      <c r="C35" s="225" t="s">
        <v>69</v>
      </c>
      <c r="D35" s="226">
        <v>0.73846153846153839</v>
      </c>
      <c r="E35" s="233">
        <v>8600</v>
      </c>
      <c r="F35" s="227" t="s">
        <v>117</v>
      </c>
      <c r="G35" s="234" t="s">
        <v>205</v>
      </c>
      <c r="H35" s="235">
        <v>1</v>
      </c>
      <c r="I35" s="228">
        <v>1105.3119999999999</v>
      </c>
      <c r="J35" s="236">
        <v>9.0472192466923368E-2</v>
      </c>
      <c r="K35" s="248">
        <v>22.618048116730844</v>
      </c>
    </row>
    <row r="36" spans="1:11" ht="16.5" x14ac:dyDescent="0.25">
      <c r="A36" s="261" t="s">
        <v>115</v>
      </c>
      <c r="B36" s="232" t="s">
        <v>274</v>
      </c>
      <c r="C36" s="225" t="s">
        <v>66</v>
      </c>
      <c r="D36" s="226">
        <v>0.81380952380952376</v>
      </c>
      <c r="E36" s="233">
        <v>909</v>
      </c>
      <c r="F36" s="227" t="s">
        <v>116</v>
      </c>
      <c r="G36" s="234" t="s">
        <v>195</v>
      </c>
      <c r="H36" s="235">
        <v>1</v>
      </c>
      <c r="I36" s="228">
        <v>1952.623</v>
      </c>
      <c r="J36" s="236">
        <v>0.30727897807206001</v>
      </c>
      <c r="K36" s="248">
        <v>29.75484770997781</v>
      </c>
    </row>
    <row r="37" spans="1:11" ht="16.5" x14ac:dyDescent="0.25">
      <c r="A37" s="261" t="s">
        <v>115</v>
      </c>
      <c r="B37" s="232" t="s">
        <v>278</v>
      </c>
      <c r="C37" s="225" t="s">
        <v>69</v>
      </c>
      <c r="D37" s="226">
        <v>0.74944937666693723</v>
      </c>
      <c r="E37" s="233">
        <v>7627</v>
      </c>
      <c r="F37" s="227" t="s">
        <v>118</v>
      </c>
      <c r="G37" s="234" t="s">
        <v>212</v>
      </c>
      <c r="H37" s="235">
        <v>3</v>
      </c>
      <c r="I37" s="228">
        <v>1749.4659999999999</v>
      </c>
      <c r="J37" s="236">
        <v>0.22864119679948053</v>
      </c>
      <c r="K37" s="248">
        <v>61.504481939060263</v>
      </c>
    </row>
    <row r="38" spans="1:11" ht="16.5" x14ac:dyDescent="0.25">
      <c r="A38" s="261" t="s">
        <v>115</v>
      </c>
      <c r="B38" s="232" t="s">
        <v>280</v>
      </c>
      <c r="C38" s="225" t="s">
        <v>66</v>
      </c>
      <c r="D38" s="226">
        <v>0.82304347826086965</v>
      </c>
      <c r="E38" s="233">
        <v>6992</v>
      </c>
      <c r="F38" s="227" t="s">
        <v>118</v>
      </c>
      <c r="G38" s="234" t="s">
        <v>209</v>
      </c>
      <c r="H38" s="235">
        <v>1</v>
      </c>
      <c r="I38" s="228">
        <v>2338.2739999999999</v>
      </c>
      <c r="J38" s="236">
        <v>4.2766587662523725E-2</v>
      </c>
      <c r="K38" s="248">
        <v>31.433441931954938</v>
      </c>
    </row>
    <row r="39" spans="1:11" ht="16.5" x14ac:dyDescent="0.25">
      <c r="A39" s="261" t="s">
        <v>115</v>
      </c>
      <c r="B39" s="232" t="s">
        <v>286</v>
      </c>
      <c r="C39" s="225" t="s">
        <v>69</v>
      </c>
      <c r="D39" s="226">
        <v>0.77032967344175907</v>
      </c>
      <c r="E39" s="233">
        <v>6819</v>
      </c>
      <c r="F39" s="227" t="s">
        <v>118</v>
      </c>
      <c r="G39" s="234" t="s">
        <v>212</v>
      </c>
      <c r="H39" s="235">
        <v>3</v>
      </c>
      <c r="I39" s="228">
        <v>549.005</v>
      </c>
      <c r="J39" s="236">
        <v>0.54644311071848162</v>
      </c>
      <c r="K39" s="248">
        <v>37.15813152885675</v>
      </c>
    </row>
    <row r="40" spans="1:11" ht="16.5" x14ac:dyDescent="0.25">
      <c r="A40" s="261" t="s">
        <v>115</v>
      </c>
      <c r="B40" s="232" t="s">
        <v>288</v>
      </c>
      <c r="C40" s="225" t="s">
        <v>69</v>
      </c>
      <c r="D40" s="226">
        <v>0.67961538461538451</v>
      </c>
      <c r="E40" s="233">
        <v>6382</v>
      </c>
      <c r="F40" s="227" t="s">
        <v>117</v>
      </c>
      <c r="G40" s="234" t="s">
        <v>205</v>
      </c>
      <c r="H40" s="235">
        <v>1</v>
      </c>
      <c r="I40" s="228">
        <v>960.60199999999998</v>
      </c>
      <c r="J40" s="236">
        <v>0.52050693211132182</v>
      </c>
      <c r="K40" s="248">
        <v>36.019079702103475</v>
      </c>
    </row>
    <row r="41" spans="1:11" ht="16.5" x14ac:dyDescent="0.25">
      <c r="A41" s="261" t="s">
        <v>115</v>
      </c>
      <c r="B41" s="232" t="s">
        <v>290</v>
      </c>
      <c r="C41" s="225" t="s">
        <v>66</v>
      </c>
      <c r="D41" s="226">
        <v>0.84047619047619038</v>
      </c>
      <c r="E41" s="233">
        <v>7654</v>
      </c>
      <c r="F41" s="227" t="s">
        <v>116</v>
      </c>
      <c r="G41" s="234" t="s">
        <v>203</v>
      </c>
      <c r="H41" s="235">
        <v>1</v>
      </c>
      <c r="I41" s="228">
        <v>827.93200000000002</v>
      </c>
      <c r="J41" s="236">
        <v>0.7246971973543721</v>
      </c>
      <c r="K41" s="248">
        <v>54.71463840025509</v>
      </c>
    </row>
    <row r="42" spans="1:11" ht="16.5" x14ac:dyDescent="0.25">
      <c r="A42" s="261" t="s">
        <v>115</v>
      </c>
      <c r="B42" s="232" t="s">
        <v>292</v>
      </c>
      <c r="C42" s="225" t="s">
        <v>69</v>
      </c>
      <c r="D42" s="226">
        <v>0.76261491699127459</v>
      </c>
      <c r="E42" s="233">
        <v>4027</v>
      </c>
      <c r="F42" s="227" t="s">
        <v>118</v>
      </c>
      <c r="G42" s="234" t="s">
        <v>215</v>
      </c>
      <c r="H42" s="235">
        <v>2</v>
      </c>
      <c r="I42" s="228">
        <v>1182.597</v>
      </c>
      <c r="J42" s="236">
        <v>8.4559659799576692E-2</v>
      </c>
      <c r="K42" s="248">
        <v>27.735568414261156</v>
      </c>
    </row>
    <row r="43" spans="1:11" ht="16.5" x14ac:dyDescent="0.25">
      <c r="A43" s="261" t="s">
        <v>115</v>
      </c>
      <c r="B43" s="232" t="s">
        <v>294</v>
      </c>
      <c r="C43" s="225" t="s">
        <v>69</v>
      </c>
      <c r="D43" s="226">
        <v>0.76769230769230767</v>
      </c>
      <c r="E43" s="233">
        <v>946</v>
      </c>
      <c r="F43" s="227" t="s">
        <v>118</v>
      </c>
      <c r="G43" s="234" t="s">
        <v>214</v>
      </c>
      <c r="H43" s="235">
        <v>1</v>
      </c>
      <c r="I43" s="228">
        <v>2413.902</v>
      </c>
      <c r="J43" s="236">
        <v>0.57997383489470578</v>
      </c>
      <c r="K43" s="248">
        <v>31.235733679329151</v>
      </c>
    </row>
    <row r="44" spans="1:11" ht="16.5" x14ac:dyDescent="0.25">
      <c r="A44" s="261" t="s">
        <v>115</v>
      </c>
      <c r="B44" s="232" t="s">
        <v>296</v>
      </c>
      <c r="C44" s="225" t="s">
        <v>69</v>
      </c>
      <c r="D44" s="226">
        <v>0.75781714534814482</v>
      </c>
      <c r="E44" s="233">
        <v>9629</v>
      </c>
      <c r="F44" s="227" t="s">
        <v>118</v>
      </c>
      <c r="G44" s="234" t="s">
        <v>213</v>
      </c>
      <c r="H44" s="235">
        <v>5</v>
      </c>
      <c r="I44" s="228">
        <v>711.55799999999999</v>
      </c>
      <c r="J44" s="236">
        <v>0</v>
      </c>
      <c r="K44" s="248">
        <v>25.858749392178854</v>
      </c>
    </row>
    <row r="45" spans="1:11" ht="16.5" x14ac:dyDescent="0.25">
      <c r="A45" s="261" t="s">
        <v>115</v>
      </c>
      <c r="B45" s="232" t="s">
        <v>302</v>
      </c>
      <c r="C45" s="225" t="s">
        <v>69</v>
      </c>
      <c r="D45" s="226">
        <v>0.78575400666266204</v>
      </c>
      <c r="E45" s="233">
        <v>3001</v>
      </c>
      <c r="F45" s="227" t="s">
        <v>116</v>
      </c>
      <c r="G45" s="234" t="s">
        <v>197</v>
      </c>
      <c r="H45" s="235">
        <v>2</v>
      </c>
      <c r="I45" s="228">
        <v>624.03199999999993</v>
      </c>
      <c r="J45" s="236">
        <v>0.16024819240038973</v>
      </c>
      <c r="K45" s="248">
        <v>35.73534690528691</v>
      </c>
    </row>
    <row r="46" spans="1:11" ht="16.5" x14ac:dyDescent="0.25">
      <c r="A46" s="261" t="s">
        <v>115</v>
      </c>
      <c r="B46" s="232" t="s">
        <v>304</v>
      </c>
      <c r="C46" s="225" t="s">
        <v>69</v>
      </c>
      <c r="D46" s="226">
        <v>0.75347826086956526</v>
      </c>
      <c r="E46" s="233">
        <v>1558</v>
      </c>
      <c r="F46" s="227" t="s">
        <v>118</v>
      </c>
      <c r="G46" s="234" t="s">
        <v>211</v>
      </c>
      <c r="H46" s="235">
        <v>1</v>
      </c>
      <c r="I46" s="228">
        <v>1938.211</v>
      </c>
      <c r="J46" s="236">
        <v>5.1593969903173595E-2</v>
      </c>
      <c r="K46" s="248">
        <v>49.530211107046654</v>
      </c>
    </row>
    <row r="47" spans="1:11" ht="16.5" x14ac:dyDescent="0.25">
      <c r="A47" s="261" t="s">
        <v>115</v>
      </c>
      <c r="B47" s="232" t="s">
        <v>306</v>
      </c>
      <c r="C47" s="225" t="s">
        <v>69</v>
      </c>
      <c r="D47" s="226">
        <v>0.77006196777973224</v>
      </c>
      <c r="E47" s="233">
        <v>3999</v>
      </c>
      <c r="F47" s="227" t="s">
        <v>116</v>
      </c>
      <c r="G47" s="234" t="s">
        <v>203</v>
      </c>
      <c r="H47" s="235">
        <v>3</v>
      </c>
      <c r="I47" s="228">
        <v>359.74900000000002</v>
      </c>
      <c r="J47" s="236">
        <v>0</v>
      </c>
      <c r="K47" s="248">
        <v>47.533141162310386</v>
      </c>
    </row>
    <row r="48" spans="1:11" ht="16.5" x14ac:dyDescent="0.25">
      <c r="A48" s="261" t="s">
        <v>115</v>
      </c>
      <c r="B48" s="232" t="s">
        <v>308</v>
      </c>
      <c r="C48" s="225" t="s">
        <v>69</v>
      </c>
      <c r="D48" s="226">
        <v>0.79473387509820459</v>
      </c>
      <c r="E48" s="233">
        <v>6277</v>
      </c>
      <c r="F48" s="227" t="s">
        <v>116</v>
      </c>
      <c r="G48" s="234" t="s">
        <v>198</v>
      </c>
      <c r="H48" s="235">
        <v>2</v>
      </c>
      <c r="I48" s="228">
        <v>1529.604</v>
      </c>
      <c r="J48" s="236">
        <v>6.5376398074272812E-2</v>
      </c>
      <c r="K48" s="248">
        <v>61.715319782113539</v>
      </c>
    </row>
  </sheetData>
  <mergeCells count="1">
    <mergeCell ref="A2:K2"/>
  </mergeCells>
  <phoneticPr fontId="2" type="noConversion"/>
  <conditionalFormatting sqref="C14:D48">
    <cfRule type="containsText" dxfId="9" priority="1" operator="containsText" text="F">
      <formula>NOT(ISERROR(SEARCH("F",C14)))</formula>
    </cfRule>
    <cfRule type="containsText" dxfId="8" priority="2" operator="containsText" text="D">
      <formula>NOT(ISERROR(SEARCH("D",C14)))</formula>
    </cfRule>
    <cfRule type="containsText" dxfId="7" priority="3" operator="containsText" text="C">
      <formula>NOT(ISERROR(SEARCH("C",C14)))</formula>
    </cfRule>
    <cfRule type="containsText" dxfId="6" priority="4" operator="containsText" text="B">
      <formula>NOT(ISERROR(SEARCH("B",C14)))</formula>
    </cfRule>
    <cfRule type="containsText" dxfId="5" priority="5" operator="containsText" text="A">
      <formula>NOT(ISERROR(SEARCH("A",C14)))</formula>
    </cfRule>
    <cfRule type="containsText" dxfId="4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2024-08-30T02:17:51Z</dcterms:modified>
</cp:coreProperties>
</file>