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9월\"/>
    </mc:Choice>
  </mc:AlternateContent>
  <xr:revisionPtr revIDLastSave="0" documentId="13_ncr:1_{0302B846-6E08-455A-96D7-E0E95261AA36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4" hidden="1">운전자별!$A$4:$BR$18</definedName>
    <definedName name="_xlnm._FilterDatabase" localSheetId="3" hidden="1">차량별!$A$4:$AY$4</definedName>
    <definedName name="_xlnm.Print_Area" localSheetId="4">운전자별!$A$1:$R$18</definedName>
    <definedName name="_xlnm.Print_Area" localSheetId="1">종합!$A$1:$L$123</definedName>
    <definedName name="_xlnm.Print_Area" localSheetId="3">차량별!$A$1:$T$12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7" l="1"/>
  <c r="B9" i="7"/>
  <c r="B10" i="7"/>
  <c r="B11" i="7"/>
  <c r="B12" i="7"/>
  <c r="B13" i="7"/>
  <c r="B14" i="7"/>
  <c r="B15" i="7"/>
  <c r="B16" i="7"/>
  <c r="B17" i="7"/>
  <c r="B18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F12" i="60" l="1"/>
  <c r="F11" i="60"/>
  <c r="J51" i="12" a="1"/>
  <c r="J51" i="12" l="1"/>
  <c r="A7" i="7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6" i="7"/>
  <c r="A5" i="7"/>
  <c r="C6" i="7"/>
  <c r="D6" i="7"/>
  <c r="E6" i="7"/>
  <c r="B6" i="7" s="1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12" i="12" l="1"/>
  <c r="D112" i="12" l="1"/>
  <c r="H112" i="12"/>
  <c r="B113" i="12"/>
  <c r="B114" i="12"/>
  <c r="E114" i="12" s="1"/>
  <c r="B115" i="12"/>
  <c r="J10" i="12" l="1"/>
  <c r="J31" i="12" s="1"/>
  <c r="K27" i="12"/>
  <c r="D27" i="12" l="1"/>
  <c r="N51" i="12" a="1"/>
  <c r="E51" i="12" a="1"/>
  <c r="I51" i="12" a="1"/>
  <c r="F51" i="12" a="1"/>
  <c r="D51" i="12" a="1"/>
  <c r="H51" i="12" a="1"/>
  <c r="G51" i="12" a="1"/>
  <c r="N51" i="12" l="1"/>
  <c r="K51" i="12" s="1" a="1"/>
  <c r="K51" i="12" s="1"/>
  <c r="E51" i="12"/>
  <c r="F51" i="12"/>
  <c r="G51" i="12"/>
  <c r="D51" i="12"/>
  <c r="I51" i="12"/>
  <c r="H51" i="12"/>
  <c r="E27" i="12" l="1"/>
  <c r="F27" i="12" l="1"/>
  <c r="G27" i="12" l="1"/>
  <c r="H27" i="12" l="1"/>
  <c r="I27" i="12" l="1"/>
  <c r="J27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F114" i="12" l="1"/>
  <c r="I113" i="12"/>
  <c r="J112" i="12"/>
  <c r="I112" i="12"/>
  <c r="F113" i="12"/>
  <c r="F112" i="12"/>
  <c r="G112" i="12"/>
  <c r="G113" i="12"/>
  <c r="J113" i="12"/>
  <c r="H114" i="12"/>
  <c r="E112" i="12"/>
  <c r="J114" i="12"/>
  <c r="H113" i="12"/>
  <c r="G114" i="12"/>
  <c r="E113" i="12"/>
  <c r="I114" i="12"/>
  <c r="D113" i="12"/>
  <c r="D114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<sst xmlns="http://schemas.openxmlformats.org/spreadsheetml/2006/main" count="769" uniqueCount="282">
  <si>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</si>
  <si>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</si>
  <si>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</si>
  <si>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</si>
  <si>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</si>
  <si>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</si>
  <si>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</si>
  <si>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</si>
  <si>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</si>
  <si>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</si>
  <si>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</si>
  <si>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</si>
  <si>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</si>
  <si>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</si>
  <si>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</si>
  <si>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</si>
  <si>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</si>
  <si>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</si>
  <si>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</si>
  <si>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</si>
  <si>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</si>
  <si>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</si>
  <si>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</si>
  <si>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</si>
  <si>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</si>
  <si>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</si>
  <si>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</si>
  <si>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</si>
  <si>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</si>
  <si>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</si>
  <si>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</si>
  <si>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</si>
  <si>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</si>
  <si>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</si>
  <si>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</si>
  <si>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</si>
  <si>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</si>
  <si>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</si>
  <si>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</si>
  <si>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</si>
  <si>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</si>
  <si>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</si>
  <si>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</si>
  <si>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</si>
  <si>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</si>
  <si>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</si>
  <si>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</si>
  <si>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</si>
  <si>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</si>
  <si>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</si>
  <si>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</si>
  <si>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</si>
  <si>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</si>
  <si>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</si>
  <si>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</si>
  <si>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</si>
  <si>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</si>
  <si>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</si>
  <si>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</si>
  <si>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</si>
  <si>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</si>
  <si>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</si>
  <si>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</si>
  <si>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</si>
  <si>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</si>
  <si>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</si>
  <si>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</si>
  <si>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</si>
  <si>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</si>
  <si>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</si>
  <si>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</si>
  <si>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</si>
  <si>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</si>
  <si>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</si>
  <si>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</si>
  <si>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</si>
  <si>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</si>
  <si>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</si>
  <si>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</si>
  <si>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</si>
  <si>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</si>
  <si>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</si>
  <si>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</si>
  <si>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</si>
  <si>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</si>
  <si>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</si>
  <si>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</si>
  <si>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</si>
  <si>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</si>
  <si>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</si>
  <si>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</si>
  <si>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</si>
  <si>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</si>
  <si>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</si>
  <si>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</si>
  <si>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</si>
  <si>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</si>
  <si>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</si>
  <si>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</si>
  <si>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</si>
  <si>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</si>
  <si>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</si>
  <si>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</si>
  <si>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</si>
  <si>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</si>
  <si>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</si>
  <si>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</si>
  <si>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</si>
  <si>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</si>
  <si>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</si>
  <si>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</si>
  <si>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</si>
  <si>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</si>
  <si>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</si>
  <si>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</si>
  <si>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</si>
  <si>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</si>
  <si>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마니교통</t>
  </si>
  <si>
    <t>42</t>
  </si>
  <si>
    <t>47</t>
  </si>
  <si>
    <t>7</t>
  </si>
  <si>
    <t>81</t>
  </si>
  <si>
    <t>77</t>
  </si>
  <si>
    <t>이상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</si>
  <si>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</si>
  <si>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</si>
  <si>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</si>
  <si>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</si>
  <si>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</si>
  <si>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</si>
  <si>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</si>
  <si>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</si>
  <si>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</si>
  <si>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</si>
  <si>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</si>
  <si>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</si>
  <si>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</si>
  <si>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</si>
  <si>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</si>
  <si>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</si>
  <si>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</si>
  <si>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</si>
  <si>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</si>
  <si>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</si>
  <si>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</si>
  <si>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</si>
  <si>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</si>
  <si>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</si>
  <si>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</si>
  <si>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</si>
  <si>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</si>
  <si>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</si>
  <si>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</si>
  <si>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</si>
  <si>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</si>
  <si>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</si>
  <si>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</si>
  <si>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</si>
  <si>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</si>
  <si>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</si>
  <si>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</si>
  <si>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</si>
  <si>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</si>
  <si>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</si>
  <si>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</si>
  <si>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</si>
  <si>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</si>
  <si>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</si>
  <si>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</si>
  <si>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</si>
  <si>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</si>
  <si>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</si>
  <si>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</si>
  <si>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</si>
  <si>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</si>
  <si>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</si>
  <si>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(보  통)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</si>
  <si>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</si>
  <si>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</si>
  <si>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</si>
  <si>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</si>
  <si>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</si>
  <si>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</si>
  <si>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</si>
  <si>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</si>
  <si>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</si>
  <si>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</si>
  <si>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</si>
  <si>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</si>
  <si>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</si>
  <si>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</si>
  <si>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대형</t>
  </si>
  <si>
    <t>마니교통</t>
    <phoneticPr fontId="2" type="noConversion"/>
  </si>
  <si>
    <t>-</t>
    <phoneticPr fontId="2" type="noConversion"/>
  </si>
  <si>
    <t>WC</t>
  </si>
  <si>
    <t>4747</t>
  </si>
  <si>
    <t>70바2513</t>
  </si>
  <si>
    <t>저상</t>
  </si>
  <si>
    <t>73아1255</t>
  </si>
  <si>
    <t>마니교통47D1</t>
  </si>
  <si>
    <t>73아1200</t>
  </si>
  <si>
    <t>하이</t>
  </si>
  <si>
    <t>HH</t>
  </si>
  <si>
    <t>마니교통7F1</t>
  </si>
  <si>
    <t>70바1273</t>
  </si>
  <si>
    <t>8181</t>
  </si>
  <si>
    <t>마니교통81C1</t>
  </si>
  <si>
    <t>70바1274</t>
  </si>
  <si>
    <t>70바1284</t>
  </si>
  <si>
    <t>70바2496</t>
  </si>
  <si>
    <t>70바2275</t>
  </si>
  <si>
    <t>김영선</t>
  </si>
  <si>
    <t>5087992</t>
  </si>
  <si>
    <t>김정만</t>
  </si>
  <si>
    <t>5082988</t>
  </si>
  <si>
    <t>나종식</t>
  </si>
  <si>
    <t>5083787</t>
  </si>
  <si>
    <t>류승춘</t>
  </si>
  <si>
    <t>5088970</t>
  </si>
  <si>
    <t>박상식</t>
  </si>
  <si>
    <t>5087014</t>
  </si>
  <si>
    <t>오현규</t>
  </si>
  <si>
    <t>5083084</t>
  </si>
  <si>
    <t>이강우</t>
  </si>
  <si>
    <t>5082532</t>
  </si>
  <si>
    <t>임재학</t>
  </si>
  <si>
    <t>5089001</t>
  </si>
  <si>
    <t>정성철</t>
  </si>
  <si>
    <t>5087010</t>
  </si>
  <si>
    <t>조형만</t>
  </si>
  <si>
    <t>5085569</t>
  </si>
  <si>
    <t>=</t>
  </si>
  <si>
    <t>서동균</t>
  </si>
  <si>
    <t>5084913</t>
  </si>
  <si>
    <t>50%(1명)</t>
  </si>
  <si>
    <t>0%(0명)</t>
  </si>
  <si>
    <t>인천전체</t>
  </si>
  <si>
    <t>개선율(유카전)</t>
  </si>
  <si>
    <t>마니교통47F1</t>
  </si>
  <si>
    <t>마니교통81C3</t>
  </si>
  <si>
    <t>마니교통81C2</t>
  </si>
  <si>
    <t>예비예비</t>
  </si>
  <si>
    <t>NULL</t>
  </si>
  <si>
    <t>5084818</t>
  </si>
  <si>
    <t>김홍필</t>
  </si>
  <si>
    <t>5088069</t>
  </si>
  <si>
    <t>(우  수)</t>
  </si>
  <si>
    <t>24'09</t>
    <phoneticPr fontId="2" type="noConversion"/>
  </si>
  <si>
    <t>분석기간: 24.09.01-24.09.30</t>
    <phoneticPr fontId="2" type="noConversion"/>
  </si>
  <si>
    <t>[24년 10월] 특별관리 운행사원 명단</t>
  </si>
  <si>
    <t>사원님, 10월에는 꼭 "C등급" 이상 달성 바랍니다.</t>
  </si>
  <si>
    <t>9~10 9월 연속 ,D/F 등급시 11월초, 대면교육대상입니다.</t>
  </si>
  <si>
    <t>[24.09월 D,F 등급 운행사원]</t>
  </si>
  <si>
    <t>10월 한달간, 연비등급관리 대장에 서명할 수 있도록 적극 활용하십시오.</t>
  </si>
  <si>
    <t>5084818201.397</t>
  </si>
  <si>
    <t>5086419</t>
  </si>
  <si>
    <t>5086419288.329</t>
  </si>
  <si>
    <t>50879921643.174</t>
  </si>
  <si>
    <t>50829881916.791</t>
  </si>
  <si>
    <t>50880691658.239</t>
  </si>
  <si>
    <t>(양  호)</t>
  </si>
  <si>
    <t>50837872453.385</t>
  </si>
  <si>
    <t>50889701640.557</t>
  </si>
  <si>
    <t>50870142019.952</t>
  </si>
  <si>
    <t>50849131368.032</t>
  </si>
  <si>
    <t>50830842361.311</t>
  </si>
  <si>
    <t>50825321819.189</t>
  </si>
  <si>
    <t>50890013825.573</t>
  </si>
  <si>
    <t>50870101992.335</t>
  </si>
  <si>
    <t>5085569563.555</t>
  </si>
  <si>
    <t>마니교통81B1</t>
  </si>
  <si>
    <t>▲</t>
  </si>
  <si>
    <t>마니교통예비F15</t>
  </si>
  <si>
    <t>순위</t>
  </si>
  <si>
    <t>21위/(32개사)</t>
  </si>
  <si>
    <t>7%(1명)</t>
  </si>
  <si>
    <t>13%(2명)</t>
  </si>
  <si>
    <t>40%(5명)</t>
  </si>
  <si>
    <t>20%(3명)</t>
  </si>
  <si>
    <t>25%(1명)</t>
  </si>
  <si>
    <t>75%(3명)</t>
  </si>
  <si>
    <t>100%(1명)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</si>
</sst>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8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28"/>
      <color rgb="FF00418E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sz val="28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b/>
      <sz val="18"/>
      <color rgb="FFCA0063"/>
      <name val="맑은 고딕"/>
      <family val="3"/>
      <charset val="129"/>
    </font>
    <font>
      <sz val="18"/>
      <name val="맑은 고딕"/>
      <family val="3"/>
      <charset val="129"/>
    </font>
    <font>
      <b/>
      <sz val="18"/>
      <color rgb="FFC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</cellStyleXfs>
  <cellXfs count="300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3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4" borderId="0" xfId="0" applyFont="1" applyFill="1">
      <alignment vertical="center"/>
    </xf>
    <xf numFmtId="49" fontId="23" fillId="4" borderId="0" xfId="0" applyNumberFormat="1" applyFont="1" applyFill="1">
      <alignment vertical="center"/>
    </xf>
    <xf numFmtId="41" fontId="23" fillId="4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10" fillId="6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8" fillId="0" borderId="0" xfId="0" applyFont="1">
      <alignment vertical="center"/>
    </xf>
    <xf numFmtId="186" fontId="29" fillId="2" borderId="1" xfId="562" applyFont="1" applyFill="1" applyBorder="1">
      <alignment vertical="center"/>
    </xf>
    <xf numFmtId="186" fontId="14" fillId="2" borderId="2" xfId="562" applyFont="1" applyFill="1" applyBorder="1">
      <alignment vertical="center"/>
    </xf>
    <xf numFmtId="186" fontId="14" fillId="2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7" borderId="0" xfId="0" applyFont="1" applyFill="1">
      <alignment vertical="center"/>
    </xf>
    <xf numFmtId="0" fontId="34" fillId="7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5" borderId="0" xfId="0" applyFont="1" applyFill="1" applyAlignment="1">
      <alignment horizontal="center" vertical="center"/>
    </xf>
    <xf numFmtId="186" fontId="29" fillId="2" borderId="1" xfId="562" applyFont="1" applyFill="1" applyBorder="1" applyAlignment="1">
      <alignment horizontal="center" vertical="center"/>
    </xf>
    <xf numFmtId="186" fontId="7" fillId="2" borderId="2" xfId="562" applyFont="1" applyFill="1" applyBorder="1" applyAlignment="1">
      <alignment horizontal="center" vertical="center"/>
    </xf>
    <xf numFmtId="186" fontId="7" fillId="2" borderId="3" xfId="562" applyFont="1" applyFill="1" applyBorder="1" applyAlignment="1">
      <alignment horizontal="center" vertical="center"/>
    </xf>
    <xf numFmtId="186" fontId="14" fillId="2" borderId="2" xfId="562" applyFont="1" applyFill="1" applyBorder="1" applyAlignment="1">
      <alignment horizontal="left" vertical="center"/>
    </xf>
    <xf numFmtId="186" fontId="14" fillId="2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77" fontId="27" fillId="0" borderId="0" xfId="1" applyNumberFormat="1" applyFont="1" applyFill="1" applyBorder="1">
      <alignment vertical="center"/>
    </xf>
    <xf numFmtId="9" fontId="27" fillId="0" borderId="0" xfId="2" applyFont="1" applyFill="1" applyBorder="1">
      <alignment vertical="center"/>
    </xf>
    <xf numFmtId="0" fontId="27" fillId="0" borderId="0" xfId="0" quotePrefix="1" applyFont="1">
      <alignment vertical="center"/>
    </xf>
    <xf numFmtId="185" fontId="18" fillId="0" borderId="0" xfId="0" applyNumberFormat="1" applyFont="1" applyAlignment="1">
      <alignment horizontal="center" vertical="center"/>
    </xf>
    <xf numFmtId="0" fontId="10" fillId="11" borderId="0" xfId="0" applyFont="1" applyFill="1">
      <alignment vertical="center"/>
    </xf>
    <xf numFmtId="0" fontId="17" fillId="11" borderId="0" xfId="0" applyFont="1" applyFill="1">
      <alignment vertical="center"/>
    </xf>
    <xf numFmtId="0" fontId="10" fillId="5" borderId="0" xfId="0" applyFont="1" applyFill="1">
      <alignment vertical="center"/>
    </xf>
    <xf numFmtId="0" fontId="22" fillId="5" borderId="0" xfId="0" applyFont="1" applyFill="1" applyAlignment="1">
      <alignment horizontal="center" vertical="center"/>
    </xf>
    <xf numFmtId="178" fontId="22" fillId="5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6" fillId="5" borderId="0" xfId="2" applyFont="1" applyFill="1" applyAlignment="1">
      <alignment horizontal="center" vertical="center"/>
    </xf>
    <xf numFmtId="187" fontId="13" fillId="5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5" borderId="0" xfId="0" applyNumberFormat="1" applyFont="1" applyFill="1" applyAlignment="1">
      <alignment horizontal="center" vertical="center"/>
    </xf>
    <xf numFmtId="0" fontId="11" fillId="5" borderId="0" xfId="0" applyFont="1" applyFill="1">
      <alignment vertical="center"/>
    </xf>
    <xf numFmtId="189" fontId="11" fillId="5" borderId="0" xfId="0" applyNumberFormat="1" applyFont="1" applyFill="1" applyAlignment="1">
      <alignment horizontal="left" vertical="center"/>
    </xf>
    <xf numFmtId="10" fontId="11" fillId="5" borderId="0" xfId="2" applyNumberFormat="1" applyFont="1" applyFill="1">
      <alignment vertical="center"/>
    </xf>
    <xf numFmtId="179" fontId="11" fillId="5" borderId="0" xfId="1" applyNumberFormat="1" applyFont="1" applyFill="1">
      <alignment vertical="center"/>
    </xf>
    <xf numFmtId="181" fontId="11" fillId="5" borderId="0" xfId="1" applyNumberFormat="1" applyFont="1" applyFill="1">
      <alignment vertical="center"/>
    </xf>
    <xf numFmtId="177" fontId="47" fillId="5" borderId="0" xfId="1" applyNumberFormat="1" applyFont="1" applyFill="1">
      <alignment vertical="center"/>
    </xf>
    <xf numFmtId="177" fontId="16" fillId="5" borderId="0" xfId="0" applyNumberFormat="1" applyFont="1" applyFill="1" applyAlignment="1">
      <alignment horizontal="center" vertical="center"/>
    </xf>
    <xf numFmtId="187" fontId="16" fillId="5" borderId="0" xfId="0" applyNumberFormat="1" applyFont="1" applyFill="1" applyAlignment="1">
      <alignment horizontal="center" vertical="center"/>
    </xf>
    <xf numFmtId="0" fontId="10" fillId="5" borderId="6" xfId="0" applyFont="1" applyFill="1" applyBorder="1">
      <alignment vertical="center"/>
    </xf>
    <xf numFmtId="0" fontId="10" fillId="5" borderId="6" xfId="0" applyFont="1" applyFill="1" applyBorder="1" applyAlignment="1">
      <alignment horizontal="center" vertical="center"/>
    </xf>
    <xf numFmtId="178" fontId="56" fillId="5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2" borderId="8" xfId="562" applyFont="1" applyFill="1" applyBorder="1" applyAlignment="1">
      <alignment horizontal="center" vertical="center"/>
    </xf>
    <xf numFmtId="186" fontId="7" fillId="2" borderId="9" xfId="562" applyFont="1" applyFill="1" applyBorder="1" applyAlignment="1">
      <alignment horizontal="center" vertical="center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7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7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7" borderId="0" xfId="0" applyFont="1" applyFill="1">
      <alignment vertical="center"/>
    </xf>
    <xf numFmtId="180" fontId="61" fillId="5" borderId="0" xfId="0" applyNumberFormat="1" applyFont="1" applyFill="1" applyAlignment="1">
      <alignment horizontal="center" vertical="center"/>
    </xf>
    <xf numFmtId="183" fontId="33" fillId="5" borderId="0" xfId="0" applyNumberFormat="1" applyFont="1" applyFill="1" applyAlignment="1">
      <alignment horizontal="center" vertical="center"/>
    </xf>
    <xf numFmtId="9" fontId="32" fillId="5" borderId="0" xfId="2" applyFont="1" applyFill="1" applyBorder="1" applyAlignment="1">
      <alignment horizontal="center" vertical="center"/>
    </xf>
    <xf numFmtId="9" fontId="6" fillId="5" borderId="0" xfId="2" applyFont="1" applyFill="1" applyBorder="1" applyAlignment="1">
      <alignment horizontal="center" vertical="center"/>
    </xf>
    <xf numFmtId="190" fontId="6" fillId="5" borderId="0" xfId="0" applyNumberFormat="1" applyFont="1" applyFill="1" applyAlignment="1">
      <alignment horizontal="center" vertical="center"/>
    </xf>
    <xf numFmtId="185" fontId="39" fillId="5" borderId="0" xfId="1" applyNumberFormat="1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85" fontId="6" fillId="5" borderId="0" xfId="0" applyNumberFormat="1" applyFont="1" applyFill="1" applyAlignment="1">
      <alignment horizontal="center" vertical="center"/>
    </xf>
    <xf numFmtId="41" fontId="6" fillId="5" borderId="0" xfId="1" applyFont="1" applyFill="1" applyBorder="1" applyAlignment="1">
      <alignment horizontal="right" vertical="center"/>
    </xf>
    <xf numFmtId="10" fontId="6" fillId="5" borderId="0" xfId="2" applyNumberFormat="1" applyFont="1" applyFill="1" applyBorder="1" applyAlignment="1">
      <alignment horizontal="right" vertical="center"/>
    </xf>
    <xf numFmtId="179" fontId="6" fillId="5" borderId="0" xfId="0" applyNumberFormat="1" applyFont="1" applyFill="1" applyAlignment="1">
      <alignment horizontal="right" vertical="center"/>
    </xf>
    <xf numFmtId="191" fontId="6" fillId="5" borderId="0" xfId="0" applyNumberFormat="1" applyFont="1" applyFill="1" applyAlignment="1">
      <alignment horizontal="right" vertical="center"/>
    </xf>
    <xf numFmtId="49" fontId="61" fillId="13" borderId="0" xfId="0" applyNumberFormat="1" applyFont="1" applyFill="1" applyAlignment="1">
      <alignment horizontal="center" vertical="center" wrapText="1"/>
    </xf>
    <xf numFmtId="49" fontId="39" fillId="13" borderId="0" xfId="0" applyNumberFormat="1" applyFont="1" applyFill="1" applyAlignment="1">
      <alignment horizontal="center" vertical="center" wrapText="1"/>
    </xf>
    <xf numFmtId="9" fontId="66" fillId="13" borderId="0" xfId="2" applyFont="1" applyFill="1" applyBorder="1" applyAlignment="1">
      <alignment horizontal="center" vertical="center" wrapText="1"/>
    </xf>
    <xf numFmtId="49" fontId="66" fillId="13" borderId="0" xfId="0" applyNumberFormat="1" applyFont="1" applyFill="1" applyAlignment="1">
      <alignment horizontal="center" vertical="center" wrapText="1"/>
    </xf>
    <xf numFmtId="41" fontId="66" fillId="13" borderId="0" xfId="1" applyFont="1" applyFill="1" applyBorder="1" applyAlignment="1">
      <alignment horizontal="center" vertical="center" wrapText="1"/>
    </xf>
    <xf numFmtId="180" fontId="61" fillId="12" borderId="0" xfId="0" applyNumberFormat="1" applyFont="1" applyFill="1" applyAlignment="1">
      <alignment horizontal="center" vertical="center"/>
    </xf>
    <xf numFmtId="183" fontId="33" fillId="12" borderId="0" xfId="0" applyNumberFormat="1" applyFont="1" applyFill="1" applyAlignment="1">
      <alignment horizontal="center" vertical="center"/>
    </xf>
    <xf numFmtId="9" fontId="32" fillId="12" borderId="0" xfId="2" applyFont="1" applyFill="1" applyBorder="1" applyAlignment="1">
      <alignment horizontal="center" vertical="center"/>
    </xf>
    <xf numFmtId="9" fontId="6" fillId="12" borderId="0" xfId="2" applyFont="1" applyFill="1" applyBorder="1" applyAlignment="1">
      <alignment horizontal="center" vertical="center"/>
    </xf>
    <xf numFmtId="190" fontId="6" fillId="12" borderId="0" xfId="0" applyNumberFormat="1" applyFont="1" applyFill="1" applyAlignment="1">
      <alignment horizontal="center" vertical="center"/>
    </xf>
    <xf numFmtId="185" fontId="39" fillId="12" borderId="0" xfId="1" applyNumberFormat="1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185" fontId="6" fillId="12" borderId="0" xfId="0" applyNumberFormat="1" applyFont="1" applyFill="1" applyAlignment="1">
      <alignment horizontal="center" vertical="center"/>
    </xf>
    <xf numFmtId="41" fontId="6" fillId="12" borderId="0" xfId="1" applyFont="1" applyFill="1" applyBorder="1" applyAlignment="1">
      <alignment horizontal="right" vertical="center"/>
    </xf>
    <xf numFmtId="10" fontId="6" fillId="12" borderId="0" xfId="2" applyNumberFormat="1" applyFont="1" applyFill="1" applyBorder="1" applyAlignment="1">
      <alignment horizontal="right" vertical="center"/>
    </xf>
    <xf numFmtId="179" fontId="6" fillId="12" borderId="0" xfId="0" applyNumberFormat="1" applyFont="1" applyFill="1" applyAlignment="1">
      <alignment horizontal="right" vertical="center"/>
    </xf>
    <xf numFmtId="191" fontId="6" fillId="12" borderId="0" xfId="0" applyNumberFormat="1" applyFont="1" applyFill="1" applyAlignment="1">
      <alignment horizontal="right" vertical="center"/>
    </xf>
    <xf numFmtId="49" fontId="65" fillId="13" borderId="0" xfId="0" applyNumberFormat="1" applyFont="1" applyFill="1" applyAlignment="1">
      <alignment horizontal="center" vertical="center" wrapText="1"/>
    </xf>
    <xf numFmtId="176" fontId="64" fillId="13" borderId="0" xfId="1" applyNumberFormat="1" applyFont="1" applyFill="1" applyBorder="1" applyAlignment="1">
      <alignment horizontal="center" vertical="center" wrapText="1"/>
    </xf>
    <xf numFmtId="180" fontId="6" fillId="5" borderId="0" xfId="0" applyNumberFormat="1" applyFont="1" applyFill="1" applyAlignment="1">
      <alignment horizontal="center" vertical="center"/>
    </xf>
    <xf numFmtId="180" fontId="4" fillId="5" borderId="0" xfId="0" applyNumberFormat="1" applyFont="1" applyFill="1" applyAlignment="1">
      <alignment horizontal="center" vertical="center"/>
    </xf>
    <xf numFmtId="180" fontId="24" fillId="5" borderId="0" xfId="0" applyNumberFormat="1" applyFont="1" applyFill="1" applyAlignment="1">
      <alignment horizontal="center" vertical="center"/>
    </xf>
    <xf numFmtId="180" fontId="6" fillId="12" borderId="0" xfId="0" applyNumberFormat="1" applyFont="1" applyFill="1" applyAlignment="1">
      <alignment horizontal="center" vertical="center"/>
    </xf>
    <xf numFmtId="180" fontId="4" fillId="12" borderId="0" xfId="0" applyNumberFormat="1" applyFont="1" applyFill="1" applyAlignment="1">
      <alignment horizontal="center" vertical="center"/>
    </xf>
    <xf numFmtId="180" fontId="24" fillId="12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9" fillId="13" borderId="0" xfId="1" applyFont="1" applyFill="1" applyBorder="1" applyAlignment="1">
      <alignment horizontal="center" vertical="center" wrapText="1"/>
    </xf>
    <xf numFmtId="0" fontId="24" fillId="13" borderId="0" xfId="0" applyFont="1" applyFill="1" applyAlignment="1">
      <alignment horizontal="center" vertical="center" wrapText="1"/>
    </xf>
    <xf numFmtId="9" fontId="39" fillId="12" borderId="0" xfId="2" applyFont="1" applyFill="1" applyBorder="1" applyAlignment="1">
      <alignment horizontal="center" vertical="center"/>
    </xf>
    <xf numFmtId="177" fontId="39" fillId="12" borderId="0" xfId="1" applyNumberFormat="1" applyFont="1" applyFill="1" applyBorder="1" applyAlignment="1">
      <alignment horizontal="right" vertical="center"/>
    </xf>
    <xf numFmtId="176" fontId="39" fillId="12" borderId="0" xfId="1" applyNumberFormat="1" applyFont="1" applyFill="1" applyBorder="1" applyAlignment="1">
      <alignment horizontal="center" vertical="center"/>
    </xf>
    <xf numFmtId="41" fontId="66" fillId="12" borderId="0" xfId="1" applyFont="1" applyFill="1" applyBorder="1" applyAlignment="1">
      <alignment horizontal="right" vertical="center"/>
    </xf>
    <xf numFmtId="10" fontId="66" fillId="12" borderId="0" xfId="2" applyNumberFormat="1" applyFont="1" applyFill="1" applyBorder="1" applyAlignment="1">
      <alignment horizontal="right" vertical="center"/>
    </xf>
    <xf numFmtId="179" fontId="66" fillId="12" borderId="0" xfId="0" applyNumberFormat="1" applyFont="1" applyFill="1" applyAlignment="1">
      <alignment horizontal="right" vertical="center"/>
    </xf>
    <xf numFmtId="181" fontId="66" fillId="12" borderId="0" xfId="0" applyNumberFormat="1" applyFont="1" applyFill="1" applyAlignment="1">
      <alignment horizontal="right" vertical="center"/>
    </xf>
    <xf numFmtId="182" fontId="66" fillId="12" borderId="0" xfId="0" applyNumberFormat="1" applyFont="1" applyFill="1" applyAlignment="1">
      <alignment horizontal="right" vertical="center"/>
    </xf>
    <xf numFmtId="0" fontId="66" fillId="12" borderId="0" xfId="0" applyFont="1" applyFill="1" applyAlignment="1">
      <alignment horizontal="right" vertical="center"/>
    </xf>
    <xf numFmtId="177" fontId="66" fillId="12" borderId="0" xfId="1" applyNumberFormat="1" applyFont="1" applyFill="1" applyBorder="1" applyAlignment="1">
      <alignment horizontal="right" vertical="center"/>
    </xf>
    <xf numFmtId="9" fontId="39" fillId="5" borderId="0" xfId="2" applyFont="1" applyFill="1" applyBorder="1" applyAlignment="1">
      <alignment horizontal="center" vertical="center"/>
    </xf>
    <xf numFmtId="177" fontId="39" fillId="5" borderId="0" xfId="1" applyNumberFormat="1" applyFont="1" applyFill="1" applyBorder="1" applyAlignment="1">
      <alignment horizontal="right" vertical="center"/>
    </xf>
    <xf numFmtId="176" fontId="39" fillId="5" borderId="0" xfId="1" applyNumberFormat="1" applyFont="1" applyFill="1" applyBorder="1" applyAlignment="1">
      <alignment horizontal="center" vertical="center"/>
    </xf>
    <xf numFmtId="41" fontId="66" fillId="5" borderId="0" xfId="1" applyFont="1" applyFill="1" applyBorder="1" applyAlignment="1">
      <alignment horizontal="right" vertical="center"/>
    </xf>
    <xf numFmtId="10" fontId="66" fillId="5" borderId="0" xfId="2" applyNumberFormat="1" applyFont="1" applyFill="1" applyBorder="1" applyAlignment="1">
      <alignment horizontal="right" vertical="center"/>
    </xf>
    <xf numFmtId="179" fontId="66" fillId="5" borderId="0" xfId="0" applyNumberFormat="1" applyFont="1" applyFill="1" applyAlignment="1">
      <alignment horizontal="right" vertical="center"/>
    </xf>
    <xf numFmtId="181" fontId="66" fillId="5" borderId="0" xfId="0" applyNumberFormat="1" applyFont="1" applyFill="1" applyAlignment="1">
      <alignment horizontal="right" vertical="center"/>
    </xf>
    <xf numFmtId="182" fontId="66" fillId="5" borderId="0" xfId="0" applyNumberFormat="1" applyFont="1" applyFill="1" applyAlignment="1">
      <alignment horizontal="right" vertical="center"/>
    </xf>
    <xf numFmtId="0" fontId="66" fillId="5" borderId="0" xfId="0" applyFont="1" applyFill="1" applyAlignment="1">
      <alignment horizontal="right" vertical="center"/>
    </xf>
    <xf numFmtId="177" fontId="66" fillId="5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186" fontId="29" fillId="2" borderId="7" xfId="562" applyFont="1" applyFill="1" applyBorder="1" applyAlignment="1">
      <alignment horizontal="left" vertical="center"/>
    </xf>
    <xf numFmtId="0" fontId="42" fillId="8" borderId="11" xfId="0" applyFont="1" applyFill="1" applyBorder="1" applyAlignment="1">
      <alignment horizontal="center" vertical="center"/>
    </xf>
    <xf numFmtId="0" fontId="58" fillId="8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8" borderId="11" xfId="0" applyFont="1" applyFill="1" applyBorder="1" applyAlignment="1">
      <alignment horizontal="center" vertical="center"/>
    </xf>
    <xf numFmtId="0" fontId="57" fillId="8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8" borderId="17" xfId="0" applyFont="1" applyFill="1" applyBorder="1" applyAlignment="1">
      <alignment horizontal="center" vertical="center"/>
    </xf>
    <xf numFmtId="0" fontId="58" fillId="8" borderId="17" xfId="0" applyFont="1" applyFill="1" applyBorder="1" applyAlignment="1">
      <alignment horizontal="center" vertical="center"/>
    </xf>
    <xf numFmtId="9" fontId="44" fillId="9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8" borderId="17" xfId="0" applyFont="1" applyFill="1" applyBorder="1" applyAlignment="1">
      <alignment horizontal="center" vertical="center"/>
    </xf>
    <xf numFmtId="0" fontId="59" fillId="8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9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8" borderId="30" xfId="0" applyFont="1" applyFill="1" applyBorder="1" applyAlignment="1">
      <alignment horizontal="center" vertical="center"/>
    </xf>
    <xf numFmtId="0" fontId="42" fillId="0" borderId="31" xfId="0" applyFont="1" applyBorder="1" applyAlignment="1">
      <alignment horizontal="center" vertical="center" wrapText="1"/>
    </xf>
    <xf numFmtId="185" fontId="42" fillId="9" borderId="31" xfId="0" applyNumberFormat="1" applyFont="1" applyFill="1" applyBorder="1" applyAlignment="1">
      <alignment horizontal="center" vertical="center" wrapText="1"/>
    </xf>
    <xf numFmtId="0" fontId="42" fillId="0" borderId="32" xfId="0" applyFont="1" applyBorder="1" applyAlignment="1">
      <alignment horizontal="center" vertical="center" wrapText="1"/>
    </xf>
    <xf numFmtId="0" fontId="42" fillId="8" borderId="36" xfId="0" applyFont="1" applyFill="1" applyBorder="1" applyAlignment="1">
      <alignment horizontal="center" vertical="center"/>
    </xf>
    <xf numFmtId="0" fontId="42" fillId="0" borderId="37" xfId="0" applyFont="1" applyBorder="1" applyAlignment="1">
      <alignment horizontal="center" vertical="center" wrapText="1"/>
    </xf>
    <xf numFmtId="185" fontId="42" fillId="9" borderId="37" xfId="0" applyNumberFormat="1" applyFont="1" applyFill="1" applyBorder="1" applyAlignment="1">
      <alignment horizontal="center" vertical="center" wrapText="1"/>
    </xf>
    <xf numFmtId="0" fontId="42" fillId="0" borderId="38" xfId="0" applyFont="1" applyBorder="1" applyAlignment="1">
      <alignment horizontal="center" vertical="center" wrapText="1"/>
    </xf>
    <xf numFmtId="0" fontId="58" fillId="8" borderId="33" xfId="0" applyFont="1" applyFill="1" applyBorder="1" applyAlignment="1">
      <alignment horizontal="center" vertical="center"/>
    </xf>
    <xf numFmtId="9" fontId="43" fillId="0" borderId="34" xfId="2" applyFont="1" applyBorder="1" applyAlignment="1">
      <alignment horizontal="center" vertical="center" wrapText="1"/>
    </xf>
    <xf numFmtId="9" fontId="44" fillId="9" borderId="34" xfId="2" applyFont="1" applyFill="1" applyBorder="1" applyAlignment="1">
      <alignment horizontal="center" vertical="center" wrapText="1"/>
    </xf>
    <xf numFmtId="9" fontId="44" fillId="0" borderId="35" xfId="2" applyFont="1" applyBorder="1" applyAlignment="1">
      <alignment horizontal="center" vertical="center"/>
    </xf>
    <xf numFmtId="0" fontId="42" fillId="8" borderId="39" xfId="0" applyFont="1" applyFill="1" applyBorder="1" applyAlignment="1">
      <alignment horizontal="center" vertical="center"/>
    </xf>
    <xf numFmtId="177" fontId="46" fillId="5" borderId="40" xfId="1" applyNumberFormat="1" applyFont="1" applyFill="1" applyBorder="1" applyAlignment="1">
      <alignment horizontal="center" vertical="center" wrapText="1"/>
    </xf>
    <xf numFmtId="177" fontId="46" fillId="9" borderId="40" xfId="1" applyNumberFormat="1" applyFont="1" applyFill="1" applyBorder="1" applyAlignment="1">
      <alignment horizontal="center" vertical="center" wrapText="1"/>
    </xf>
    <xf numFmtId="0" fontId="42" fillId="5" borderId="41" xfId="0" applyFont="1" applyFill="1" applyBorder="1" applyAlignment="1">
      <alignment horizontal="center" vertical="center"/>
    </xf>
    <xf numFmtId="0" fontId="42" fillId="8" borderId="44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 wrapText="1"/>
    </xf>
    <xf numFmtId="0" fontId="42" fillId="9" borderId="46" xfId="0" applyFont="1" applyFill="1" applyBorder="1" applyAlignment="1">
      <alignment horizontal="center" vertical="center" wrapText="1"/>
    </xf>
    <xf numFmtId="0" fontId="58" fillId="8" borderId="42" xfId="0" applyFont="1" applyFill="1" applyBorder="1" applyAlignment="1">
      <alignment horizontal="center" vertical="center"/>
    </xf>
    <xf numFmtId="9" fontId="43" fillId="0" borderId="43" xfId="2" applyFont="1" applyBorder="1" applyAlignment="1">
      <alignment horizontal="center" vertical="center" wrapText="1"/>
    </xf>
    <xf numFmtId="0" fontId="42" fillId="8" borderId="47" xfId="0" applyFont="1" applyFill="1" applyBorder="1" applyAlignment="1">
      <alignment horizontal="center" vertical="center"/>
    </xf>
    <xf numFmtId="185" fontId="69" fillId="0" borderId="48" xfId="0" applyNumberFormat="1" applyFont="1" applyBorder="1" applyAlignment="1">
      <alignment horizontal="center" vertical="center"/>
    </xf>
    <xf numFmtId="185" fontId="69" fillId="0" borderId="49" xfId="0" applyNumberFormat="1" applyFont="1" applyBorder="1" applyAlignment="1">
      <alignment horizontal="center" vertical="center"/>
    </xf>
    <xf numFmtId="0" fontId="70" fillId="7" borderId="0" xfId="0" applyFont="1" applyFill="1">
      <alignment vertical="center"/>
    </xf>
    <xf numFmtId="0" fontId="71" fillId="0" borderId="0" xfId="0" applyFont="1">
      <alignment vertical="center"/>
    </xf>
    <xf numFmtId="0" fontId="70" fillId="0" borderId="0" xfId="0" applyFont="1">
      <alignment vertical="center"/>
    </xf>
    <xf numFmtId="49" fontId="24" fillId="13" borderId="0" xfId="0" applyNumberFormat="1" applyFont="1" applyFill="1" applyAlignment="1">
      <alignment horizontal="center" vertical="center" wrapText="1"/>
    </xf>
    <xf numFmtId="192" fontId="6" fillId="12" borderId="0" xfId="0" applyNumberFormat="1" applyFont="1" applyFill="1" applyAlignment="1">
      <alignment horizontal="right" vertical="center"/>
    </xf>
    <xf numFmtId="192" fontId="24" fillId="12" borderId="0" xfId="0" applyNumberFormat="1" applyFont="1" applyFill="1" applyAlignment="1">
      <alignment horizontal="right" vertical="center"/>
    </xf>
    <xf numFmtId="192" fontId="6" fillId="5" borderId="0" xfId="0" applyNumberFormat="1" applyFont="1" applyFill="1" applyAlignment="1">
      <alignment horizontal="right" vertical="center"/>
    </xf>
    <xf numFmtId="192" fontId="24" fillId="5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5" borderId="0" xfId="0" applyNumberFormat="1" applyFont="1" applyFill="1" applyAlignment="1">
      <alignment horizontal="center" vertical="center"/>
    </xf>
    <xf numFmtId="185" fontId="11" fillId="5" borderId="0" xfId="0" applyNumberFormat="1" applyFont="1" applyFill="1">
      <alignment vertical="center"/>
    </xf>
    <xf numFmtId="49" fontId="74" fillId="13" borderId="0" xfId="0" applyNumberFormat="1" applyFont="1" applyFill="1" applyAlignment="1">
      <alignment horizontal="center" vertical="center" wrapText="1"/>
    </xf>
    <xf numFmtId="9" fontId="66" fillId="14" borderId="0" xfId="563" applyFont="1" applyFill="1" applyBorder="1" applyAlignment="1">
      <alignment horizontal="center" vertical="center" wrapText="1"/>
    </xf>
    <xf numFmtId="41" fontId="66" fillId="14" borderId="0" xfId="4" applyFont="1" applyFill="1" applyBorder="1" applyAlignment="1">
      <alignment horizontal="center" vertical="center" wrapText="1"/>
    </xf>
    <xf numFmtId="9" fontId="73" fillId="15" borderId="0" xfId="563" applyFont="1" applyFill="1" applyBorder="1" applyAlignment="1">
      <alignment horizontal="center" vertical="center"/>
    </xf>
    <xf numFmtId="9" fontId="6" fillId="15" borderId="0" xfId="563" applyFont="1" applyFill="1" applyBorder="1" applyAlignment="1">
      <alignment horizontal="center" vertical="center"/>
    </xf>
    <xf numFmtId="185" fontId="39" fillId="15" borderId="0" xfId="4" applyNumberFormat="1" applyFont="1" applyFill="1" applyBorder="1" applyAlignment="1">
      <alignment horizontal="center" vertical="center"/>
    </xf>
    <xf numFmtId="41" fontId="6" fillId="15" borderId="0" xfId="4" applyFont="1" applyFill="1" applyBorder="1" applyAlignment="1">
      <alignment horizontal="right" vertical="center"/>
    </xf>
    <xf numFmtId="10" fontId="6" fillId="15" borderId="0" xfId="563" applyNumberFormat="1" applyFont="1" applyFill="1" applyBorder="1" applyAlignment="1">
      <alignment horizontal="right" vertical="center"/>
    </xf>
    <xf numFmtId="49" fontId="61" fillId="14" borderId="0" xfId="562" applyNumberFormat="1" applyFont="1" applyFill="1" applyAlignment="1">
      <alignment horizontal="center" vertical="center" wrapText="1"/>
    </xf>
    <xf numFmtId="49" fontId="39" fillId="14" borderId="0" xfId="562" applyNumberFormat="1" applyFont="1" applyFill="1" applyAlignment="1">
      <alignment horizontal="center" vertical="center" wrapText="1"/>
    </xf>
    <xf numFmtId="49" fontId="66" fillId="14" borderId="0" xfId="562" applyNumberFormat="1" applyFont="1" applyFill="1" applyAlignment="1">
      <alignment horizontal="center" vertical="center" wrapText="1"/>
    </xf>
    <xf numFmtId="49" fontId="72" fillId="14" borderId="0" xfId="562" applyNumberFormat="1" applyFont="1" applyFill="1" applyAlignment="1">
      <alignment horizontal="center" vertical="center" wrapText="1"/>
    </xf>
    <xf numFmtId="180" fontId="61" fillId="15" borderId="0" xfId="562" applyNumberFormat="1" applyFont="1" applyFill="1" applyAlignment="1">
      <alignment horizontal="center" vertical="center"/>
    </xf>
    <xf numFmtId="183" fontId="33" fillId="15" borderId="0" xfId="562" applyNumberFormat="1" applyFont="1" applyFill="1" applyAlignment="1">
      <alignment horizontal="center" vertical="center"/>
    </xf>
    <xf numFmtId="190" fontId="6" fillId="15" borderId="0" xfId="562" applyNumberFormat="1" applyFont="1" applyFill="1" applyAlignment="1">
      <alignment horizontal="center" vertical="center"/>
    </xf>
    <xf numFmtId="0" fontId="6" fillId="15" borderId="0" xfId="562" applyNumberFormat="1" applyFont="1" applyFill="1" applyAlignment="1">
      <alignment horizontal="center" vertical="center"/>
    </xf>
    <xf numFmtId="185" fontId="6" fillId="15" borderId="0" xfId="562" applyNumberFormat="1" applyFont="1" applyFill="1" applyAlignment="1">
      <alignment horizontal="center" vertical="center"/>
    </xf>
    <xf numFmtId="179" fontId="6" fillId="15" borderId="0" xfId="562" applyNumberFormat="1" applyFont="1" applyFill="1" applyAlignment="1">
      <alignment horizontal="right" vertical="center"/>
    </xf>
    <xf numFmtId="191" fontId="6" fillId="15" borderId="0" xfId="562" applyNumberFormat="1" applyFont="1" applyFill="1" applyAlignment="1">
      <alignment horizontal="right" vertical="center"/>
    </xf>
    <xf numFmtId="192" fontId="6" fillId="15" borderId="0" xfId="562" applyNumberFormat="1" applyFont="1" applyFill="1" applyAlignment="1">
      <alignment horizontal="right" vertical="center"/>
    </xf>
    <xf numFmtId="192" fontId="72" fillId="15" borderId="0" xfId="562" applyNumberFormat="1" applyFont="1" applyFill="1" applyAlignment="1">
      <alignment horizontal="right" vertical="center"/>
    </xf>
    <xf numFmtId="188" fontId="27" fillId="0" borderId="0" xfId="2" applyNumberFormat="1" applyFont="1">
      <alignment vertical="center"/>
    </xf>
    <xf numFmtId="0" fontId="51" fillId="12" borderId="0" xfId="0" applyFont="1" applyFill="1" applyAlignment="1">
      <alignment horizontal="center" vertical="center"/>
    </xf>
    <xf numFmtId="0" fontId="78" fillId="0" borderId="0" xfId="562" applyNumberFormat="1" applyFont="1">
      <alignment vertical="center"/>
    </xf>
    <xf numFmtId="0" fontId="79" fillId="0" borderId="0" xfId="562" applyNumberFormat="1" applyFont="1">
      <alignment vertical="center"/>
    </xf>
    <xf numFmtId="9" fontId="78" fillId="0" borderId="0" xfId="563" applyFont="1" applyFill="1" applyBorder="1" applyAlignment="1">
      <alignment horizontal="center" vertical="center"/>
    </xf>
    <xf numFmtId="0" fontId="80" fillId="0" borderId="0" xfId="562" applyNumberFormat="1" applyFont="1">
      <alignment vertical="center"/>
    </xf>
    <xf numFmtId="0" fontId="6" fillId="0" borderId="0" xfId="562" applyNumberFormat="1" applyFont="1">
      <alignment vertical="center"/>
    </xf>
    <xf numFmtId="0" fontId="81" fillId="0" borderId="0" xfId="562" applyNumberFormat="1" applyFont="1">
      <alignment vertical="center"/>
    </xf>
    <xf numFmtId="0" fontId="82" fillId="0" borderId="0" xfId="562" applyNumberFormat="1" applyFont="1">
      <alignment vertical="center"/>
    </xf>
    <xf numFmtId="9" fontId="4" fillId="0" borderId="0" xfId="563" applyFont="1" applyFill="1" applyBorder="1" applyAlignment="1">
      <alignment horizontal="center" vertical="center"/>
    </xf>
    <xf numFmtId="9" fontId="77" fillId="0" borderId="0" xfId="563" applyFont="1" applyFill="1" applyBorder="1" applyAlignment="1">
      <alignment horizontal="center" vertical="center"/>
    </xf>
    <xf numFmtId="0" fontId="83" fillId="0" borderId="0" xfId="562" applyNumberFormat="1" applyFont="1">
      <alignment vertical="center"/>
    </xf>
    <xf numFmtId="0" fontId="84" fillId="0" borderId="0" xfId="562" applyNumberFormat="1" applyFont="1">
      <alignment vertical="center"/>
    </xf>
    <xf numFmtId="0" fontId="85" fillId="0" borderId="0" xfId="562" applyNumberFormat="1" applyFont="1">
      <alignment vertical="center"/>
    </xf>
    <xf numFmtId="0" fontId="86" fillId="0" borderId="0" xfId="562" applyNumberFormat="1" applyFont="1">
      <alignment vertical="center"/>
    </xf>
    <xf numFmtId="0" fontId="59" fillId="16" borderId="0" xfId="562" applyNumberFormat="1" applyFont="1" applyFill="1">
      <alignment vertical="center"/>
    </xf>
    <xf numFmtId="0" fontId="6" fillId="16" borderId="0" xfId="562" applyNumberFormat="1" applyFont="1" applyFill="1">
      <alignment vertical="center"/>
    </xf>
    <xf numFmtId="0" fontId="87" fillId="0" borderId="0" xfId="0" applyFont="1">
      <alignment vertical="center"/>
    </xf>
    <xf numFmtId="41" fontId="87" fillId="0" borderId="0" xfId="1" applyFont="1" applyFill="1" applyBorder="1">
      <alignment vertical="center"/>
    </xf>
    <xf numFmtId="9" fontId="87" fillId="0" borderId="0" xfId="0" applyNumberFormat="1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93" fontId="42" fillId="8" borderId="27" xfId="568" applyNumberFormat="1" applyFont="1" applyFill="1" applyBorder="1" applyAlignment="1">
      <alignment horizontal="center" vertical="center"/>
    </xf>
    <xf numFmtId="177" fontId="43" fillId="0" borderId="28" xfId="4" applyNumberFormat="1" applyFont="1" applyBorder="1" applyAlignment="1">
      <alignment horizontal="center" vertical="center" wrapText="1"/>
    </xf>
    <xf numFmtId="177" fontId="44" fillId="9" borderId="28" xfId="4" applyNumberFormat="1" applyFont="1" applyFill="1" applyBorder="1" applyAlignment="1">
      <alignment horizontal="center" vertical="center" wrapText="1"/>
    </xf>
    <xf numFmtId="9" fontId="44" fillId="0" borderId="29" xfId="569" applyFont="1" applyBorder="1" applyAlignment="1">
      <alignment horizontal="center" vertical="center"/>
    </xf>
    <xf numFmtId="194" fontId="42" fillId="8" borderId="22" xfId="568" applyNumberFormat="1" applyFont="1" applyFill="1" applyBorder="1" applyAlignment="1">
      <alignment horizontal="center" vertical="center"/>
    </xf>
    <xf numFmtId="9" fontId="76" fillId="0" borderId="24" xfId="569" applyFont="1" applyBorder="1" applyAlignment="1">
      <alignment horizontal="center" vertical="center"/>
    </xf>
    <xf numFmtId="178" fontId="76" fillId="0" borderId="24" xfId="569" applyNumberFormat="1" applyFont="1" applyBorder="1" applyAlignment="1">
      <alignment horizontal="center" vertical="center"/>
    </xf>
    <xf numFmtId="0" fontId="75" fillId="8" borderId="22" xfId="568" applyFont="1" applyFill="1" applyBorder="1" applyAlignment="1">
      <alignment horizontal="center" vertical="center"/>
    </xf>
    <xf numFmtId="178" fontId="43" fillId="0" borderId="23" xfId="569" applyNumberFormat="1" applyFont="1" applyBorder="1" applyAlignment="1">
      <alignment horizontal="right" vertical="center" wrapText="1"/>
    </xf>
    <xf numFmtId="10" fontId="44" fillId="9" borderId="23" xfId="569" applyNumberFormat="1" applyFont="1" applyFill="1" applyBorder="1" applyAlignment="1">
      <alignment horizontal="center" vertical="center" wrapText="1"/>
    </xf>
    <xf numFmtId="178" fontId="44" fillId="0" borderId="24" xfId="569" applyNumberFormat="1" applyFont="1" applyBorder="1" applyAlignment="1">
      <alignment horizontal="right" vertical="center"/>
    </xf>
    <xf numFmtId="0" fontId="42" fillId="8" borderId="25" xfId="568" applyFont="1" applyFill="1" applyBorder="1" applyAlignment="1">
      <alignment horizontal="center" vertical="center"/>
    </xf>
    <xf numFmtId="10" fontId="43" fillId="0" borderId="26" xfId="569" applyNumberFormat="1" applyFont="1" applyBorder="1" applyAlignment="1">
      <alignment horizontal="center" vertical="center" wrapText="1"/>
    </xf>
    <xf numFmtId="187" fontId="54" fillId="9" borderId="26" xfId="569" applyNumberFormat="1" applyFont="1" applyFill="1" applyBorder="1" applyAlignment="1">
      <alignment horizontal="centerContinuous" vertical="center"/>
    </xf>
    <xf numFmtId="187" fontId="54" fillId="9" borderId="50" xfId="569" applyNumberFormat="1" applyFont="1" applyFill="1" applyBorder="1" applyAlignment="1">
      <alignment horizontal="centerContinuous" vertical="center"/>
    </xf>
    <xf numFmtId="41" fontId="30" fillId="0" borderId="0" xfId="1" applyFont="1" applyFill="1" applyBorder="1">
      <alignment vertical="center"/>
    </xf>
    <xf numFmtId="0" fontId="30" fillId="0" borderId="0" xfId="0" applyFont="1" applyAlignment="1">
      <alignment horizontal="center"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55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border>
        <bottom style="thin">
          <color theme="2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마니교통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61CC-41F0-A92C-1CF5D5A511D6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2878-48DC-8FB7-2E97535DEBFA}"/>
              </c:ext>
            </c:extLst>
          </c:dPt>
          <c:dPt>
            <c:idx val="8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878-48DC-8FB7-2E97535DEBF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종합!$H$11:$H$19</c:f>
              <c:numCache>
                <c:formatCode>"유카후("0"월)"</c:formatCode>
                <c:ptCount val="9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종합!$J$11:$J$19</c:f>
              <c:numCache>
                <c:formatCode>_-* #,##0.00_-;\-* #,##0.00_-;_-* "-"_-;_-@_-</c:formatCode>
                <c:ptCount val="9"/>
                <c:pt idx="0">
                  <c:v>1.7423246681955449</c:v>
                </c:pt>
                <c:pt idx="1">
                  <c:v>1.9679720756638464</c:v>
                </c:pt>
                <c:pt idx="2">
                  <c:v>2.0569053104539212</c:v>
                </c:pt>
                <c:pt idx="3">
                  <c:v>2.0314190132020662</c:v>
                </c:pt>
                <c:pt idx="4">
                  <c:v>1.9707336704401668</c:v>
                </c:pt>
                <c:pt idx="5">
                  <c:v>1.8148324394926365</c:v>
                </c:pt>
                <c:pt idx="6">
                  <c:v>1.8401091407573849</c:v>
                </c:pt>
                <c:pt idx="7">
                  <c:v>1.7542047839820718</c:v>
                </c:pt>
                <c:pt idx="8">
                  <c:v>1.7704412824101432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1"/>
          <c:min val="1.72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종합!$H$33:$H$38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종합!$N$27:$N$32</c:f>
              <c:numCache>
                <c:formatCode>0%</c:formatCode>
                <c:ptCount val="6"/>
                <c:pt idx="0">
                  <c:v>0</c:v>
                </c:pt>
                <c:pt idx="1">
                  <c:v>6.6666666666666666E-2</c:v>
                </c:pt>
                <c:pt idx="2">
                  <c:v>0.13333333333333333</c:v>
                </c:pt>
                <c:pt idx="3">
                  <c:v>0.4</c:v>
                </c:pt>
                <c:pt idx="4">
                  <c:v>0.2</c:v>
                </c:pt>
                <c:pt idx="5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3"/>
                <c:pt idx="0">
                  <c:v> 81 </c:v>
                </c:pt>
                <c:pt idx="1">
                  <c:v> 47 </c:v>
                </c:pt>
                <c:pt idx="2">
                  <c:v> 7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3"/>
                <c:pt idx="0">
                  <c:v> 81 </c:v>
                </c:pt>
                <c:pt idx="1">
                  <c:v> 47 </c:v>
                </c:pt>
                <c:pt idx="2">
                  <c:v> 7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3"/>
                <c:pt idx="0">
                  <c:v> 81 </c:v>
                </c:pt>
                <c:pt idx="1">
                  <c:v> 47 </c:v>
                </c:pt>
                <c:pt idx="2">
                  <c:v> 7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0.75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3"/>
                <c:pt idx="0">
                  <c:v> 81 </c:v>
                </c:pt>
                <c:pt idx="1">
                  <c:v> 47 </c:v>
                </c:pt>
                <c:pt idx="2">
                  <c:v> 7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0.25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3"/>
                <c:pt idx="0">
                  <c:v> 81 </c:v>
                </c:pt>
                <c:pt idx="1">
                  <c:v> 47 </c:v>
                </c:pt>
                <c:pt idx="2">
                  <c:v> 7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3"/>
                <c:pt idx="0">
                  <c:v> 81 </c:v>
                </c:pt>
                <c:pt idx="1">
                  <c:v> 47 </c:v>
                </c:pt>
                <c:pt idx="2">
                  <c:v> 7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3"/>
                <c:pt idx="0">
                  <c:v> 81 </c:v>
                </c:pt>
                <c:pt idx="1">
                  <c:v> 47 </c:v>
                </c:pt>
                <c:pt idx="2">
                  <c:v> 7 </c:v>
                </c:pt>
              </c:strCache>
            </c:strRef>
          </c:cat>
          <c:val>
            <c:numRef>
              <c:f>종합!$M$66:$P$66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121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963706</xdr:colOff>
      <xdr:row>21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739588</xdr:colOff>
      <xdr:row>10</xdr:row>
      <xdr:rowOff>89647</xdr:rowOff>
    </xdr:from>
    <xdr:to>
      <xdr:col>2</xdr:col>
      <xdr:colOff>134471</xdr:colOff>
      <xdr:row>17</xdr:row>
      <xdr:rowOff>1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40441" y="3440206"/>
          <a:ext cx="324971" cy="194982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156880</xdr:colOff>
      <xdr:row>12</xdr:row>
      <xdr:rowOff>156883</xdr:rowOff>
    </xdr:from>
    <xdr:to>
      <xdr:col>2</xdr:col>
      <xdr:colOff>257737</xdr:colOff>
      <xdr:row>14</xdr:row>
      <xdr:rowOff>56031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57733" y="409014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30</xdr:row>
      <xdr:rowOff>0</xdr:rowOff>
    </xdr:from>
    <xdr:to>
      <xdr:col>6</xdr:col>
      <xdr:colOff>790016</xdr:colOff>
      <xdr:row>38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53</xdr:row>
      <xdr:rowOff>303679</xdr:rowOff>
    </xdr:from>
    <xdr:to>
      <xdr:col>10</xdr:col>
      <xdr:colOff>829235</xdr:colOff>
      <xdr:row>62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55</xdr:row>
      <xdr:rowOff>145773</xdr:rowOff>
    </xdr:from>
    <xdr:to>
      <xdr:col>10</xdr:col>
      <xdr:colOff>794931</xdr:colOff>
      <xdr:row>60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30</xdr:row>
      <xdr:rowOff>33618</xdr:rowOff>
    </xdr:from>
    <xdr:to>
      <xdr:col>6</xdr:col>
      <xdr:colOff>761218</xdr:colOff>
      <xdr:row>30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030942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112060</xdr:colOff>
      <xdr:row>16</xdr:row>
      <xdr:rowOff>168089</xdr:rowOff>
    </xdr:from>
    <xdr:to>
      <xdr:col>6</xdr:col>
      <xdr:colOff>392206</xdr:colOff>
      <xdr:row>16</xdr:row>
      <xdr:rowOff>201707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8C38A306-FC34-4031-A832-29BC5A175780}"/>
            </a:ext>
          </a:extLst>
        </xdr:cNvPr>
        <xdr:cNvCxnSpPr/>
      </xdr:nvCxnSpPr>
      <xdr:spPr>
        <a:xfrm flipV="1">
          <a:off x="4639236" y="5266765"/>
          <a:ext cx="280146" cy="3361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732865</xdr:colOff>
      <xdr:row>14</xdr:row>
      <xdr:rowOff>284632</xdr:rowOff>
    </xdr:from>
    <xdr:to>
      <xdr:col>6</xdr:col>
      <xdr:colOff>889752</xdr:colOff>
      <xdr:row>16</xdr:row>
      <xdr:rowOff>183781</xdr:rowOff>
    </xdr:to>
    <xdr:sp macro="" textlink="$K$19">
      <xdr:nvSpPr>
        <xdr:cNvPr id="17" name="TextBox 16">
          <a:extLst>
            <a:ext uri="{FF2B5EF4-FFF2-40B4-BE49-F238E27FC236}">
              <a16:creationId xmlns:a16="http://schemas.microsoft.com/office/drawing/2014/main" id="{FEC84891-452F-4B1A-A76B-2872640F75BB}"/>
            </a:ext>
          </a:extLst>
        </xdr:cNvPr>
        <xdr:cNvSpPr txBox="1"/>
      </xdr:nvSpPr>
      <xdr:spPr>
        <a:xfrm>
          <a:off x="4385983" y="480060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69E4566-8064-4531-856E-5F609DBA2391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551329</xdr:colOff>
      <xdr:row>14</xdr:row>
      <xdr:rowOff>103094</xdr:rowOff>
    </xdr:from>
    <xdr:to>
      <xdr:col>5</xdr:col>
      <xdr:colOff>795617</xdr:colOff>
      <xdr:row>16</xdr:row>
      <xdr:rowOff>201706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3F3171AA-FF2B-420B-BCAA-5A6EBF9ED987}"/>
            </a:ext>
          </a:extLst>
        </xdr:cNvPr>
        <xdr:cNvCxnSpPr/>
      </xdr:nvCxnSpPr>
      <xdr:spPr>
        <a:xfrm>
          <a:off x="4204447" y="4619065"/>
          <a:ext cx="244288" cy="68131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732865</xdr:colOff>
      <xdr:row>14</xdr:row>
      <xdr:rowOff>239809</xdr:rowOff>
    </xdr:from>
    <xdr:to>
      <xdr:col>6</xdr:col>
      <xdr:colOff>15693</xdr:colOff>
      <xdr:row>16</xdr:row>
      <xdr:rowOff>138958</xdr:rowOff>
    </xdr:to>
    <xdr:sp macro="" textlink="$K$18">
      <xdr:nvSpPr>
        <xdr:cNvPr id="12" name="TextBox 11">
          <a:extLst>
            <a:ext uri="{FF2B5EF4-FFF2-40B4-BE49-F238E27FC236}">
              <a16:creationId xmlns:a16="http://schemas.microsoft.com/office/drawing/2014/main" id="{95A0A17B-D754-4855-8D7E-7D73B92372CC}"/>
            </a:ext>
          </a:extLst>
        </xdr:cNvPr>
        <xdr:cNvSpPr txBox="1"/>
      </xdr:nvSpPr>
      <xdr:spPr>
        <a:xfrm>
          <a:off x="3511924" y="475578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E49B9BE-7F69-4456-83B8-29BE076C4DB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-4.7%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2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5.425781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4" width="9.140625" style="268"/>
    <col min="25" max="25" width="9.140625" style="20"/>
    <col min="26" max="26" width="9.42578125" style="4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3" t="s">
        <v>110</v>
      </c>
      <c r="C2" s="61"/>
      <c r="D2" s="61"/>
      <c r="E2" s="61"/>
      <c r="F2" s="61"/>
      <c r="G2" s="61"/>
      <c r="H2" s="61"/>
      <c r="I2" s="61"/>
      <c r="J2" s="61"/>
      <c r="K2" s="69" t="s">
        <v>248</v>
      </c>
      <c r="L2" s="62"/>
    </row>
    <row r="3" spans="1:28" ht="15.75" customHeight="1">
      <c r="B3" s="65"/>
      <c r="C3" s="65"/>
      <c r="D3" s="65"/>
      <c r="E3" s="65"/>
      <c r="F3" s="65"/>
      <c r="G3" s="65"/>
    </row>
    <row r="4" spans="1:28" ht="16.5" customHeight="1">
      <c r="B4" s="66" t="s">
        <v>112</v>
      </c>
      <c r="C4" s="271" t="s">
        <v>38</v>
      </c>
      <c r="D4" s="271"/>
      <c r="E4" s="66" t="s">
        <v>111</v>
      </c>
      <c r="F4" s="66" t="s">
        <v>64</v>
      </c>
      <c r="G4" s="252" t="s">
        <v>114</v>
      </c>
      <c r="H4" s="39"/>
      <c r="I4" s="39"/>
      <c r="J4" s="101" t="s">
        <v>35</v>
      </c>
      <c r="K4" s="101" t="s">
        <v>36</v>
      </c>
    </row>
    <row r="5" spans="1:28" ht="48.75" customHeight="1">
      <c r="B5" s="68" t="s">
        <v>247</v>
      </c>
      <c r="C5" s="272" t="s">
        <v>192</v>
      </c>
      <c r="D5" s="272"/>
      <c r="E5" s="67">
        <v>3</v>
      </c>
      <c r="F5" s="68">
        <v>17</v>
      </c>
      <c r="G5" s="98" t="s">
        <v>185</v>
      </c>
      <c r="H5" s="39"/>
      <c r="I5" s="39"/>
      <c r="J5" s="100" t="s">
        <v>50</v>
      </c>
      <c r="K5" s="99"/>
    </row>
    <row r="6" spans="1:28" ht="15.75" customHeight="1">
      <c r="B6" s="54"/>
      <c r="C6" s="54"/>
      <c r="D6" s="54"/>
      <c r="E6" s="54"/>
      <c r="F6" s="54"/>
      <c r="G6" s="54"/>
      <c r="H6" s="54"/>
      <c r="I6" s="54"/>
      <c r="M6" s="288"/>
    </row>
    <row r="7" spans="1:28" ht="16.5" customHeight="1">
      <c r="B7" s="56" t="s">
        <v>128</v>
      </c>
      <c r="C7" s="56"/>
      <c r="D7" s="55"/>
      <c r="E7" s="55"/>
      <c r="F7" s="55"/>
      <c r="G7" s="55"/>
      <c r="H7" s="55"/>
      <c r="I7" s="55"/>
      <c r="J7" s="55"/>
      <c r="K7" s="55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89"/>
      <c r="P9" s="289"/>
    </row>
    <row r="10" spans="1:28" ht="23.25" customHeight="1" thickBot="1">
      <c r="G10" s="6"/>
      <c r="H10" s="195" t="s">
        <v>91</v>
      </c>
      <c r="I10" s="196" t="s">
        <v>92</v>
      </c>
      <c r="J10" s="197" t="str">
        <f>C5</f>
        <v>마니교통</v>
      </c>
      <c r="K10" s="198" t="s">
        <v>93</v>
      </c>
      <c r="X10" s="269"/>
      <c r="Z10" s="20"/>
      <c r="AA10" s="20"/>
      <c r="AB10" s="20"/>
    </row>
    <row r="11" spans="1:28" ht="23.25" customHeight="1" thickTop="1">
      <c r="G11" s="6"/>
      <c r="H11" s="273">
        <v>1</v>
      </c>
      <c r="I11" s="274">
        <v>2.0099999999999998</v>
      </c>
      <c r="J11" s="275">
        <v>1.7423246681955449</v>
      </c>
      <c r="K11" s="276"/>
      <c r="M11" s="2"/>
      <c r="Y11" s="251"/>
      <c r="Z11" s="51"/>
      <c r="AA11" s="52"/>
      <c r="AB11" s="20"/>
    </row>
    <row r="12" spans="1:28" ht="23.25" customHeight="1">
      <c r="G12" s="6"/>
      <c r="H12" s="277">
        <v>2</v>
      </c>
      <c r="I12" s="274">
        <v>2.3662575846193561</v>
      </c>
      <c r="J12" s="275">
        <v>1.9679720756638464</v>
      </c>
      <c r="K12" s="278">
        <v>0.12950939143965368</v>
      </c>
      <c r="M12" s="290"/>
      <c r="Y12" s="251"/>
      <c r="Z12" s="51"/>
      <c r="AA12" s="52"/>
      <c r="AB12" s="20"/>
    </row>
    <row r="13" spans="1:28" ht="23.25" customHeight="1">
      <c r="G13" s="6"/>
      <c r="H13" s="277">
        <v>3</v>
      </c>
      <c r="I13" s="274">
        <v>2.37</v>
      </c>
      <c r="J13" s="275">
        <v>2.0569053104539212</v>
      </c>
      <c r="K13" s="279">
        <v>4.519029303811406E-2</v>
      </c>
      <c r="M13" s="290"/>
      <c r="Y13" s="251"/>
      <c r="Z13" s="51"/>
      <c r="AA13" s="52"/>
      <c r="AB13" s="20"/>
    </row>
    <row r="14" spans="1:28" ht="23.25" customHeight="1">
      <c r="G14" s="6"/>
      <c r="H14" s="277">
        <v>4</v>
      </c>
      <c r="I14" s="274">
        <v>2.33</v>
      </c>
      <c r="J14" s="275">
        <v>2.0314190132020662</v>
      </c>
      <c r="K14" s="279">
        <v>-1.2390603068758055E-2</v>
      </c>
      <c r="M14" s="290"/>
      <c r="Y14" s="251"/>
      <c r="Z14" s="51"/>
      <c r="AA14" s="52"/>
      <c r="AB14" s="20"/>
    </row>
    <row r="15" spans="1:28" ht="23.25" customHeight="1">
      <c r="G15" s="6"/>
      <c r="H15" s="277">
        <v>5</v>
      </c>
      <c r="I15" s="274">
        <v>2.2850259626150282</v>
      </c>
      <c r="J15" s="275">
        <v>1.9707336704401668</v>
      </c>
      <c r="K15" s="279">
        <v>-2.9873375393017931E-2</v>
      </c>
      <c r="M15" s="290"/>
      <c r="Y15" s="251"/>
      <c r="Z15" s="51"/>
      <c r="AA15" s="52"/>
      <c r="AB15" s="20"/>
    </row>
    <row r="16" spans="1:28" ht="23.25" customHeight="1">
      <c r="G16" s="6"/>
      <c r="H16" s="277">
        <v>6</v>
      </c>
      <c r="I16" s="274">
        <v>2.0664933427553414</v>
      </c>
      <c r="J16" s="275">
        <v>1.8148324394926365</v>
      </c>
      <c r="K16" s="279">
        <v>-7.9108219078993791E-2</v>
      </c>
      <c r="M16" s="290"/>
      <c r="Y16" s="251"/>
      <c r="Z16" s="51"/>
      <c r="AA16" s="52"/>
      <c r="AB16" s="20"/>
    </row>
    <row r="17" spans="2:28" ht="23.25" customHeight="1">
      <c r="G17" s="6"/>
      <c r="H17" s="277">
        <v>7</v>
      </c>
      <c r="I17" s="274">
        <v>2.13</v>
      </c>
      <c r="J17" s="275">
        <v>1.8401091407573849</v>
      </c>
      <c r="K17" s="279">
        <v>1.3927842986879213E-2</v>
      </c>
      <c r="M17" s="290"/>
      <c r="Y17" s="251"/>
      <c r="Z17" s="51"/>
      <c r="AA17" s="52"/>
      <c r="AB17" s="20"/>
    </row>
    <row r="18" spans="2:28" ht="23.25" customHeight="1">
      <c r="G18" s="6"/>
      <c r="H18" s="277">
        <v>8</v>
      </c>
      <c r="I18" s="274">
        <v>2.08</v>
      </c>
      <c r="J18" s="275">
        <v>1.7542047839820718</v>
      </c>
      <c r="K18" s="279">
        <v>-4.6684381307923406E-2</v>
      </c>
      <c r="M18" s="290"/>
      <c r="Y18" s="251"/>
      <c r="Z18" s="51"/>
      <c r="AA18" s="52"/>
      <c r="AB18" s="20"/>
    </row>
    <row r="19" spans="2:28" ht="23.25" customHeight="1">
      <c r="G19" s="6"/>
      <c r="H19" s="277">
        <v>9</v>
      </c>
      <c r="I19" s="274">
        <v>2.13</v>
      </c>
      <c r="J19" s="275">
        <v>1.7704412824101432</v>
      </c>
      <c r="K19" s="279">
        <v>9.2557599753058106E-3</v>
      </c>
      <c r="M19" s="290"/>
      <c r="Y19" s="251"/>
      <c r="Z19" s="51"/>
      <c r="AA19" s="52"/>
      <c r="AB19" s="20"/>
    </row>
    <row r="20" spans="2:28" ht="23.25" customHeight="1">
      <c r="G20" s="6"/>
      <c r="H20" s="280" t="s">
        <v>237</v>
      </c>
      <c r="I20" s="281">
        <v>5.9701492537313383E-2</v>
      </c>
      <c r="J20" s="282">
        <v>1.6137413840164205E-2</v>
      </c>
      <c r="K20" s="283">
        <v>-4.3564078697149178E-2</v>
      </c>
      <c r="M20" s="290"/>
      <c r="Y20" s="251"/>
      <c r="Z20" s="51"/>
      <c r="AA20" s="52"/>
      <c r="AB20" s="20"/>
    </row>
    <row r="21" spans="2:28" ht="23.25" customHeight="1">
      <c r="H21" s="284" t="s">
        <v>273</v>
      </c>
      <c r="I21" s="285"/>
      <c r="J21" s="286" t="s">
        <v>274</v>
      </c>
      <c r="K21" s="287"/>
      <c r="M21" s="290"/>
      <c r="X21" s="32"/>
      <c r="Y21" s="4"/>
      <c r="AA21" s="4"/>
      <c r="AB21" s="20"/>
    </row>
    <row r="22" spans="2:28" ht="9" customHeight="1">
      <c r="M22" s="290"/>
      <c r="X22" s="32"/>
      <c r="Y22" s="4"/>
      <c r="AA22" s="4"/>
      <c r="AB22" s="52"/>
    </row>
    <row r="23" spans="2:28" ht="16.5" customHeight="1">
      <c r="B23" s="56" t="s">
        <v>129</v>
      </c>
      <c r="C23" s="56"/>
      <c r="D23" s="55"/>
      <c r="E23" s="55"/>
      <c r="F23" s="55"/>
      <c r="G23" s="55"/>
      <c r="H23" s="55"/>
      <c r="I23" s="55"/>
      <c r="J23" s="55"/>
      <c r="K23" s="55"/>
      <c r="M23" s="290"/>
      <c r="X23" s="32"/>
      <c r="Y23" s="4"/>
      <c r="AA23" s="4"/>
      <c r="AB23" s="52"/>
    </row>
    <row r="24" spans="2:28" ht="27.75" customHeight="1">
      <c r="B24" s="60" t="s">
        <v>62</v>
      </c>
      <c r="C24" s="60" t="s">
        <v>100</v>
      </c>
      <c r="D24" s="60" t="s">
        <v>102</v>
      </c>
      <c r="E24" s="60" t="s">
        <v>103</v>
      </c>
      <c r="F24" s="60" t="s">
        <v>104</v>
      </c>
      <c r="G24" s="60" t="s">
        <v>105</v>
      </c>
      <c r="H24" s="60" t="s">
        <v>6</v>
      </c>
      <c r="I24" s="60" t="s">
        <v>7</v>
      </c>
      <c r="J24" s="60" t="s">
        <v>106</v>
      </c>
      <c r="K24" s="60" t="s">
        <v>71</v>
      </c>
      <c r="M24" s="290"/>
      <c r="X24" s="32"/>
      <c r="Y24" s="4"/>
      <c r="AA24" s="4"/>
      <c r="AB24" s="52"/>
    </row>
    <row r="25" spans="2:28" ht="23.25" customHeight="1">
      <c r="B25" s="80" t="s">
        <v>236</v>
      </c>
      <c r="C25" s="81">
        <v>9</v>
      </c>
      <c r="D25" s="82">
        <v>2.1929773979701906E-2</v>
      </c>
      <c r="E25" s="82">
        <v>0.35443444266069357</v>
      </c>
      <c r="F25" s="82">
        <v>0.17354309130607254</v>
      </c>
      <c r="G25" s="83">
        <v>14.094085500311389</v>
      </c>
      <c r="H25" s="84">
        <v>0.2233632246242625</v>
      </c>
      <c r="I25" s="84">
        <v>15.78444596090093</v>
      </c>
      <c r="J25" s="85">
        <v>2.130414149109618</v>
      </c>
      <c r="K25" s="86" t="s">
        <v>67</v>
      </c>
      <c r="M25" s="290"/>
      <c r="N25" s="291" t="s">
        <v>117</v>
      </c>
      <c r="Y25" s="4"/>
      <c r="AA25" s="4"/>
      <c r="AB25" s="4"/>
    </row>
    <row r="26" spans="2:28" ht="22.5" customHeight="1">
      <c r="B26" s="227" t="s">
        <v>117</v>
      </c>
      <c r="C26" s="73">
        <v>9</v>
      </c>
      <c r="D26" s="74">
        <v>3.098172798720792E-2</v>
      </c>
      <c r="E26" s="74">
        <v>0.36127130621271164</v>
      </c>
      <c r="F26" s="74">
        <v>0.20232443437380318</v>
      </c>
      <c r="G26" s="75">
        <v>17.213999999999999</v>
      </c>
      <c r="H26" s="76">
        <v>0.3357819014188686</v>
      </c>
      <c r="I26" s="76">
        <v>14.57483517385108</v>
      </c>
      <c r="J26" s="77">
        <v>1.7704412824101432</v>
      </c>
      <c r="K26" s="78" t="s">
        <v>67</v>
      </c>
      <c r="M26" s="290"/>
      <c r="N26" s="40" t="s">
        <v>67</v>
      </c>
      <c r="O26" s="40">
        <v>14</v>
      </c>
      <c r="Y26" s="4"/>
      <c r="AA26" s="4"/>
      <c r="AB26" s="4"/>
    </row>
    <row r="27" spans="2:28" ht="22.5" customHeight="1">
      <c r="B27" s="57" t="s">
        <v>107</v>
      </c>
      <c r="C27" s="57"/>
      <c r="D27" s="71">
        <f>D26/D25-1</f>
        <v>0.41277005480696971</v>
      </c>
      <c r="E27" s="71">
        <f t="shared" ref="E27:J27" si="0">E26/E25-1</f>
        <v>1.9289501044804203E-2</v>
      </c>
      <c r="F27" s="71">
        <f t="shared" si="0"/>
        <v>0.16584551335996367</v>
      </c>
      <c r="G27" s="71">
        <f t="shared" si="0"/>
        <v>0.22136338676387912</v>
      </c>
      <c r="H27" s="71">
        <f t="shared" si="0"/>
        <v>0.50329984707068376</v>
      </c>
      <c r="I27" s="71">
        <f t="shared" si="0"/>
        <v>-7.66330848764748E-2</v>
      </c>
      <c r="J27" s="71">
        <f t="shared" si="0"/>
        <v>-0.16896849227645305</v>
      </c>
      <c r="K27" s="72" t="str">
        <f>J21</f>
        <v>21위/(32개사)</v>
      </c>
      <c r="M27" s="2" t="s">
        <v>182</v>
      </c>
      <c r="N27" s="292">
        <v>0</v>
      </c>
      <c r="O27" s="40">
        <v>0</v>
      </c>
      <c r="X27" s="32"/>
      <c r="Y27" s="4"/>
      <c r="AA27" s="4"/>
      <c r="AB27" s="4"/>
    </row>
    <row r="28" spans="2:28" ht="22.5" customHeight="1">
      <c r="M28" s="2" t="s">
        <v>183</v>
      </c>
      <c r="N28" s="292">
        <v>6.6666666666666666E-2</v>
      </c>
      <c r="O28" s="40">
        <v>1</v>
      </c>
      <c r="X28" s="32"/>
      <c r="Y28" s="4"/>
      <c r="AA28" s="4"/>
      <c r="AB28" s="4"/>
    </row>
    <row r="29" spans="2:28" ht="17.25" customHeight="1">
      <c r="B29" s="56" t="s">
        <v>130</v>
      </c>
      <c r="C29" s="56"/>
      <c r="D29" s="55"/>
      <c r="E29" s="55"/>
      <c r="F29" s="55"/>
      <c r="G29" s="55"/>
      <c r="H29" s="55"/>
      <c r="I29" s="55"/>
      <c r="J29" s="55"/>
      <c r="K29" s="55"/>
      <c r="M29" s="2" t="s">
        <v>116</v>
      </c>
      <c r="N29" s="292">
        <v>0.13333333333333333</v>
      </c>
      <c r="O29" s="40">
        <v>2</v>
      </c>
      <c r="X29" s="32"/>
      <c r="Y29" s="4"/>
      <c r="AA29" s="4"/>
      <c r="AB29" s="4"/>
    </row>
    <row r="30" spans="2:28" ht="22.5" customHeight="1">
      <c r="B30" s="64"/>
      <c r="C30" s="64"/>
      <c r="M30" s="2" t="s">
        <v>184</v>
      </c>
      <c r="N30" s="292">
        <v>0.4</v>
      </c>
      <c r="O30" s="40">
        <v>5</v>
      </c>
      <c r="X30" s="32"/>
      <c r="Y30" s="4"/>
      <c r="AA30" s="4"/>
      <c r="AB30" s="4"/>
    </row>
    <row r="31" spans="2:28" ht="22.5" customHeight="1" thickBot="1">
      <c r="H31" s="199" t="s">
        <v>91</v>
      </c>
      <c r="I31" s="200" t="s">
        <v>92</v>
      </c>
      <c r="J31" s="201" t="str">
        <f>J10</f>
        <v>마니교통</v>
      </c>
      <c r="K31" s="202" t="s">
        <v>115</v>
      </c>
      <c r="M31" s="2" t="s">
        <v>185</v>
      </c>
      <c r="N31" s="292">
        <v>0.2</v>
      </c>
      <c r="O31" s="40">
        <v>3</v>
      </c>
      <c r="X31" s="32"/>
      <c r="Y31" s="4"/>
      <c r="AA31" s="4"/>
      <c r="AB31" s="4"/>
    </row>
    <row r="32" spans="2:28" ht="22.5" customHeight="1" thickTop="1">
      <c r="H32" s="207" t="s">
        <v>109</v>
      </c>
      <c r="I32" s="208" t="s">
        <v>67</v>
      </c>
      <c r="J32" s="209" t="s">
        <v>67</v>
      </c>
      <c r="K32" s="210"/>
      <c r="M32" s="2" t="s">
        <v>75</v>
      </c>
      <c r="N32" s="292">
        <v>0.2</v>
      </c>
      <c r="O32" s="40">
        <v>3</v>
      </c>
      <c r="X32" s="32"/>
      <c r="Z32" s="20"/>
      <c r="AA32" s="20"/>
      <c r="AB32" s="20"/>
    </row>
    <row r="33" spans="2:28" ht="21" customHeight="1">
      <c r="H33" s="203" t="s">
        <v>94</v>
      </c>
      <c r="I33" s="204">
        <v>4.0834575260804772E-2</v>
      </c>
      <c r="J33" s="205" t="s">
        <v>235</v>
      </c>
      <c r="K33" s="206">
        <v>-4.0834575260804772E-2</v>
      </c>
      <c r="M33" s="2"/>
      <c r="X33" s="32"/>
      <c r="Z33" s="20"/>
      <c r="AA33" s="20"/>
      <c r="AB33" s="20"/>
    </row>
    <row r="34" spans="2:28" ht="21" customHeight="1">
      <c r="H34" s="187" t="s">
        <v>95</v>
      </c>
      <c r="I34" s="179">
        <v>6.9448584202682559E-2</v>
      </c>
      <c r="J34" s="188" t="s">
        <v>275</v>
      </c>
      <c r="K34" s="189">
        <v>-2.7819175360158932E-3</v>
      </c>
      <c r="L34" s="4"/>
      <c r="M34" s="2"/>
      <c r="X34" s="32"/>
      <c r="Z34" s="20"/>
      <c r="AA34" s="20"/>
      <c r="AB34" s="20"/>
    </row>
    <row r="35" spans="2:28" ht="21" customHeight="1">
      <c r="H35" s="186" t="s">
        <v>96</v>
      </c>
      <c r="I35" s="179">
        <v>0.12071535022354694</v>
      </c>
      <c r="J35" s="188" t="s">
        <v>276</v>
      </c>
      <c r="K35" s="189">
        <v>1.2617983109786388E-2</v>
      </c>
      <c r="L35" s="4"/>
      <c r="M35" s="2"/>
      <c r="X35" s="32"/>
      <c r="Z35" s="20"/>
      <c r="AA35" s="20"/>
      <c r="AB35" s="20"/>
    </row>
    <row r="36" spans="2:28" ht="21" customHeight="1">
      <c r="H36" s="186" t="s">
        <v>99</v>
      </c>
      <c r="I36" s="179">
        <v>0.21818181818181817</v>
      </c>
      <c r="J36" s="188" t="s">
        <v>277</v>
      </c>
      <c r="K36" s="189">
        <v>0.18181818181818185</v>
      </c>
      <c r="L36" s="4"/>
      <c r="M36" s="2"/>
      <c r="X36" s="32"/>
      <c r="Z36" s="20"/>
      <c r="AA36" s="20"/>
      <c r="AB36" s="20"/>
    </row>
    <row r="37" spans="2:28" ht="21" customHeight="1">
      <c r="H37" s="190" t="s">
        <v>97</v>
      </c>
      <c r="I37" s="179">
        <v>0.23487332339791356</v>
      </c>
      <c r="J37" s="188" t="s">
        <v>278</v>
      </c>
      <c r="K37" s="189">
        <v>-3.4873323397913547E-2</v>
      </c>
      <c r="L37" s="4"/>
      <c r="M37" s="2"/>
      <c r="X37" s="32"/>
      <c r="Z37" s="20"/>
      <c r="AA37" s="20"/>
      <c r="AB37" s="20"/>
    </row>
    <row r="38" spans="2:28" ht="21" customHeight="1">
      <c r="H38" s="191" t="s">
        <v>98</v>
      </c>
      <c r="I38" s="192">
        <v>0.31594634873323396</v>
      </c>
      <c r="J38" s="193" t="s">
        <v>278</v>
      </c>
      <c r="K38" s="194">
        <v>-0.11594634873323395</v>
      </c>
      <c r="L38" s="4"/>
      <c r="M38" s="2"/>
      <c r="X38" s="32"/>
      <c r="Z38" s="20"/>
      <c r="AA38" s="20"/>
      <c r="AB38" s="20"/>
    </row>
    <row r="39" spans="2:28" ht="22.5" customHeight="1">
      <c r="L39" s="4"/>
      <c r="M39" s="2"/>
      <c r="X39" s="32"/>
      <c r="Z39" s="20"/>
      <c r="AA39" s="20"/>
      <c r="AB39" s="20"/>
    </row>
    <row r="40" spans="2:28" ht="18" customHeight="1">
      <c r="B40" s="56" t="s">
        <v>131</v>
      </c>
      <c r="C40" s="56"/>
      <c r="D40" s="55"/>
      <c r="E40" s="55"/>
      <c r="F40" s="55"/>
      <c r="G40" s="55"/>
      <c r="H40" s="55"/>
      <c r="I40" s="55"/>
      <c r="J40" s="55"/>
      <c r="K40" s="55"/>
      <c r="L40" s="4"/>
      <c r="M40" s="2"/>
      <c r="X40" s="32"/>
      <c r="Z40" s="20"/>
      <c r="AA40" s="20"/>
      <c r="AB40" s="20"/>
    </row>
    <row r="41" spans="2:28" ht="30.75" customHeight="1">
      <c r="B41" s="60" t="s">
        <v>62</v>
      </c>
      <c r="C41" s="60" t="s">
        <v>101</v>
      </c>
      <c r="D41" s="60" t="s">
        <v>102</v>
      </c>
      <c r="E41" s="60" t="s">
        <v>103</v>
      </c>
      <c r="F41" s="60" t="s">
        <v>104</v>
      </c>
      <c r="G41" s="60" t="s">
        <v>105</v>
      </c>
      <c r="H41" s="60" t="s">
        <v>6</v>
      </c>
      <c r="I41" s="60" t="s">
        <v>7</v>
      </c>
      <c r="J41" s="60" t="s">
        <v>106</v>
      </c>
      <c r="K41" s="60" t="s">
        <v>71</v>
      </c>
      <c r="L41" s="4"/>
      <c r="M41" s="2"/>
      <c r="N41" s="40" t="s">
        <v>124</v>
      </c>
      <c r="X41" s="32"/>
      <c r="Z41" s="20"/>
      <c r="AA41" s="20"/>
      <c r="AB41" s="20"/>
    </row>
    <row r="42" spans="2:28" ht="22.5" customHeight="1">
      <c r="B42" s="229" t="s">
        <v>117</v>
      </c>
      <c r="C42" s="81">
        <v>1</v>
      </c>
      <c r="D42" s="82">
        <v>6.7715156896309539E-2</v>
      </c>
      <c r="E42" s="82">
        <v>0.40056657245528138</v>
      </c>
      <c r="F42" s="82">
        <v>0.20037294245033796</v>
      </c>
      <c r="G42" s="83">
        <v>21.9374</v>
      </c>
      <c r="H42" s="84">
        <v>4.3916506335701442</v>
      </c>
      <c r="I42" s="84">
        <v>45.20698076161969</v>
      </c>
      <c r="J42" s="85">
        <v>1.7537285056679037</v>
      </c>
      <c r="K42" s="87" t="s">
        <v>75</v>
      </c>
      <c r="L42" s="4"/>
      <c r="M42" s="2"/>
      <c r="N42" s="40">
        <v>1</v>
      </c>
      <c r="X42" s="32"/>
      <c r="Z42" s="20"/>
      <c r="AA42" s="20"/>
      <c r="AB42" s="20"/>
    </row>
    <row r="43" spans="2:28" ht="22.5" customHeight="1">
      <c r="B43" s="227" t="s">
        <v>117</v>
      </c>
      <c r="C43" s="73">
        <v>2</v>
      </c>
      <c r="D43" s="74">
        <v>5.2867493148698992E-2</v>
      </c>
      <c r="E43" s="74">
        <v>0.34322076591314921</v>
      </c>
      <c r="F43" s="74">
        <v>0.18997167183676331</v>
      </c>
      <c r="G43" s="75">
        <v>17.110421052631576</v>
      </c>
      <c r="H43" s="76">
        <v>1.177446932245541</v>
      </c>
      <c r="I43" s="76">
        <v>13.961414468083246</v>
      </c>
      <c r="J43" s="77">
        <v>1.9352067459377125</v>
      </c>
      <c r="K43" s="78" t="s">
        <v>68</v>
      </c>
      <c r="M43" s="2"/>
      <c r="N43" s="40">
        <v>4</v>
      </c>
      <c r="X43" s="32"/>
      <c r="Z43" s="20"/>
      <c r="AA43" s="20"/>
      <c r="AB43" s="20"/>
    </row>
    <row r="44" spans="2:28" ht="22.5" customHeight="1">
      <c r="B44" s="227" t="s">
        <v>117</v>
      </c>
      <c r="C44" s="73">
        <v>3</v>
      </c>
      <c r="D44" s="74">
        <v>2.9868779553214743E-2</v>
      </c>
      <c r="E44" s="74">
        <v>0.35220433325692546</v>
      </c>
      <c r="F44" s="74">
        <v>0.20364585758787976</v>
      </c>
      <c r="G44" s="75">
        <v>15.993500000000001</v>
      </c>
      <c r="H44" s="76">
        <v>1.3544852246950312</v>
      </c>
      <c r="I44" s="76">
        <v>13.04936960041665</v>
      </c>
      <c r="J44" s="77">
        <v>2.0665403482054359</v>
      </c>
      <c r="K44" s="78" t="s">
        <v>68</v>
      </c>
      <c r="M44" s="2"/>
      <c r="N44" s="40">
        <v>4</v>
      </c>
      <c r="X44" s="32"/>
      <c r="Z44" s="20"/>
      <c r="AA44" s="20"/>
      <c r="AB44" s="20"/>
    </row>
    <row r="45" spans="2:28" ht="22.5" customHeight="1">
      <c r="B45" s="227" t="s">
        <v>117</v>
      </c>
      <c r="C45" s="73">
        <v>4</v>
      </c>
      <c r="D45" s="74">
        <v>2.4997853083789615E-2</v>
      </c>
      <c r="E45" s="74">
        <v>0.35476311498254498</v>
      </c>
      <c r="F45" s="74">
        <v>0.22123126794501249</v>
      </c>
      <c r="G45" s="75">
        <v>17.091684210526314</v>
      </c>
      <c r="H45" s="76">
        <v>0.49059747938458625</v>
      </c>
      <c r="I45" s="76">
        <v>14.080711563486343</v>
      </c>
      <c r="J45" s="77">
        <v>1.9825554587390748</v>
      </c>
      <c r="K45" s="78" t="s">
        <v>69</v>
      </c>
      <c r="M45" s="2"/>
      <c r="N45" s="40">
        <v>3</v>
      </c>
      <c r="X45" s="32"/>
      <c r="Z45" s="20"/>
      <c r="AA45" s="20"/>
      <c r="AB45" s="20"/>
    </row>
    <row r="46" spans="2:28" ht="22.5" customHeight="1">
      <c r="B46" s="227" t="s">
        <v>117</v>
      </c>
      <c r="C46" s="73">
        <v>5</v>
      </c>
      <c r="D46" s="74">
        <v>2.7212720474049792E-2</v>
      </c>
      <c r="E46" s="74">
        <v>0.35703401521290851</v>
      </c>
      <c r="F46" s="74">
        <v>0.22370126342992042</v>
      </c>
      <c r="G46" s="75">
        <v>16.333066666666664</v>
      </c>
      <c r="H46" s="76">
        <v>0.4035583104224218</v>
      </c>
      <c r="I46" s="76">
        <v>14.331449998518293</v>
      </c>
      <c r="J46" s="77">
        <v>1.9030076454144353</v>
      </c>
      <c r="K46" s="78" t="s">
        <v>68</v>
      </c>
      <c r="M46" s="2"/>
      <c r="N46" s="40">
        <v>4</v>
      </c>
      <c r="X46" s="32"/>
      <c r="Z46" s="20"/>
      <c r="AA46" s="20"/>
      <c r="AB46" s="20"/>
    </row>
    <row r="47" spans="2:28" ht="22.5" customHeight="1">
      <c r="B47" s="227" t="s">
        <v>117</v>
      </c>
      <c r="C47" s="73">
        <v>6</v>
      </c>
      <c r="D47" s="74">
        <v>2.6120846618573695E-2</v>
      </c>
      <c r="E47" s="74">
        <v>0.35264410467527868</v>
      </c>
      <c r="F47" s="74">
        <v>0.20354331883422822</v>
      </c>
      <c r="G47" s="75">
        <v>15.48881818181818</v>
      </c>
      <c r="H47" s="76">
        <v>0.42977896713308322</v>
      </c>
      <c r="I47" s="76">
        <v>11.940487646863147</v>
      </c>
      <c r="J47" s="77">
        <v>1.813702780142606</v>
      </c>
      <c r="K47" s="78" t="s">
        <v>67</v>
      </c>
      <c r="M47" s="2"/>
      <c r="N47" s="40">
        <v>2</v>
      </c>
      <c r="X47" s="32"/>
      <c r="Z47" s="20"/>
      <c r="AA47" s="20"/>
      <c r="AB47" s="20"/>
    </row>
    <row r="48" spans="2:28" ht="22.5" customHeight="1">
      <c r="B48" s="227" t="s">
        <v>117</v>
      </c>
      <c r="C48" s="73">
        <v>7</v>
      </c>
      <c r="D48" s="74">
        <v>3.2678858724883804E-2</v>
      </c>
      <c r="E48" s="74">
        <v>0.35882492674685501</v>
      </c>
      <c r="F48" s="74">
        <v>0.18652846376051202</v>
      </c>
      <c r="G48" s="75">
        <v>16.444499999999998</v>
      </c>
      <c r="H48" s="76">
        <v>1.5513972807934269</v>
      </c>
      <c r="I48" s="76">
        <v>12.972407236815322</v>
      </c>
      <c r="J48" s="77">
        <v>1.843045599379171</v>
      </c>
      <c r="K48" s="78" t="s">
        <v>69</v>
      </c>
      <c r="M48" s="2"/>
      <c r="N48" s="40">
        <v>3</v>
      </c>
      <c r="X48" s="32"/>
      <c r="Z48" s="20"/>
      <c r="AA48" s="20"/>
      <c r="AB48" s="20"/>
    </row>
    <row r="49" spans="2:28" ht="22.5" customHeight="1">
      <c r="B49" s="227" t="s">
        <v>117</v>
      </c>
      <c r="C49" s="73">
        <v>8</v>
      </c>
      <c r="D49" s="74">
        <v>3.6420418050434694E-2</v>
      </c>
      <c r="E49" s="74">
        <v>0.35874579075575547</v>
      </c>
      <c r="F49" s="74">
        <v>0.16840100677997516</v>
      </c>
      <c r="G49" s="75">
        <v>17.696100000000001</v>
      </c>
      <c r="H49" s="76">
        <v>0.51321297993327664</v>
      </c>
      <c r="I49" s="76">
        <v>13.98385460743428</v>
      </c>
      <c r="J49" s="77">
        <v>1.7542047839820718</v>
      </c>
      <c r="K49" s="78" t="s">
        <v>67</v>
      </c>
      <c r="M49" s="2"/>
      <c r="N49" s="40">
        <v>2</v>
      </c>
      <c r="X49" s="32"/>
      <c r="Z49" s="20"/>
      <c r="AA49" s="20"/>
      <c r="AB49" s="20"/>
    </row>
    <row r="50" spans="2:28" ht="22.5" customHeight="1">
      <c r="B50" s="227" t="s">
        <v>117</v>
      </c>
      <c r="C50" s="73">
        <v>9</v>
      </c>
      <c r="D50" s="74">
        <v>3.098172798720792E-2</v>
      </c>
      <c r="E50" s="74">
        <v>0.36127130621271164</v>
      </c>
      <c r="F50" s="74">
        <v>0.20232443437380318</v>
      </c>
      <c r="G50" s="75">
        <v>17.213999999999999</v>
      </c>
      <c r="H50" s="76">
        <v>0.3357819014188686</v>
      </c>
      <c r="I50" s="76">
        <v>14.57483517385108</v>
      </c>
      <c r="J50" s="77">
        <v>1.7704412824101432</v>
      </c>
      <c r="K50" s="78" t="s">
        <v>67</v>
      </c>
      <c r="M50" s="2"/>
      <c r="N50" s="40">
        <v>2</v>
      </c>
      <c r="X50" s="32"/>
      <c r="Z50" s="20"/>
      <c r="AA50" s="20"/>
      <c r="AB50" s="20"/>
    </row>
    <row r="51" spans="2:28" ht="25.5" customHeight="1">
      <c r="B51" s="57" t="s">
        <v>107</v>
      </c>
      <c r="C51" s="57"/>
      <c r="D51" s="71" cm="1">
        <f t="array" aca="1" ref="D51" ca="1">(INDIRECT(ADDRESS(ROW()-1,COLUMN()))/INDIRECT(ADDRESS(ROW()-2,COLUMN())))-1</f>
        <v>-0.1493307972383876</v>
      </c>
      <c r="E51" s="71" cm="1">
        <f t="array" aca="1" ref="E51" ca="1">(INDIRECT(ADDRESS(ROW()-1,COLUMN()))/INDIRECT(ADDRESS(ROW()-2,COLUMN())))-1</f>
        <v>7.0398469390700047E-3</v>
      </c>
      <c r="F51" s="71" cm="1">
        <f t="array" aca="1" ref="F51" ca="1">(INDIRECT(ADDRESS(ROW()-1,COLUMN()))/INDIRECT(ADDRESS(ROW()-2,COLUMN())))-1</f>
        <v>0.20144432769425635</v>
      </c>
      <c r="G51" s="71" cm="1">
        <f t="array" aca="1" ref="G51" ca="1">(INDIRECT(ADDRESS(ROW()-1,COLUMN()))/INDIRECT(ADDRESS(ROW()-2,COLUMN())))-1</f>
        <v>-2.7243290894604089E-2</v>
      </c>
      <c r="H51" s="71" cm="1">
        <f t="array" aca="1" ref="H51" ca="1">(INDIRECT(ADDRESS(ROW()-1,COLUMN()))/INDIRECT(ADDRESS(ROW()-2,COLUMN())))-1</f>
        <v>-0.34572601522563995</v>
      </c>
      <c r="I51" s="71" cm="1">
        <f t="array" aca="1" ref="I51" ca="1">(INDIRECT(ADDRESS(ROW()-1,COLUMN()))/INDIRECT(ADDRESS(ROW()-2,COLUMN())))-1</f>
        <v>4.2261635508038964E-2</v>
      </c>
      <c r="J51" s="71" cm="1">
        <f t="array" aca="1" ref="J51" ca="1">(INDIRECT(ADDRESS(ROW()-1,COLUMN()))/INDIRECT(ADDRESS(ROW()-2,COLUMN())))-1</f>
        <v>9.2557599753058106E-3</v>
      </c>
      <c r="K51" s="79" t="str" cm="1">
        <f t="array" aca="1" ref="K51" ca="1">_xlfn.IFS(N51=0,"등급유지",N51&gt;0,N51&amp;"등급 상승",N51&lt;0,N51&amp;"등급 하락")</f>
        <v>등급유지</v>
      </c>
      <c r="M51" s="293"/>
      <c r="N51" s="40" cm="1">
        <f t="array" aca="1" ref="N51" ca="1">(INDIRECT(ADDRESS(ROW()-1,COLUMN()))-INDIRECT(ADDRESS(ROW()-2,COLUMN())))</f>
        <v>0</v>
      </c>
      <c r="O51" s="40" t="s">
        <v>125</v>
      </c>
      <c r="X51" s="270"/>
      <c r="Z51" s="53"/>
      <c r="AA51" s="20"/>
      <c r="AB51" s="20"/>
    </row>
    <row r="52" spans="2:28" ht="25.5" customHeight="1">
      <c r="B52" s="49"/>
      <c r="C52" s="49"/>
      <c r="D52" s="50"/>
      <c r="E52" s="50"/>
      <c r="F52" s="50"/>
      <c r="G52" s="50"/>
      <c r="H52" s="50"/>
      <c r="I52" s="50"/>
      <c r="J52" s="50"/>
      <c r="K52" s="50"/>
      <c r="M52" s="293"/>
      <c r="N52" s="2"/>
      <c r="O52" s="2"/>
      <c r="X52" s="270"/>
      <c r="Z52" s="53"/>
      <c r="AA52" s="20"/>
      <c r="AB52" s="20"/>
    </row>
    <row r="53" spans="2:28" ht="18" customHeight="1">
      <c r="B53" s="56" t="s">
        <v>132</v>
      </c>
      <c r="C53" s="56"/>
      <c r="D53" s="55"/>
      <c r="E53" s="55"/>
      <c r="F53" s="55"/>
      <c r="G53" s="55"/>
      <c r="H53" s="55"/>
      <c r="I53" s="55"/>
      <c r="J53" s="55"/>
      <c r="K53" s="55"/>
      <c r="M53" s="293"/>
      <c r="X53" s="270"/>
      <c r="Z53" s="53"/>
      <c r="AA53" s="20"/>
      <c r="AB53" s="20"/>
    </row>
    <row r="54" spans="2:28" ht="21" customHeight="1">
      <c r="B54" s="49"/>
      <c r="C54" s="49"/>
      <c r="D54" s="50"/>
      <c r="E54" s="50"/>
      <c r="F54" s="50"/>
      <c r="G54" s="50"/>
      <c r="H54" s="50"/>
      <c r="I54" s="50"/>
      <c r="J54" s="50"/>
      <c r="K54" s="50"/>
      <c r="M54" s="293"/>
      <c r="X54" s="270"/>
      <c r="Z54" s="53"/>
      <c r="AA54" s="20"/>
      <c r="AB54" s="20"/>
    </row>
    <row r="55" spans="2:28" ht="25.5" customHeight="1">
      <c r="B55" s="49"/>
      <c r="C55" s="49"/>
      <c r="D55" s="50"/>
      <c r="E55" s="50"/>
      <c r="F55" s="50"/>
      <c r="G55" s="50"/>
      <c r="H55" s="50"/>
      <c r="I55" s="50"/>
      <c r="J55" s="50"/>
      <c r="K55" s="50"/>
      <c r="M55" s="293"/>
      <c r="N55" s="294"/>
      <c r="P55" s="295"/>
      <c r="AA55" s="41"/>
    </row>
    <row r="56" spans="2:28" ht="25.5" customHeight="1">
      <c r="B56" s="49"/>
      <c r="C56" s="49"/>
      <c r="D56" s="50"/>
      <c r="M56" s="293"/>
      <c r="N56" s="294"/>
      <c r="P56" s="295"/>
      <c r="AA56" s="41"/>
    </row>
    <row r="57" spans="2:28" ht="25.5" customHeight="1">
      <c r="B57" s="49"/>
      <c r="C57" s="49"/>
      <c r="D57" s="50"/>
      <c r="M57" s="293"/>
      <c r="N57" s="294"/>
      <c r="P57" s="295"/>
      <c r="AA57" s="41"/>
    </row>
    <row r="58" spans="2:28" ht="25.5" customHeight="1">
      <c r="B58" s="49"/>
      <c r="C58" s="49"/>
      <c r="D58" s="50"/>
      <c r="M58" s="293"/>
      <c r="N58" s="294"/>
      <c r="P58" s="295"/>
      <c r="AA58" s="41"/>
    </row>
    <row r="59" spans="2:28" ht="25.5" customHeight="1">
      <c r="B59" s="49"/>
      <c r="C59" s="49"/>
      <c r="D59" s="50"/>
      <c r="M59" s="293"/>
      <c r="N59" s="294"/>
      <c r="P59" s="295"/>
      <c r="AA59" s="41"/>
    </row>
    <row r="60" spans="2:28" ht="25.5" customHeight="1">
      <c r="B60" s="49"/>
      <c r="C60" s="49"/>
      <c r="D60" s="50"/>
      <c r="M60" s="293"/>
      <c r="N60" s="294"/>
      <c r="P60" s="295"/>
      <c r="AA60" s="41"/>
    </row>
    <row r="61" spans="2:28" ht="25.5" customHeight="1">
      <c r="B61" s="49"/>
      <c r="C61" s="49"/>
      <c r="D61" s="50"/>
      <c r="M61" s="293"/>
      <c r="N61" s="294"/>
      <c r="P61" s="295"/>
      <c r="AA61" s="41"/>
    </row>
    <row r="62" spans="2:28" ht="25.5" customHeight="1">
      <c r="B62" s="49"/>
      <c r="C62" s="49"/>
      <c r="D62" s="50"/>
      <c r="E62" s="50"/>
      <c r="F62" s="50"/>
      <c r="G62" s="50"/>
      <c r="H62" s="50"/>
      <c r="I62" s="50"/>
      <c r="J62" s="50"/>
      <c r="K62" s="50"/>
      <c r="M62" s="293"/>
      <c r="N62" s="294"/>
      <c r="P62" s="295"/>
      <c r="AA62" s="41"/>
    </row>
    <row r="63" spans="2:28" ht="25.5" customHeight="1">
      <c r="B63" s="49"/>
      <c r="C63" s="49"/>
      <c r="D63" s="50"/>
      <c r="E63" s="50"/>
      <c r="F63" s="50"/>
      <c r="G63" s="50"/>
      <c r="H63" s="50"/>
      <c r="I63" s="50"/>
      <c r="J63" s="50"/>
      <c r="K63" s="50"/>
      <c r="M63" s="293"/>
      <c r="N63" s="294"/>
      <c r="P63" s="295"/>
      <c r="AA63" s="41"/>
    </row>
    <row r="64" spans="2:28" ht="25.5" customHeight="1" thickBot="1">
      <c r="B64" s="211" t="s">
        <v>91</v>
      </c>
      <c r="C64" s="212" t="s">
        <v>121</v>
      </c>
      <c r="D64" s="212" t="s">
        <v>119</v>
      </c>
      <c r="E64" s="212" t="s">
        <v>120</v>
      </c>
      <c r="F64" s="212"/>
      <c r="G64" s="212" t="s">
        <v>175</v>
      </c>
      <c r="H64" s="212" t="s">
        <v>175</v>
      </c>
      <c r="I64" s="212" t="s">
        <v>175</v>
      </c>
      <c r="J64" s="212" t="s">
        <v>175</v>
      </c>
      <c r="K64" s="213" t="s">
        <v>175</v>
      </c>
      <c r="M64" s="296">
        <v>1</v>
      </c>
      <c r="N64" s="297">
        <v>2</v>
      </c>
      <c r="O64" s="297">
        <v>3</v>
      </c>
      <c r="P64" s="296"/>
      <c r="Q64" s="297"/>
      <c r="R64" s="297"/>
      <c r="S64" s="296"/>
      <c r="T64" s="297"/>
      <c r="U64" s="298"/>
      <c r="AA64" s="41"/>
    </row>
    <row r="65" spans="2:27" ht="25.5" customHeight="1" thickTop="1">
      <c r="B65" s="216" t="s">
        <v>109</v>
      </c>
      <c r="C65" s="217" t="s">
        <v>69</v>
      </c>
      <c r="D65" s="218" t="s">
        <v>67</v>
      </c>
      <c r="E65" s="218" t="s">
        <v>70</v>
      </c>
      <c r="F65" s="218"/>
      <c r="G65" s="218" t="s">
        <v>175</v>
      </c>
      <c r="H65" s="218" t="s">
        <v>175</v>
      </c>
      <c r="I65" s="218" t="s">
        <v>175</v>
      </c>
      <c r="J65" s="218" t="s">
        <v>175</v>
      </c>
      <c r="K65" s="218" t="s">
        <v>175</v>
      </c>
      <c r="M65" s="296" t="s">
        <v>121</v>
      </c>
      <c r="N65" s="296" t="s">
        <v>119</v>
      </c>
      <c r="O65" s="296" t="s">
        <v>120</v>
      </c>
      <c r="P65" s="296"/>
      <c r="Q65" s="296"/>
      <c r="R65" s="296"/>
      <c r="S65" s="296"/>
      <c r="T65" s="296"/>
      <c r="U65" s="293"/>
      <c r="AA65" s="41"/>
    </row>
    <row r="66" spans="2:27" ht="25.5" customHeight="1">
      <c r="B66" s="214" t="s">
        <v>94</v>
      </c>
      <c r="C66" s="204" t="s">
        <v>235</v>
      </c>
      <c r="D66" s="204" t="s">
        <v>235</v>
      </c>
      <c r="E66" s="204" t="s">
        <v>235</v>
      </c>
      <c r="F66" s="204" t="s">
        <v>175</v>
      </c>
      <c r="G66" s="204" t="s">
        <v>175</v>
      </c>
      <c r="H66" s="204" t="s">
        <v>175</v>
      </c>
      <c r="I66" s="204" t="s">
        <v>175</v>
      </c>
      <c r="J66" s="204" t="s">
        <v>175</v>
      </c>
      <c r="K66" s="215" t="s">
        <v>175</v>
      </c>
      <c r="M66" s="293"/>
      <c r="N66" s="294"/>
      <c r="P66" s="295"/>
      <c r="AA66" s="41"/>
    </row>
    <row r="67" spans="2:27" ht="25.5" customHeight="1">
      <c r="B67" s="178" t="s">
        <v>95</v>
      </c>
      <c r="C67" s="180" t="s">
        <v>235</v>
      </c>
      <c r="D67" s="180" t="s">
        <v>235</v>
      </c>
      <c r="E67" s="180" t="s">
        <v>235</v>
      </c>
      <c r="F67" s="180" t="s">
        <v>175</v>
      </c>
      <c r="G67" s="180" t="s">
        <v>175</v>
      </c>
      <c r="H67" s="180" t="s">
        <v>175</v>
      </c>
      <c r="I67" s="180" t="s">
        <v>175</v>
      </c>
      <c r="J67" s="180" t="s">
        <v>175</v>
      </c>
      <c r="K67" s="181" t="s">
        <v>175</v>
      </c>
      <c r="M67" s="299">
        <v>0</v>
      </c>
      <c r="N67" s="299">
        <v>0</v>
      </c>
      <c r="O67" s="299">
        <v>0</v>
      </c>
      <c r="P67" s="299"/>
      <c r="Q67" s="299"/>
      <c r="R67" s="299"/>
      <c r="S67" s="299"/>
      <c r="T67" s="299"/>
      <c r="AA67" s="41"/>
    </row>
    <row r="68" spans="2:27" ht="25.5" customHeight="1">
      <c r="B68" s="177" t="s">
        <v>96</v>
      </c>
      <c r="C68" s="180" t="s">
        <v>279</v>
      </c>
      <c r="D68" s="180" t="s">
        <v>235</v>
      </c>
      <c r="E68" s="180" t="s">
        <v>235</v>
      </c>
      <c r="F68" s="180" t="s">
        <v>175</v>
      </c>
      <c r="G68" s="180" t="s">
        <v>175</v>
      </c>
      <c r="H68" s="180" t="s">
        <v>175</v>
      </c>
      <c r="I68" s="180" t="s">
        <v>175</v>
      </c>
      <c r="J68" s="180" t="s">
        <v>175</v>
      </c>
      <c r="K68" s="181" t="s">
        <v>175</v>
      </c>
      <c r="M68" s="299">
        <v>0</v>
      </c>
      <c r="N68" s="299">
        <v>0</v>
      </c>
      <c r="O68" s="299">
        <v>0</v>
      </c>
      <c r="P68" s="299"/>
      <c r="Q68" s="299"/>
      <c r="R68" s="299"/>
      <c r="S68" s="299"/>
      <c r="T68" s="299"/>
      <c r="AA68" s="41"/>
    </row>
    <row r="69" spans="2:27" ht="25.5" customHeight="1">
      <c r="B69" s="177" t="s">
        <v>99</v>
      </c>
      <c r="C69" s="180" t="s">
        <v>280</v>
      </c>
      <c r="D69" s="180" t="s">
        <v>235</v>
      </c>
      <c r="E69" s="180" t="s">
        <v>235</v>
      </c>
      <c r="F69" s="180" t="s">
        <v>175</v>
      </c>
      <c r="G69" s="180" t="s">
        <v>175</v>
      </c>
      <c r="H69" s="180" t="s">
        <v>175</v>
      </c>
      <c r="I69" s="180" t="s">
        <v>175</v>
      </c>
      <c r="J69" s="180" t="s">
        <v>175</v>
      </c>
      <c r="K69" s="181" t="s">
        <v>175</v>
      </c>
      <c r="M69" s="299">
        <v>0.25</v>
      </c>
      <c r="N69" s="299">
        <v>0</v>
      </c>
      <c r="O69" s="299">
        <v>0</v>
      </c>
      <c r="P69" s="299"/>
      <c r="Q69" s="299"/>
      <c r="R69" s="299"/>
      <c r="S69" s="299"/>
      <c r="T69" s="299"/>
      <c r="AA69" s="41"/>
    </row>
    <row r="70" spans="2:27" ht="25.5" customHeight="1">
      <c r="B70" s="182" t="s">
        <v>97</v>
      </c>
      <c r="C70" s="180" t="s">
        <v>235</v>
      </c>
      <c r="D70" s="180" t="s">
        <v>234</v>
      </c>
      <c r="E70" s="180" t="s">
        <v>235</v>
      </c>
      <c r="F70" s="180" t="s">
        <v>175</v>
      </c>
      <c r="G70" s="180" t="s">
        <v>175</v>
      </c>
      <c r="H70" s="180" t="s">
        <v>175</v>
      </c>
      <c r="I70" s="180" t="s">
        <v>175</v>
      </c>
      <c r="J70" s="180" t="s">
        <v>175</v>
      </c>
      <c r="K70" s="181" t="s">
        <v>175</v>
      </c>
      <c r="M70" s="299">
        <v>0.75</v>
      </c>
      <c r="N70" s="299">
        <v>0</v>
      </c>
      <c r="O70" s="299">
        <v>0</v>
      </c>
      <c r="P70" s="299"/>
      <c r="Q70" s="299"/>
      <c r="R70" s="299"/>
      <c r="S70" s="299"/>
      <c r="T70" s="299"/>
      <c r="AA70" s="41"/>
    </row>
    <row r="71" spans="2:27" ht="25.5" customHeight="1">
      <c r="B71" s="183" t="s">
        <v>98</v>
      </c>
      <c r="C71" s="184" t="s">
        <v>235</v>
      </c>
      <c r="D71" s="184" t="s">
        <v>234</v>
      </c>
      <c r="E71" s="184" t="s">
        <v>281</v>
      </c>
      <c r="F71" s="184" t="s">
        <v>175</v>
      </c>
      <c r="G71" s="184" t="s">
        <v>175</v>
      </c>
      <c r="H71" s="184" t="s">
        <v>175</v>
      </c>
      <c r="I71" s="184" t="s">
        <v>175</v>
      </c>
      <c r="J71" s="184" t="s">
        <v>175</v>
      </c>
      <c r="K71" s="185" t="s">
        <v>175</v>
      </c>
      <c r="M71" s="299">
        <v>0</v>
      </c>
      <c r="N71" s="299">
        <v>0.5</v>
      </c>
      <c r="O71" s="299">
        <v>0</v>
      </c>
      <c r="P71" s="299"/>
      <c r="Q71" s="299"/>
      <c r="R71" s="299"/>
      <c r="S71" s="299"/>
      <c r="T71" s="299"/>
      <c r="AA71" s="41"/>
    </row>
    <row r="72" spans="2:27" ht="15.75" customHeight="1">
      <c r="B72" s="49"/>
      <c r="C72" s="49"/>
      <c r="D72" s="50"/>
      <c r="E72" s="50"/>
      <c r="F72" s="50"/>
      <c r="G72" s="50"/>
      <c r="H72" s="50"/>
      <c r="I72" s="50"/>
      <c r="J72" s="50"/>
      <c r="K72" s="50"/>
      <c r="M72" s="299">
        <v>0</v>
      </c>
      <c r="N72" s="299">
        <v>0.5</v>
      </c>
      <c r="O72" s="299">
        <v>1</v>
      </c>
      <c r="P72" s="299"/>
      <c r="Q72" s="299"/>
      <c r="R72" s="299"/>
      <c r="S72" s="299"/>
      <c r="T72" s="299"/>
      <c r="AA72" s="41"/>
    </row>
    <row r="73" spans="2:27" ht="17.25" customHeight="1">
      <c r="B73" s="56" t="s">
        <v>133</v>
      </c>
      <c r="C73" s="56"/>
      <c r="D73" s="55"/>
      <c r="E73" s="55"/>
      <c r="F73" s="55"/>
      <c r="G73" s="55"/>
      <c r="H73" s="55"/>
      <c r="I73" s="55"/>
      <c r="J73" s="55"/>
      <c r="K73" s="55"/>
      <c r="M73" s="293"/>
      <c r="N73" s="294"/>
      <c r="P73" s="295"/>
      <c r="AA73" s="41"/>
    </row>
    <row r="74" spans="2:27" ht="30.75" customHeight="1">
      <c r="B74" s="60" t="s">
        <v>74</v>
      </c>
      <c r="C74" s="60" t="s">
        <v>101</v>
      </c>
      <c r="D74" s="60" t="s">
        <v>102</v>
      </c>
      <c r="E74" s="60" t="s">
        <v>103</v>
      </c>
      <c r="F74" s="60" t="s">
        <v>104</v>
      </c>
      <c r="G74" s="60" t="s">
        <v>105</v>
      </c>
      <c r="H74" s="60" t="s">
        <v>6</v>
      </c>
      <c r="I74" s="60" t="s">
        <v>7</v>
      </c>
      <c r="J74" s="60" t="s">
        <v>106</v>
      </c>
      <c r="K74" s="60" t="s">
        <v>108</v>
      </c>
      <c r="M74" s="293"/>
      <c r="N74" s="294"/>
      <c r="P74" s="295"/>
      <c r="AA74" s="41"/>
    </row>
    <row r="75" spans="2:27" ht="20.25" customHeight="1">
      <c r="B75" s="91" t="s">
        <v>121</v>
      </c>
      <c r="C75" s="70">
        <v>1</v>
      </c>
      <c r="D75" s="92">
        <v>6.5686794639407034E-2</v>
      </c>
      <c r="E75" s="92">
        <v>0.41931462227621874</v>
      </c>
      <c r="F75" s="92">
        <v>0.23080122252757274</v>
      </c>
      <c r="G75" s="93">
        <v>22.714000000000002</v>
      </c>
      <c r="H75" s="94">
        <v>3.0043859743245172</v>
      </c>
      <c r="I75" s="94">
        <v>64.546013673389766</v>
      </c>
      <c r="J75" s="95">
        <v>1.6241175772495127</v>
      </c>
      <c r="K75" s="78"/>
      <c r="M75" s="293"/>
      <c r="N75" s="294"/>
      <c r="P75" s="295"/>
      <c r="AA75" s="41"/>
    </row>
    <row r="76" spans="2:27" ht="20.25" customHeight="1">
      <c r="B76" s="91" t="s">
        <v>121</v>
      </c>
      <c r="C76" s="70">
        <v>2</v>
      </c>
      <c r="D76" s="92">
        <v>5.7818711171387011E-2</v>
      </c>
      <c r="E76" s="92">
        <v>0.35366910373083138</v>
      </c>
      <c r="F76" s="92">
        <v>0.22963720918477493</v>
      </c>
      <c r="G76" s="93">
        <v>17.094999999999999</v>
      </c>
      <c r="H76" s="94">
        <v>8.1624600421128526E-2</v>
      </c>
      <c r="I76" s="94">
        <v>16.034699282728358</v>
      </c>
      <c r="J76" s="95">
        <v>1.8393149982328749</v>
      </c>
      <c r="K76" s="78"/>
      <c r="M76" s="293"/>
      <c r="N76" s="294"/>
      <c r="P76" s="295"/>
      <c r="AA76" s="41"/>
    </row>
    <row r="77" spans="2:27" ht="20.25" customHeight="1">
      <c r="B77" s="91" t="s">
        <v>121</v>
      </c>
      <c r="C77" s="70">
        <v>3</v>
      </c>
      <c r="D77" s="92">
        <v>2.5943403839706582E-2</v>
      </c>
      <c r="E77" s="92">
        <v>0.35294814778462796</v>
      </c>
      <c r="F77" s="92">
        <v>0.25155824155480533</v>
      </c>
      <c r="G77" s="93">
        <v>16.278199999999998</v>
      </c>
      <c r="H77" s="94">
        <v>0.16424462547591348</v>
      </c>
      <c r="I77" s="94">
        <v>10.819614703225801</v>
      </c>
      <c r="J77" s="95">
        <v>1.8938049047045566</v>
      </c>
      <c r="K77" s="78"/>
      <c r="M77" s="293"/>
      <c r="N77" s="294"/>
      <c r="P77" s="295"/>
      <c r="AA77" s="41"/>
    </row>
    <row r="78" spans="2:27" ht="20.25" customHeight="1">
      <c r="B78" s="91" t="s">
        <v>121</v>
      </c>
      <c r="C78" s="70">
        <v>4</v>
      </c>
      <c r="D78" s="92">
        <v>1.975937866025106E-2</v>
      </c>
      <c r="E78" s="92">
        <v>0.36541768063588459</v>
      </c>
      <c r="F78" s="92">
        <v>0.26479950034510941</v>
      </c>
      <c r="G78" s="93">
        <v>17.241599999999998</v>
      </c>
      <c r="H78" s="94">
        <v>0.14659738856511051</v>
      </c>
      <c r="I78" s="94">
        <v>13.598501239289707</v>
      </c>
      <c r="J78" s="95">
        <v>1.8553963792685153</v>
      </c>
      <c r="K78" s="78"/>
      <c r="M78" s="293"/>
      <c r="N78" s="294"/>
      <c r="P78" s="295"/>
      <c r="AA78" s="41"/>
    </row>
    <row r="79" spans="2:27" ht="20.25" customHeight="1">
      <c r="B79" s="91" t="s">
        <v>121</v>
      </c>
      <c r="C79" s="70">
        <v>5</v>
      </c>
      <c r="D79" s="92">
        <v>2.1741795657762849E-2</v>
      </c>
      <c r="E79" s="92">
        <v>0.3631551549422094</v>
      </c>
      <c r="F79" s="92">
        <v>0.24108433079428368</v>
      </c>
      <c r="G79" s="93">
        <v>16.490200000000002</v>
      </c>
      <c r="H79" s="94">
        <v>0.13859506045072323</v>
      </c>
      <c r="I79" s="94">
        <v>10.138761729895215</v>
      </c>
      <c r="J79" s="95">
        <v>1.8552178740497043</v>
      </c>
      <c r="K79" s="78"/>
      <c r="M79" s="293"/>
      <c r="N79" s="294"/>
      <c r="P79" s="295"/>
      <c r="AA79" s="41"/>
    </row>
    <row r="80" spans="2:27" ht="20.25" customHeight="1">
      <c r="B80" s="91" t="s">
        <v>121</v>
      </c>
      <c r="C80" s="70">
        <v>6</v>
      </c>
      <c r="D80" s="92">
        <v>1.9174917702251049E-2</v>
      </c>
      <c r="E80" s="92">
        <v>0.36137202967771692</v>
      </c>
      <c r="F80" s="92">
        <v>0.21821013381021676</v>
      </c>
      <c r="G80" s="93">
        <v>16.832250000000002</v>
      </c>
      <c r="H80" s="94">
        <v>0.15755244318427203</v>
      </c>
      <c r="I80" s="94">
        <v>7.7664086699070563</v>
      </c>
      <c r="J80" s="95">
        <v>1.8149142255795059</v>
      </c>
      <c r="K80" s="78"/>
      <c r="M80" s="293"/>
      <c r="N80" s="294"/>
      <c r="P80" s="295"/>
      <c r="AA80" s="41"/>
    </row>
    <row r="81" spans="2:27" ht="20.25" customHeight="1">
      <c r="B81" s="91" t="s">
        <v>121</v>
      </c>
      <c r="C81" s="70">
        <v>7</v>
      </c>
      <c r="D81" s="92">
        <v>2.7512221456688461E-2</v>
      </c>
      <c r="E81" s="92">
        <v>0.36612540582745001</v>
      </c>
      <c r="F81" s="92">
        <v>0.21254665514042118</v>
      </c>
      <c r="G81" s="93">
        <v>18.082750000000001</v>
      </c>
      <c r="H81" s="94">
        <v>0.31393410682275646</v>
      </c>
      <c r="I81" s="94">
        <v>8.520436955597912</v>
      </c>
      <c r="J81" s="95">
        <v>1.7431813579992943</v>
      </c>
      <c r="K81" s="78"/>
      <c r="M81" s="293"/>
      <c r="N81" s="294"/>
      <c r="P81" s="295"/>
      <c r="AA81" s="41"/>
    </row>
    <row r="82" spans="2:27" ht="20.25" customHeight="1">
      <c r="B82" s="91" t="s">
        <v>121</v>
      </c>
      <c r="C82" s="70">
        <v>8</v>
      </c>
      <c r="D82" s="92">
        <v>3.2358353998906048E-2</v>
      </c>
      <c r="E82" s="92">
        <v>0.35677833776613205</v>
      </c>
      <c r="F82" s="92">
        <v>0.1986521460554812</v>
      </c>
      <c r="G82" s="93">
        <v>18.49175</v>
      </c>
      <c r="H82" s="94">
        <v>0.18484642843196858</v>
      </c>
      <c r="I82" s="94">
        <v>7.7288912888116856</v>
      </c>
      <c r="J82" s="95">
        <v>1.7381838481951635</v>
      </c>
      <c r="K82" s="78"/>
      <c r="M82" s="293"/>
      <c r="N82" s="294"/>
      <c r="P82" s="295"/>
      <c r="AA82" s="41"/>
    </row>
    <row r="83" spans="2:27" ht="20.25" customHeight="1">
      <c r="B83" s="91" t="s">
        <v>121</v>
      </c>
      <c r="C83" s="70">
        <v>9</v>
      </c>
      <c r="D83" s="92">
        <v>2.4684407165237506E-2</v>
      </c>
      <c r="E83" s="92">
        <v>0.36472110327763035</v>
      </c>
      <c r="F83" s="92">
        <v>0.21425147992609986</v>
      </c>
      <c r="G83" s="93">
        <v>18.289250000000003</v>
      </c>
      <c r="H83" s="94">
        <v>0.20737836829130241</v>
      </c>
      <c r="I83" s="94">
        <v>9.3142512843979262</v>
      </c>
      <c r="J83" s="95">
        <v>1.7823154014738289</v>
      </c>
      <c r="K83" s="78" t="s">
        <v>69</v>
      </c>
      <c r="M83" s="293"/>
      <c r="N83" s="294"/>
      <c r="P83" s="295"/>
      <c r="AA83" s="41"/>
    </row>
    <row r="84" spans="2:27" ht="20.25" customHeight="1">
      <c r="B84" s="91" t="s">
        <v>119</v>
      </c>
      <c r="C84" s="70">
        <v>1</v>
      </c>
      <c r="D84" s="92">
        <v>4.9734414991513619E-2</v>
      </c>
      <c r="E84" s="92">
        <v>0.38938162539842364</v>
      </c>
      <c r="F84" s="92">
        <v>0.21985608345759652</v>
      </c>
      <c r="G84" s="93">
        <v>18.080249999999999</v>
      </c>
      <c r="H84" s="94">
        <v>6.5445531819935709</v>
      </c>
      <c r="I84" s="94">
        <v>42.675940540916415</v>
      </c>
      <c r="J84" s="95">
        <v>1.6667768860486878</v>
      </c>
      <c r="K84" s="78"/>
      <c r="M84" s="293"/>
      <c r="N84" s="294"/>
      <c r="P84" s="295"/>
      <c r="AA84" s="41"/>
    </row>
    <row r="85" spans="2:27" ht="20.25" customHeight="1">
      <c r="B85" s="91" t="s">
        <v>119</v>
      </c>
      <c r="C85" s="70">
        <v>2</v>
      </c>
      <c r="D85" s="92">
        <v>3.3813189863208692E-2</v>
      </c>
      <c r="E85" s="92">
        <v>0.34307319076745835</v>
      </c>
      <c r="F85" s="92">
        <v>0.20571902293659691</v>
      </c>
      <c r="G85" s="93">
        <v>14.21475</v>
      </c>
      <c r="H85" s="94">
        <v>3.0689063590740466</v>
      </c>
      <c r="I85" s="94">
        <v>13.799848927969629</v>
      </c>
      <c r="J85" s="95">
        <v>1.8412627096749083</v>
      </c>
      <c r="K85" s="78"/>
      <c r="M85" s="293"/>
      <c r="N85" s="294"/>
      <c r="P85" s="295"/>
      <c r="AA85" s="41"/>
    </row>
    <row r="86" spans="2:27" ht="20.25" customHeight="1">
      <c r="B86" s="91" t="s">
        <v>119</v>
      </c>
      <c r="C86" s="70">
        <v>3</v>
      </c>
      <c r="D86" s="92">
        <v>1.4816366247936013E-2</v>
      </c>
      <c r="E86" s="92">
        <v>0.33944351527467292</v>
      </c>
      <c r="F86" s="92">
        <v>0.22972908067108774</v>
      </c>
      <c r="G86" s="93">
        <v>13.575749999999999</v>
      </c>
      <c r="H86" s="94">
        <v>1.855491346555961</v>
      </c>
      <c r="I86" s="94">
        <v>10.259970934176163</v>
      </c>
      <c r="J86" s="95">
        <v>1.9047046157369127</v>
      </c>
      <c r="K86" s="78"/>
      <c r="M86" s="293"/>
      <c r="N86" s="294"/>
      <c r="P86" s="295"/>
      <c r="AA86" s="41"/>
    </row>
    <row r="87" spans="2:27" ht="20.25" customHeight="1">
      <c r="B87" s="91" t="s">
        <v>119</v>
      </c>
      <c r="C87" s="70">
        <v>4</v>
      </c>
      <c r="D87" s="92">
        <v>1.7665534236639368E-2</v>
      </c>
      <c r="E87" s="92">
        <v>0.34695921174220801</v>
      </c>
      <c r="F87" s="92">
        <v>0.24513673020110135</v>
      </c>
      <c r="G87" s="93">
        <v>14.67625</v>
      </c>
      <c r="H87" s="94">
        <v>0.73320175159248335</v>
      </c>
      <c r="I87" s="94">
        <v>10.830184909064874</v>
      </c>
      <c r="J87" s="95">
        <v>1.8567675155122052</v>
      </c>
      <c r="K87" s="78"/>
      <c r="M87" s="293"/>
      <c r="N87" s="294"/>
      <c r="P87" s="295"/>
      <c r="AA87" s="41"/>
    </row>
    <row r="88" spans="2:27" ht="20.25" customHeight="1">
      <c r="B88" s="91" t="s">
        <v>119</v>
      </c>
      <c r="C88" s="70">
        <v>5</v>
      </c>
      <c r="D88" s="92">
        <v>2.0840244154956972E-2</v>
      </c>
      <c r="E88" s="92">
        <v>0.33725342875533942</v>
      </c>
      <c r="F88" s="92">
        <v>0.23252928921815771</v>
      </c>
      <c r="G88" s="93">
        <v>14.555499999999999</v>
      </c>
      <c r="H88" s="94">
        <v>0.29944639084598496</v>
      </c>
      <c r="I88" s="94">
        <v>10.23006649543222</v>
      </c>
      <c r="J88" s="95">
        <v>1.8308881629076286</v>
      </c>
      <c r="K88" s="78"/>
      <c r="M88" s="293"/>
      <c r="N88" s="294"/>
      <c r="P88" s="295"/>
      <c r="AA88" s="41"/>
    </row>
    <row r="89" spans="2:27" ht="20.25" customHeight="1">
      <c r="B89" s="91" t="s">
        <v>119</v>
      </c>
      <c r="C89" s="70">
        <v>6</v>
      </c>
      <c r="D89" s="92">
        <v>2.622249175355184E-2</v>
      </c>
      <c r="E89" s="92">
        <v>0.3392225657974543</v>
      </c>
      <c r="F89" s="92">
        <v>0.23202361203049934</v>
      </c>
      <c r="G89" s="93">
        <v>15.5365</v>
      </c>
      <c r="H89" s="94">
        <v>5.0041037821099789E-2</v>
      </c>
      <c r="I89" s="94">
        <v>10.566999153222239</v>
      </c>
      <c r="J89" s="95">
        <v>1.744639270421612</v>
      </c>
      <c r="K89" s="78"/>
    </row>
    <row r="90" spans="2:27" ht="20.25" customHeight="1">
      <c r="B90" s="91" t="s">
        <v>119</v>
      </c>
      <c r="C90" s="70">
        <v>7</v>
      </c>
      <c r="D90" s="92">
        <v>2.8881882969767257E-2</v>
      </c>
      <c r="E90" s="92">
        <v>0.33810234929469718</v>
      </c>
      <c r="F90" s="92">
        <v>0.22292310324016429</v>
      </c>
      <c r="G90" s="93">
        <v>16.2575</v>
      </c>
      <c r="H90" s="94">
        <v>5.8553910794789873E-2</v>
      </c>
      <c r="I90" s="94">
        <v>10.355677366278552</v>
      </c>
      <c r="J90" s="95">
        <v>1.7112422744066627</v>
      </c>
      <c r="K90" s="78"/>
    </row>
    <row r="91" spans="2:27" ht="20.25" customHeight="1">
      <c r="B91" s="91" t="s">
        <v>119</v>
      </c>
      <c r="C91" s="70">
        <v>8</v>
      </c>
      <c r="D91" s="92">
        <v>4.6121134752151974E-2</v>
      </c>
      <c r="E91" s="92">
        <v>0.3351513925611197</v>
      </c>
      <c r="F91" s="92">
        <v>0.22195850534524661</v>
      </c>
      <c r="G91" s="93">
        <v>17.0595</v>
      </c>
      <c r="H91" s="94">
        <v>4.0651740905722822E-2</v>
      </c>
      <c r="I91" s="94">
        <v>13.333771017077085</v>
      </c>
      <c r="J91" s="95">
        <v>1.6899216565073392</v>
      </c>
      <c r="K91" s="78"/>
    </row>
    <row r="92" spans="2:27" ht="20.25" customHeight="1">
      <c r="B92" s="91" t="s">
        <v>119</v>
      </c>
      <c r="C92" s="70">
        <v>9</v>
      </c>
      <c r="D92" s="92">
        <v>3.5287340831491563E-2</v>
      </c>
      <c r="E92" s="92">
        <v>0.34422734332299182</v>
      </c>
      <c r="F92" s="92">
        <v>0.23064017569922304</v>
      </c>
      <c r="G92" s="93">
        <v>16.712499999999999</v>
      </c>
      <c r="H92" s="94">
        <v>4.4375214179744694E-2</v>
      </c>
      <c r="I92" s="94">
        <v>14.066942894979068</v>
      </c>
      <c r="J92" s="95">
        <v>1.7134516941500735</v>
      </c>
      <c r="K92" s="78" t="s">
        <v>67</v>
      </c>
    </row>
    <row r="93" spans="2:27" ht="20.25" customHeight="1">
      <c r="B93" s="91" t="s">
        <v>120</v>
      </c>
      <c r="C93" s="70">
        <v>1</v>
      </c>
      <c r="D93" s="92">
        <v>7.0265788207618321E-2</v>
      </c>
      <c r="E93" s="92">
        <v>0.39576348899014469</v>
      </c>
      <c r="F93" s="92">
        <v>0.14760096972306747</v>
      </c>
      <c r="G93" s="93">
        <v>17.53</v>
      </c>
      <c r="H93" s="94">
        <v>1.9841960892339423</v>
      </c>
      <c r="I93" s="94">
        <v>31.863234007432297</v>
      </c>
      <c r="J93" s="95">
        <v>2.0136306066700649</v>
      </c>
      <c r="K93" s="78"/>
    </row>
    <row r="94" spans="2:27" ht="20.25" customHeight="1">
      <c r="B94" s="91" t="s">
        <v>120</v>
      </c>
      <c r="C94" s="70">
        <v>2</v>
      </c>
      <c r="D94" s="92">
        <v>5.7580564793661491E-2</v>
      </c>
      <c r="E94" s="92">
        <v>0.32294469297122019</v>
      </c>
      <c r="F94" s="92">
        <v>0.13075561655643997</v>
      </c>
      <c r="G94" s="93">
        <v>14.238</v>
      </c>
      <c r="H94" s="94">
        <v>0.12268882623170535</v>
      </c>
      <c r="I94" s="94">
        <v>9.8856521736196576</v>
      </c>
      <c r="J94" s="95">
        <v>2.2246650034974045</v>
      </c>
      <c r="K94" s="78"/>
    </row>
    <row r="95" spans="2:27" ht="20.25" customHeight="1">
      <c r="B95" s="91" t="s">
        <v>120</v>
      </c>
      <c r="C95" s="70">
        <v>3</v>
      </c>
      <c r="D95" s="92">
        <v>3.505762502965383E-2</v>
      </c>
      <c r="E95" s="92">
        <v>0.35093855231711063</v>
      </c>
      <c r="F95" s="92">
        <v>0.14651074180067172</v>
      </c>
      <c r="G95" s="93">
        <v>14.390625</v>
      </c>
      <c r="H95" s="94">
        <v>1.5319254426321625</v>
      </c>
      <c r="I95" s="94">
        <v>13.731453283654247</v>
      </c>
      <c r="J95" s="95">
        <v>2.5520239380866645</v>
      </c>
      <c r="K95" s="78"/>
    </row>
    <row r="96" spans="2:27" ht="20.25" customHeight="1">
      <c r="B96" s="91" t="s">
        <v>120</v>
      </c>
      <c r="C96" s="70">
        <v>4</v>
      </c>
      <c r="D96" s="92">
        <v>2.859709100670486E-2</v>
      </c>
      <c r="E96" s="92">
        <v>0.34444589116221314</v>
      </c>
      <c r="F96" s="92">
        <v>0.15579837907261118</v>
      </c>
      <c r="G96" s="93">
        <v>17.117333333333335</v>
      </c>
      <c r="H96" s="94">
        <v>0.21434968880373731</v>
      </c>
      <c r="I96" s="94">
        <v>13.643169666315069</v>
      </c>
      <c r="J96" s="95">
        <v>2.3870053743403257</v>
      </c>
      <c r="K96" s="78"/>
    </row>
    <row r="97" spans="2:11" ht="20.25" customHeight="1">
      <c r="B97" s="91" t="s">
        <v>120</v>
      </c>
      <c r="C97" s="70">
        <v>5</v>
      </c>
      <c r="D97" s="92">
        <v>3.940986250566729E-2</v>
      </c>
      <c r="E97" s="92">
        <v>0.35945961413551902</v>
      </c>
      <c r="F97" s="92">
        <v>0.15984122438377879</v>
      </c>
      <c r="G97" s="93">
        <v>11.297666666666666</v>
      </c>
      <c r="H97" s="94">
        <v>0.42135016631778421</v>
      </c>
      <c r="I97" s="94">
        <v>19.83064169863378</v>
      </c>
      <c r="J97" s="95">
        <v>2.5238242417173784</v>
      </c>
      <c r="K97" s="78"/>
    </row>
    <row r="98" spans="2:11" ht="20.25" customHeight="1">
      <c r="B98" s="91" t="s">
        <v>120</v>
      </c>
      <c r="C98" s="70">
        <v>6</v>
      </c>
      <c r="D98" s="92">
        <v>4.4686535968156006E-2</v>
      </c>
      <c r="E98" s="92">
        <v>0.35099145197039339</v>
      </c>
      <c r="F98" s="92">
        <v>0.10182296817500069</v>
      </c>
      <c r="G98" s="93">
        <v>14.698</v>
      </c>
      <c r="H98" s="94">
        <v>1.0998299698345022</v>
      </c>
      <c r="I98" s="94">
        <v>15.202488454002717</v>
      </c>
      <c r="J98" s="95">
        <v>2.00923382129863</v>
      </c>
      <c r="K98" s="78"/>
    </row>
    <row r="99" spans="2:11" ht="20.25" customHeight="1">
      <c r="B99" s="91" t="s">
        <v>120</v>
      </c>
      <c r="C99" s="70">
        <v>7</v>
      </c>
      <c r="D99" s="92">
        <v>4.2376039434562557E-2</v>
      </c>
      <c r="E99" s="92">
        <v>0.36765986195262723</v>
      </c>
      <c r="F99" s="92">
        <v>0.11554567107877418</v>
      </c>
      <c r="G99" s="93">
        <v>16.316000000000003</v>
      </c>
      <c r="H99" s="94">
        <v>0.97237645615273482</v>
      </c>
      <c r="I99" s="94">
        <v>17.593936503513547</v>
      </c>
      <c r="J99" s="95">
        <v>2.2378163976218359</v>
      </c>
      <c r="K99" s="78"/>
    </row>
    <row r="100" spans="2:11" ht="20.25" customHeight="1">
      <c r="B100" s="91" t="s">
        <v>120</v>
      </c>
      <c r="C100" s="70">
        <v>8</v>
      </c>
      <c r="D100" s="92">
        <v>3.565846478948699E-2</v>
      </c>
      <c r="E100" s="92">
        <v>0.37148113728805515</v>
      </c>
      <c r="F100" s="92">
        <v>8.5878726443688269E-2</v>
      </c>
      <c r="G100" s="93">
        <v>18.016000000000002</v>
      </c>
      <c r="H100" s="94">
        <v>1.628400230534947</v>
      </c>
      <c r="I100" s="94">
        <v>9.7704013832096823</v>
      </c>
      <c r="J100" s="95">
        <v>1.8764574916347749</v>
      </c>
      <c r="K100" s="78"/>
    </row>
    <row r="101" spans="2:11" ht="20.25" customHeight="1">
      <c r="B101" s="91" t="s">
        <v>120</v>
      </c>
      <c r="C101" s="70">
        <v>9</v>
      </c>
      <c r="D101" s="92">
        <v>4.1620326317087314E-2</v>
      </c>
      <c r="E101" s="92">
        <v>0.36738127147906874</v>
      </c>
      <c r="F101" s="92">
        <v>0.11582330310566313</v>
      </c>
      <c r="G101" s="93">
        <v>15.978</v>
      </c>
      <c r="H101" s="94">
        <v>1.5081159258549885</v>
      </c>
      <c r="I101" s="94">
        <v>11.431518717980813</v>
      </c>
      <c r="J101" s="95">
        <v>1.9102375960262572</v>
      </c>
      <c r="K101" s="78" t="s">
        <v>70</v>
      </c>
    </row>
    <row r="102" spans="2:11" ht="20.25" hidden="1" customHeight="1">
      <c r="B102" s="91" t="s">
        <v>118</v>
      </c>
      <c r="C102" s="70">
        <v>1</v>
      </c>
      <c r="D102" s="92">
        <v>0.10580851109718649</v>
      </c>
      <c r="E102" s="92">
        <v>0.3871060304663948</v>
      </c>
      <c r="F102" s="92">
        <v>0.19638870481257339</v>
      </c>
      <c r="G102" s="93">
        <v>27.254000000000001</v>
      </c>
      <c r="H102" s="94">
        <v>6.4261268135000078</v>
      </c>
      <c r="I102" s="94">
        <v>33.180757229706138</v>
      </c>
      <c r="J102" s="95">
        <v>1.6246074839556042</v>
      </c>
      <c r="K102" s="78"/>
    </row>
    <row r="103" spans="2:11" ht="20.25" hidden="1" customHeight="1">
      <c r="B103" s="91" t="s">
        <v>118</v>
      </c>
      <c r="C103" s="70">
        <v>2</v>
      </c>
      <c r="D103" s="92">
        <v>6.6808011528708314E-2</v>
      </c>
      <c r="E103" s="92">
        <v>0.35769359488507951</v>
      </c>
      <c r="F103" s="92">
        <v>0.19567202761357125</v>
      </c>
      <c r="G103" s="93">
        <v>21.241</v>
      </c>
      <c r="H103" s="94">
        <v>1.5447791653702994</v>
      </c>
      <c r="I103" s="94">
        <v>17.233942563662403</v>
      </c>
      <c r="J103" s="95">
        <v>1.7172656689757966</v>
      </c>
      <c r="K103" s="78"/>
    </row>
    <row r="104" spans="2:11" ht="20.25" hidden="1" customHeight="1">
      <c r="B104" s="91" t="s">
        <v>118</v>
      </c>
      <c r="C104" s="70">
        <v>3</v>
      </c>
      <c r="D104" s="92">
        <v>5.7300858194908245E-2</v>
      </c>
      <c r="E104" s="92">
        <v>0.36198034348742569</v>
      </c>
      <c r="F104" s="92">
        <v>0.20635883034963995</v>
      </c>
      <c r="G104" s="93">
        <v>16.673999999999999</v>
      </c>
      <c r="H104" s="94">
        <v>1.1654510364883297</v>
      </c>
      <c r="I104" s="94">
        <v>21.153861273403251</v>
      </c>
      <c r="J104" s="95">
        <v>1.6809564938199815</v>
      </c>
      <c r="K104" s="78"/>
    </row>
    <row r="105" spans="2:11" ht="20.25" hidden="1" customHeight="1">
      <c r="B105" s="91" t="s">
        <v>118</v>
      </c>
      <c r="C105" s="70">
        <v>4</v>
      </c>
      <c r="D105" s="92">
        <v>4.9542323541655262E-2</v>
      </c>
      <c r="E105" s="92">
        <v>0.36266031773185931</v>
      </c>
      <c r="F105" s="92">
        <v>0.20468306253516766</v>
      </c>
      <c r="G105" s="93">
        <v>16.046500000000002</v>
      </c>
      <c r="H105" s="94">
        <v>1.2890345541336894</v>
      </c>
      <c r="I105" s="94">
        <v>23.065906188361929</v>
      </c>
      <c r="J105" s="95">
        <v>1.6827281559013842</v>
      </c>
      <c r="K105" s="78"/>
    </row>
    <row r="106" spans="2:11" ht="20.25" hidden="1" customHeight="1">
      <c r="B106" s="91" t="s">
        <v>118</v>
      </c>
      <c r="C106" s="70">
        <v>5</v>
      </c>
      <c r="D106" s="92">
        <v>5.4089391656377467E-2</v>
      </c>
      <c r="E106" s="92">
        <v>0.37113626855753151</v>
      </c>
      <c r="F106" s="92">
        <v>0.19906496513660871</v>
      </c>
      <c r="G106" s="93">
        <v>16.053999999999998</v>
      </c>
      <c r="H106" s="94">
        <v>1.1409455015371239</v>
      </c>
      <c r="I106" s="94">
        <v>18.855625656981942</v>
      </c>
      <c r="J106" s="95">
        <v>1.6951567038570163</v>
      </c>
      <c r="K106" s="78"/>
    </row>
    <row r="107" spans="2:11" ht="20.25" hidden="1" customHeight="1">
      <c r="B107" s="91" t="s">
        <v>118</v>
      </c>
      <c r="C107" s="70">
        <v>6</v>
      </c>
      <c r="D107" s="92">
        <v>0</v>
      </c>
      <c r="E107" s="92">
        <v>0</v>
      </c>
      <c r="F107" s="92">
        <v>0</v>
      </c>
      <c r="G107" s="93">
        <v>0</v>
      </c>
      <c r="H107" s="94">
        <v>0</v>
      </c>
      <c r="I107" s="94">
        <v>0</v>
      </c>
      <c r="J107" s="95">
        <v>0</v>
      </c>
      <c r="K107" s="78"/>
    </row>
    <row r="108" spans="2:11" ht="20.25" hidden="1" customHeight="1">
      <c r="B108" s="91" t="s">
        <v>118</v>
      </c>
      <c r="C108" s="70">
        <v>7</v>
      </c>
      <c r="D108" s="92">
        <v>0</v>
      </c>
      <c r="E108" s="92">
        <v>0</v>
      </c>
      <c r="F108" s="92">
        <v>0</v>
      </c>
      <c r="G108" s="93">
        <v>0</v>
      </c>
      <c r="H108" s="94">
        <v>0</v>
      </c>
      <c r="I108" s="94">
        <v>0</v>
      </c>
      <c r="J108" s="95">
        <v>0</v>
      </c>
      <c r="K108" s="78"/>
    </row>
    <row r="109" spans="2:11" ht="20.25" hidden="1" customHeight="1">
      <c r="B109" s="91" t="s">
        <v>118</v>
      </c>
      <c r="C109" s="70">
        <v>8</v>
      </c>
      <c r="D109" s="92">
        <v>0</v>
      </c>
      <c r="E109" s="92">
        <v>0</v>
      </c>
      <c r="F109" s="92">
        <v>0</v>
      </c>
      <c r="G109" s="93">
        <v>0</v>
      </c>
      <c r="H109" s="94">
        <v>0</v>
      </c>
      <c r="I109" s="94">
        <v>0</v>
      </c>
      <c r="J109" s="95">
        <v>0</v>
      </c>
      <c r="K109" s="78"/>
    </row>
    <row r="110" spans="2:11" ht="20.25" hidden="1" customHeight="1">
      <c r="B110" s="91" t="s">
        <v>118</v>
      </c>
      <c r="C110" s="70">
        <v>9</v>
      </c>
      <c r="D110" s="92">
        <v>0</v>
      </c>
      <c r="E110" s="92">
        <v>0</v>
      </c>
      <c r="F110" s="92">
        <v>0</v>
      </c>
      <c r="G110" s="93">
        <v>0</v>
      </c>
      <c r="H110" s="94">
        <v>0</v>
      </c>
      <c r="I110" s="94">
        <v>0</v>
      </c>
      <c r="J110" s="95">
        <v>0</v>
      </c>
      <c r="K110" s="78" t="s">
        <v>123</v>
      </c>
    </row>
    <row r="111" spans="2:11" ht="20.25" customHeight="1">
      <c r="B111" s="89" t="s">
        <v>127</v>
      </c>
      <c r="C111" s="88"/>
      <c r="D111" s="89"/>
      <c r="E111" s="89"/>
      <c r="F111" s="89"/>
      <c r="G111" s="89"/>
      <c r="H111" s="89"/>
      <c r="I111" s="89"/>
      <c r="J111" s="89"/>
      <c r="K111" s="88"/>
    </row>
    <row r="112" spans="2:11" ht="20.25" customHeight="1">
      <c r="B112" s="228" t="str">
        <f>C64</f>
        <v>81</v>
      </c>
      <c r="C112" s="58"/>
      <c r="D112" s="71">
        <f t="shared" ref="D112:J114" si="1">(SUMIFS(D$75:D$110,$B$75:$B$110,$B112,$C$75:$C$110,MAX($C$75:$C$110))/SUMIFS(D$75:D$110,$B$75:$B$110,$B112,$C$75:$C$110,MAX($C$75:$C$110)-1))-1</f>
        <v>-0.23715504298914514</v>
      </c>
      <c r="E112" s="71">
        <f t="shared" si="1"/>
        <v>2.2262465712547863E-2</v>
      </c>
      <c r="F112" s="71">
        <f t="shared" si="1"/>
        <v>7.852587641445341E-2</v>
      </c>
      <c r="G112" s="71">
        <f t="shared" si="1"/>
        <v>-1.0950829423932107E-2</v>
      </c>
      <c r="H112" s="71">
        <f t="shared" si="1"/>
        <v>0.12189545695023551</v>
      </c>
      <c r="I112" s="71">
        <f t="shared" si="1"/>
        <v>0.20512126983610202</v>
      </c>
      <c r="J112" s="90">
        <f t="shared" si="1"/>
        <v>2.5389462296804499E-2</v>
      </c>
      <c r="K112" s="59"/>
    </row>
    <row r="113" spans="2:11" ht="20.25" customHeight="1">
      <c r="B113" s="43" t="str">
        <f>D64</f>
        <v>47</v>
      </c>
      <c r="C113" s="58"/>
      <c r="D113" s="71">
        <f t="shared" si="1"/>
        <v>-0.23489868536148528</v>
      </c>
      <c r="E113" s="71">
        <f t="shared" si="1"/>
        <v>2.7080152323153417E-2</v>
      </c>
      <c r="F113" s="71">
        <f t="shared" si="1"/>
        <v>3.9113934113371718E-2</v>
      </c>
      <c r="G113" s="71">
        <f t="shared" si="1"/>
        <v>-2.0340572701427417E-2</v>
      </c>
      <c r="H113" s="71">
        <f t="shared" si="1"/>
        <v>9.159443583626925E-2</v>
      </c>
      <c r="I113" s="71">
        <f t="shared" si="1"/>
        <v>5.498608585395548E-2</v>
      </c>
      <c r="J113" s="90">
        <f t="shared" si="1"/>
        <v>1.3923744661255677E-2</v>
      </c>
      <c r="K113" s="59"/>
    </row>
    <row r="114" spans="2:11" ht="20.25" customHeight="1">
      <c r="B114" s="43" t="str">
        <f>E64</f>
        <v>7</v>
      </c>
      <c r="C114" s="58"/>
      <c r="D114" s="71">
        <f t="shared" si="1"/>
        <v>0.16719344376704703</v>
      </c>
      <c r="E114" s="71">
        <f t="shared" si="1"/>
        <v>-1.1036538325786549E-2</v>
      </c>
      <c r="F114" s="71">
        <f t="shared" si="1"/>
        <v>0.34868445192430619</v>
      </c>
      <c r="G114" s="71">
        <f t="shared" si="1"/>
        <v>-0.11312166962699832</v>
      </c>
      <c r="H114" s="71">
        <f t="shared" si="1"/>
        <v>-7.3866548545282185E-2</v>
      </c>
      <c r="I114" s="71">
        <f t="shared" si="1"/>
        <v>0.17001526033779335</v>
      </c>
      <c r="J114" s="90">
        <f t="shared" si="1"/>
        <v>1.8002062152792542E-2</v>
      </c>
      <c r="K114" s="59"/>
    </row>
    <row r="115" spans="2:11" ht="20.25" hidden="1" customHeight="1">
      <c r="B115" s="43">
        <f>F64</f>
        <v>0</v>
      </c>
      <c r="C115" s="58"/>
      <c r="D115" s="71" t="s">
        <v>193</v>
      </c>
      <c r="E115" s="71" t="s">
        <v>193</v>
      </c>
      <c r="F115" s="71" t="s">
        <v>193</v>
      </c>
      <c r="G115" s="71" t="s">
        <v>193</v>
      </c>
      <c r="H115" s="71" t="s">
        <v>193</v>
      </c>
      <c r="I115" s="71" t="s">
        <v>193</v>
      </c>
      <c r="J115" s="90" t="s">
        <v>193</v>
      </c>
      <c r="K115" s="59"/>
    </row>
    <row r="116" spans="2:11" ht="20.25" customHeight="1" thickBot="1"/>
    <row r="117" spans="2:11" ht="17.25" thickTop="1">
      <c r="B117" s="26" t="s">
        <v>51</v>
      </c>
      <c r="C117" s="26"/>
      <c r="D117" s="26"/>
      <c r="E117" s="26"/>
      <c r="F117" s="176" t="s">
        <v>76</v>
      </c>
      <c r="G117" s="44"/>
      <c r="H117" s="26"/>
      <c r="I117" s="26"/>
    </row>
    <row r="118" spans="2:11">
      <c r="B118" s="27" t="s">
        <v>33</v>
      </c>
      <c r="C118" s="27" t="s">
        <v>52</v>
      </c>
      <c r="D118" s="27"/>
      <c r="E118" s="27"/>
      <c r="F118" s="96" t="s">
        <v>77</v>
      </c>
      <c r="G118" s="45"/>
      <c r="H118" s="47" t="s">
        <v>80</v>
      </c>
      <c r="I118" s="47"/>
    </row>
    <row r="119" spans="2:11">
      <c r="B119" s="27" t="s">
        <v>34</v>
      </c>
      <c r="C119" s="27" t="s">
        <v>53</v>
      </c>
      <c r="D119" s="27"/>
      <c r="E119" s="27"/>
      <c r="F119" s="96" t="s">
        <v>78</v>
      </c>
      <c r="G119" s="45"/>
      <c r="H119" s="47" t="s">
        <v>81</v>
      </c>
      <c r="I119" s="47"/>
    </row>
    <row r="120" spans="2:11">
      <c r="B120" s="27" t="s">
        <v>4</v>
      </c>
      <c r="C120" s="27" t="s">
        <v>54</v>
      </c>
      <c r="D120" s="27"/>
      <c r="E120" s="27"/>
      <c r="F120" s="96" t="s">
        <v>79</v>
      </c>
      <c r="G120" s="45"/>
      <c r="H120" s="47" t="s">
        <v>82</v>
      </c>
      <c r="I120" s="47"/>
    </row>
    <row r="121" spans="2:11">
      <c r="B121" s="27" t="s">
        <v>5</v>
      </c>
      <c r="C121" s="27" t="s">
        <v>55</v>
      </c>
      <c r="D121" s="27"/>
      <c r="E121" s="27"/>
      <c r="F121" s="96" t="s">
        <v>86</v>
      </c>
      <c r="G121" s="45"/>
      <c r="H121" s="47" t="s">
        <v>83</v>
      </c>
      <c r="I121" s="47"/>
    </row>
    <row r="122" spans="2:11">
      <c r="B122" s="27" t="s">
        <v>56</v>
      </c>
      <c r="C122" s="27" t="s">
        <v>57</v>
      </c>
      <c r="D122" s="27"/>
      <c r="E122" s="27"/>
      <c r="F122" s="96" t="s">
        <v>87</v>
      </c>
      <c r="G122" s="45"/>
      <c r="H122" s="47" t="s">
        <v>84</v>
      </c>
      <c r="I122" s="47"/>
    </row>
    <row r="123" spans="2:11" ht="17.25" thickBot="1">
      <c r="B123" s="28" t="s">
        <v>58</v>
      </c>
      <c r="C123" s="28" t="s">
        <v>59</v>
      </c>
      <c r="D123" s="28"/>
      <c r="E123" s="28"/>
      <c r="F123" s="97" t="s">
        <v>88</v>
      </c>
      <c r="G123" s="46"/>
      <c r="H123" s="48" t="s">
        <v>85</v>
      </c>
      <c r="I123" s="48"/>
    </row>
    <row r="124" spans="2:11" ht="17.25" thickTop="1"/>
    <row r="125" spans="2:11" ht="6.75" customHeight="1"/>
  </sheetData>
  <mergeCells count="3">
    <mergeCell ref="O9:P9"/>
    <mergeCell ref="C4:D4"/>
    <mergeCell ref="C5:D5"/>
  </mergeCells>
  <phoneticPr fontId="2" type="noConversion"/>
  <conditionalFormatting sqref="B75:K109">
    <cfRule type="expression" dxfId="11" priority="6">
      <formula>$B75&lt;&gt;$B76</formula>
    </cfRule>
  </conditionalFormatting>
  <conditionalFormatting sqref="B110:K110">
    <cfRule type="expression" dxfId="49" priority="67">
      <formula>$B110&lt;&gt;#REF!</formula>
    </cfRule>
  </conditionalFormatting>
  <conditionalFormatting sqref="C65:K65">
    <cfRule type="containsText" dxfId="48" priority="7" operator="containsText" text="F">
      <formula>NOT(ISERROR(SEARCH("F",C65)))</formula>
    </cfRule>
    <cfRule type="containsText" dxfId="47" priority="8" operator="containsText" text="D">
      <formula>NOT(ISERROR(SEARCH("D",C65)))</formula>
    </cfRule>
    <cfRule type="containsText" dxfId="46" priority="9" operator="containsText" text="S">
      <formula>NOT(ISERROR(SEARCH("S",C65)))</formula>
    </cfRule>
    <cfRule type="containsText" dxfId="45" priority="10" operator="containsText" text="A">
      <formula>NOT(ISERROR(SEARCH("A",C65)))</formula>
    </cfRule>
  </conditionalFormatting>
  <conditionalFormatting sqref="D52:K52 D54:K55 D56:D61 D62:K63 D72:K72 D111:K111 K112:K115">
    <cfRule type="containsText" dxfId="44" priority="65" operator="containsText" text="악화">
      <formula>NOT(ISERROR(SEARCH("악화",D52)))</formula>
    </cfRule>
  </conditionalFormatting>
  <conditionalFormatting sqref="D52:K52 D54:K55 D62:K63 D72:K72 D111:K111 K112:K115 D56:D61">
    <cfRule type="containsText" dxfId="43" priority="64" operator="containsText" text="개선">
      <formula>NOT(ISERROR(SEARCH("개선",D52)))</formula>
    </cfRule>
  </conditionalFormatting>
  <conditionalFormatting sqref="G4:G5">
    <cfRule type="containsText" dxfId="42" priority="15" operator="containsText" text="S">
      <formula>NOT(ISERROR(SEARCH("S",G4)))</formula>
    </cfRule>
    <cfRule type="containsText" dxfId="41" priority="16" operator="containsText" text="A">
      <formula>NOT(ISERROR(SEARCH("A",G4)))</formula>
    </cfRule>
  </conditionalFormatting>
  <conditionalFormatting sqref="G5">
    <cfRule type="containsText" dxfId="40" priority="11" operator="containsText" text="F">
      <formula>NOT(ISERROR(SEARCH("F",G5)))</formula>
    </cfRule>
    <cfRule type="containsText" dxfId="39" priority="12" operator="containsText" text="D">
      <formula>NOT(ISERROR(SEARCH("D",G5)))</formula>
    </cfRule>
  </conditionalFormatting>
  <conditionalFormatting sqref="K1:K10 K23:K27 K29:K64 K66:K1048576">
    <cfRule type="containsText" dxfId="9" priority="17" operator="containsText" text="D">
      <formula>NOT(ISERROR(SEARCH("D",K1)))</formula>
    </cfRule>
    <cfRule type="containsText" dxfId="8" priority="18" operator="containsText" text="F">
      <formula>NOT(ISERROR(SEARCH("F",K1)))</formula>
    </cfRule>
    <cfRule type="containsText" dxfId="7" priority="19" operator="containsText" text="S">
      <formula>NOT(ISERROR(SEARCH("S",K1)))</formula>
    </cfRule>
    <cfRule type="containsText" dxfId="6" priority="20" operator="containsText" text="A">
      <formula>NOT(ISERROR(SEARCH("A",K1)))</formula>
    </cfRule>
  </conditionalFormatting>
  <conditionalFormatting sqref="K11:K20 J21">
    <cfRule type="containsText" dxfId="38" priority="2" operator="containsText" text="D">
      <formula>NOT(ISERROR(SEARCH("D",J11)))</formula>
    </cfRule>
    <cfRule type="containsText" dxfId="37" priority="2" operator="containsText" text="F">
      <formula>NOT(ISERROR(SEARCH("F",J11)))</formula>
    </cfRule>
    <cfRule type="containsText" dxfId="36" priority="3" operator="containsText" text="S">
      <formula>NOT(ISERROR(SEARCH("S",J11)))</formula>
    </cfRule>
    <cfRule type="containsText" dxfId="35" priority="4" operator="containsText" text="A">
      <formula>NOT(ISERROR(SEARCH("A",J11)))</formula>
    </cfRule>
  </conditionalFormatting>
  <printOptions horizontalCentered="1"/>
  <pageMargins left="0" right="0" top="0.39370078740157483" bottom="0" header="0" footer="0"/>
  <pageSetup paperSize="9" scale="74" fitToHeight="0" orientation="portrait" r:id="rId1"/>
  <rowBreaks count="1" manualBreakCount="1">
    <brk id="5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D27:J27</xm:sqref>
        </x14:conditionalFormatting>
        <x14:conditionalFormatting xmlns:xm="http://schemas.microsoft.com/office/excel/2006/main">
          <x14:cfRule type="iconSet" priority="22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D51:J51</xm:sqref>
        </x14:conditionalFormatting>
        <x14:conditionalFormatting xmlns:xm="http://schemas.microsoft.com/office/excel/2006/main">
          <x14:cfRule type="iconSet" priority="68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D112:J115</xm:sqref>
        </x14:conditionalFormatting>
        <x14:conditionalFormatting xmlns:xm="http://schemas.microsoft.com/office/excel/2006/main">
          <x14:cfRule type="iconSet" priority="25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K33:K38</xm:sqref>
        </x14:conditionalFormatting>
        <x14:conditionalFormatting xmlns:xm="http://schemas.microsoft.com/office/excel/2006/main">
          <x14:cfRule type="iconSet" priority="5" id="{FF78A74E-6E7F-4F27-A5C1-074C5BEDB90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12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9" customWidth="1"/>
    <col min="6" max="6" width="10.28515625" style="4" customWidth="1"/>
    <col min="7" max="7" width="9.140625" style="4"/>
    <col min="8" max="8" width="9.7109375" style="4" customWidth="1"/>
    <col min="9" max="9" width="10" style="175" bestFit="1" customWidth="1"/>
    <col min="10" max="20" width="9.28515625" style="175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7"/>
      <c r="F1" s="112"/>
      <c r="G1" s="2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9"/>
    </row>
    <row r="2" spans="1:66" ht="50.25" customHeight="1">
      <c r="A2" s="10" t="s">
        <v>47</v>
      </c>
      <c r="B2" s="10"/>
      <c r="C2" s="10"/>
      <c r="D2" s="10"/>
      <c r="E2" s="108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0"/>
    </row>
    <row r="3" spans="1:66" s="17" customFormat="1" ht="21.75" customHeight="1">
      <c r="A3" s="42" t="s">
        <v>156</v>
      </c>
      <c r="B3" s="42"/>
      <c r="C3" s="19"/>
      <c r="D3" s="19"/>
      <c r="E3" s="108"/>
      <c r="F3" s="4"/>
      <c r="G3" s="4"/>
      <c r="H3" s="4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2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2" t="s">
        <v>38</v>
      </c>
      <c r="B4" s="142" t="s">
        <v>142</v>
      </c>
      <c r="C4" s="142" t="s">
        <v>1</v>
      </c>
      <c r="D4" s="142" t="s">
        <v>10</v>
      </c>
      <c r="E4" s="143" t="s">
        <v>141</v>
      </c>
      <c r="F4" s="129" t="s">
        <v>45</v>
      </c>
      <c r="G4" s="153" t="s">
        <v>146</v>
      </c>
      <c r="H4" s="129" t="s">
        <v>63</v>
      </c>
      <c r="I4" s="129" t="s">
        <v>3</v>
      </c>
      <c r="J4" s="128" t="s">
        <v>11</v>
      </c>
      <c r="K4" s="128" t="s">
        <v>12</v>
      </c>
      <c r="L4" s="128" t="s">
        <v>13</v>
      </c>
      <c r="M4" s="128" t="s">
        <v>15</v>
      </c>
      <c r="N4" s="230" t="s">
        <v>6</v>
      </c>
      <c r="O4" s="230" t="s">
        <v>7</v>
      </c>
      <c r="P4" s="230" t="s">
        <v>26</v>
      </c>
      <c r="Q4" s="230" t="s">
        <v>14</v>
      </c>
      <c r="R4" s="230" t="s">
        <v>46</v>
      </c>
      <c r="S4" s="154" t="s">
        <v>43</v>
      </c>
      <c r="T4" s="154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9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102" t="s">
        <v>39</v>
      </c>
      <c r="AQ4" s="102" t="s">
        <v>27</v>
      </c>
      <c r="AR4" s="102" t="s">
        <v>40</v>
      </c>
      <c r="AS4" s="102" t="s">
        <v>41</v>
      </c>
      <c r="AT4" s="102" t="s">
        <v>6</v>
      </c>
      <c r="AU4" s="102" t="s">
        <v>7</v>
      </c>
      <c r="AV4" s="102" t="s">
        <v>28</v>
      </c>
      <c r="AW4" s="102" t="s">
        <v>18</v>
      </c>
      <c r="AX4" s="103" t="s">
        <v>60</v>
      </c>
      <c r="AY4" s="102" t="s">
        <v>89</v>
      </c>
      <c r="AZ4" s="102" t="s">
        <v>65</v>
      </c>
      <c r="BA4" s="102" t="s">
        <v>126</v>
      </c>
      <c r="BB4" t="s">
        <v>134</v>
      </c>
      <c r="BC4" t="s">
        <v>135</v>
      </c>
      <c r="BD4" t="s">
        <v>113</v>
      </c>
      <c r="BE4" t="s">
        <v>136</v>
      </c>
      <c r="BF4" t="s">
        <v>137</v>
      </c>
      <c r="BG4" t="s">
        <v>89</v>
      </c>
      <c r="BH4" t="s">
        <v>136</v>
      </c>
      <c r="BI4" t="s">
        <v>137</v>
      </c>
      <c r="BJ4" t="s">
        <v>89</v>
      </c>
      <c r="BL4" t="s">
        <v>138</v>
      </c>
      <c r="BM4" t="s">
        <v>139</v>
      </c>
      <c r="BN4" t="s">
        <v>140</v>
      </c>
    </row>
    <row r="5" spans="1:66">
      <c r="A5" s="147" t="str">
        <f>W5</f>
        <v>마니교통</v>
      </c>
      <c r="B5" s="147" t="str">
        <f>V5</f>
        <v>47</v>
      </c>
      <c r="C5" s="148" t="str">
        <f>Y5</f>
        <v>70바2513</v>
      </c>
      <c r="D5" s="136" t="str">
        <f>Z5</f>
        <v>저상</v>
      </c>
      <c r="E5" s="132" t="str">
        <f>AZ5</f>
        <v>F</v>
      </c>
      <c r="F5" s="155">
        <f>G5/H5</f>
        <v>0.79</v>
      </c>
      <c r="G5" s="156">
        <f>AE5</f>
        <v>1.659</v>
      </c>
      <c r="H5" s="157">
        <f>AF5</f>
        <v>2.1</v>
      </c>
      <c r="I5" s="158">
        <f>AC5</f>
        <v>3825.5729999999999</v>
      </c>
      <c r="J5" s="159">
        <f>AI5/AH5</f>
        <v>3.5234109120197914E-2</v>
      </c>
      <c r="K5" s="159">
        <f>AJ5/AH5</f>
        <v>0.34372761669265506</v>
      </c>
      <c r="L5" s="159">
        <f>AK5/AC5</f>
        <v>0.1882070999560066</v>
      </c>
      <c r="M5" s="160">
        <f>AG5</f>
        <v>16.43</v>
      </c>
      <c r="N5" s="161">
        <f>IF(AW5=0,AT5,"속도계이상")</f>
        <v>0</v>
      </c>
      <c r="O5" s="161">
        <f>IF(AW5=0,AU5,"속도계이상")</f>
        <v>17.356999999999999</v>
      </c>
      <c r="P5" s="162">
        <f>AQ5/60</f>
        <v>0</v>
      </c>
      <c r="Q5" s="163">
        <f>AN5</f>
        <v>80</v>
      </c>
      <c r="R5" s="164">
        <f>AC5/(AH5-AI5-AJ5)</f>
        <v>25.904273472835939</v>
      </c>
      <c r="S5" s="149">
        <f>IF(AW5=0,AL5,"속도계이상")</f>
        <v>0</v>
      </c>
      <c r="T5" s="149">
        <f>IF(AW5=0,AM5,"속도계이상")</f>
        <v>664</v>
      </c>
      <c r="U5" t="s">
        <v>117</v>
      </c>
      <c r="V5" s="5" t="s">
        <v>119</v>
      </c>
      <c r="W5" t="s">
        <v>117</v>
      </c>
      <c r="X5" s="5" t="s">
        <v>119</v>
      </c>
      <c r="Y5" t="s">
        <v>196</v>
      </c>
      <c r="Z5" t="s">
        <v>197</v>
      </c>
      <c r="AA5" t="s">
        <v>48</v>
      </c>
      <c r="AB5">
        <v>508</v>
      </c>
      <c r="AC5" s="1">
        <v>3825.5729999999999</v>
      </c>
      <c r="AD5" s="1">
        <v>2306.5279999999998</v>
      </c>
      <c r="AE5" s="29">
        <v>1.659</v>
      </c>
      <c r="AF5">
        <v>2.1</v>
      </c>
      <c r="AG5">
        <v>16.43</v>
      </c>
      <c r="AH5">
        <v>237.79718600000001</v>
      </c>
      <c r="AI5">
        <v>8.3785720000000001</v>
      </c>
      <c r="AJ5">
        <v>81.737459999999999</v>
      </c>
      <c r="AK5">
        <v>720</v>
      </c>
      <c r="AL5">
        <v>0</v>
      </c>
      <c r="AM5">
        <v>664</v>
      </c>
      <c r="AN5">
        <v>80</v>
      </c>
      <c r="AO5">
        <v>16.087544999999999</v>
      </c>
      <c r="AP5">
        <v>3551.8</v>
      </c>
      <c r="AQ5">
        <v>0</v>
      </c>
      <c r="AR5">
        <v>55</v>
      </c>
      <c r="AS5">
        <v>16550</v>
      </c>
      <c r="AT5">
        <v>0</v>
      </c>
      <c r="AU5">
        <v>17.356999999999999</v>
      </c>
      <c r="AV5">
        <v>0</v>
      </c>
      <c r="AW5">
        <v>0</v>
      </c>
      <c r="AX5" s="30">
        <v>0.5</v>
      </c>
      <c r="AY5">
        <v>0.79</v>
      </c>
      <c r="AZ5" t="s">
        <v>70</v>
      </c>
      <c r="BA5" t="s">
        <v>195</v>
      </c>
      <c r="BB5">
        <v>1</v>
      </c>
      <c r="BC5" t="s">
        <v>238</v>
      </c>
      <c r="BD5">
        <v>1</v>
      </c>
      <c r="BE5">
        <v>9014.0409999999993</v>
      </c>
      <c r="BF5">
        <v>0.42440155308812111</v>
      </c>
      <c r="BG5">
        <v>0.3352772269396157</v>
      </c>
      <c r="BH5">
        <v>31568.11</v>
      </c>
      <c r="BI5">
        <v>0.12118473358081937</v>
      </c>
      <c r="BJ5">
        <v>9.5735939528847305E-2</v>
      </c>
      <c r="BK5">
        <v>1</v>
      </c>
      <c r="BL5" t="s">
        <v>70</v>
      </c>
      <c r="BM5">
        <v>0</v>
      </c>
      <c r="BN5" t="s">
        <v>231</v>
      </c>
    </row>
    <row r="6" spans="1:66">
      <c r="A6" s="144" t="str">
        <f t="shared" ref="A6:A7" si="0">W6</f>
        <v>마니교통</v>
      </c>
      <c r="B6" s="144" t="str">
        <f t="shared" ref="B6:B7" si="1">V6</f>
        <v>47</v>
      </c>
      <c r="C6" s="145" t="str">
        <f t="shared" ref="C6:C7" si="2">Y6</f>
        <v>73아1255</v>
      </c>
      <c r="D6" s="119" t="str">
        <f t="shared" ref="D6:D7" si="3">Z6</f>
        <v>저상</v>
      </c>
      <c r="E6" s="115" t="str">
        <f>AZ6</f>
        <v>D</v>
      </c>
      <c r="F6" s="165">
        <f>G6/H6</f>
        <v>0.83619047619047615</v>
      </c>
      <c r="G6" s="166">
        <f>AE6</f>
        <v>1.756</v>
      </c>
      <c r="H6" s="167">
        <f>AF6</f>
        <v>2.1</v>
      </c>
      <c r="I6" s="168">
        <f t="shared" ref="I6:I7" si="4">AC6</f>
        <v>5188.4679999999998</v>
      </c>
      <c r="J6" s="169">
        <f t="shared" ref="J6:J7" si="5">AI6/AH6</f>
        <v>3.5328207919986046E-2</v>
      </c>
      <c r="K6" s="169">
        <f t="shared" ref="K6:K7" si="6">AJ6/AH6</f>
        <v>0.34461099381869664</v>
      </c>
      <c r="L6" s="169">
        <f t="shared" ref="L6:L7" si="7">AK6/AC6</f>
        <v>0.26192702739999552</v>
      </c>
      <c r="M6" s="170">
        <f t="shared" ref="M6:M7" si="8">AG6</f>
        <v>16.995000000000001</v>
      </c>
      <c r="N6" s="171">
        <f t="shared" ref="N6:N7" si="9">IF(AW6=0,AT6,"속도계이상")</f>
        <v>7.6999999999999999E-2</v>
      </c>
      <c r="O6" s="171">
        <f t="shared" ref="O6:O7" si="10">IF(AW6=0,AU6,"속도계이상")</f>
        <v>11.641</v>
      </c>
      <c r="P6" s="172">
        <f t="shared" ref="P6:P7" si="11">AQ6/60</f>
        <v>0</v>
      </c>
      <c r="Q6" s="173">
        <f t="shared" ref="Q6:Q7" si="12">AN6</f>
        <v>78</v>
      </c>
      <c r="R6" s="174">
        <f t="shared" ref="R6:R7" si="13">AC6/(AH6-AI6-AJ6)</f>
        <v>27.014779469057512</v>
      </c>
      <c r="S6" s="146">
        <f t="shared" ref="S6:S7" si="14">IF(AW6=0,AL6,"속도계이상")</f>
        <v>4</v>
      </c>
      <c r="T6" s="146">
        <f t="shared" ref="T6:T7" si="15">IF(AW6=0,AM6,"속도계이상")</f>
        <v>604</v>
      </c>
      <c r="U6" t="s">
        <v>117</v>
      </c>
      <c r="V6" s="5" t="s">
        <v>119</v>
      </c>
      <c r="W6" t="s">
        <v>117</v>
      </c>
      <c r="X6" s="5" t="s">
        <v>119</v>
      </c>
      <c r="Y6" t="s">
        <v>198</v>
      </c>
      <c r="Z6" t="s">
        <v>197</v>
      </c>
      <c r="AA6" t="s">
        <v>48</v>
      </c>
      <c r="AB6">
        <v>508</v>
      </c>
      <c r="AC6" s="1">
        <v>5188.4679999999998</v>
      </c>
      <c r="AD6" s="1">
        <v>2954.2220000000002</v>
      </c>
      <c r="AE6" s="29">
        <v>1.756</v>
      </c>
      <c r="AF6">
        <v>2.1</v>
      </c>
      <c r="AG6">
        <v>16.995000000000001</v>
      </c>
      <c r="AH6">
        <v>309.74438400000003</v>
      </c>
      <c r="AI6">
        <v>10.942714</v>
      </c>
      <c r="AJ6">
        <v>106.74132</v>
      </c>
      <c r="AK6">
        <v>1359</v>
      </c>
      <c r="AL6">
        <v>4</v>
      </c>
      <c r="AM6">
        <v>604</v>
      </c>
      <c r="AN6">
        <v>78</v>
      </c>
      <c r="AO6">
        <v>16.750805</v>
      </c>
      <c r="AP6">
        <v>6307.3</v>
      </c>
      <c r="AQ6">
        <v>0</v>
      </c>
      <c r="AR6">
        <v>50</v>
      </c>
      <c r="AS6">
        <v>16461</v>
      </c>
      <c r="AT6">
        <v>7.6999999999999999E-2</v>
      </c>
      <c r="AU6">
        <v>11.641</v>
      </c>
      <c r="AV6">
        <v>33227</v>
      </c>
      <c r="AW6">
        <v>0</v>
      </c>
      <c r="AX6" s="30">
        <v>0.52</v>
      </c>
      <c r="AY6">
        <v>0.83619047619047615</v>
      </c>
      <c r="AZ6" t="s">
        <v>67</v>
      </c>
      <c r="BA6" t="s">
        <v>195</v>
      </c>
      <c r="BB6">
        <v>1</v>
      </c>
      <c r="BC6" t="s">
        <v>199</v>
      </c>
      <c r="BD6">
        <v>6</v>
      </c>
      <c r="BE6">
        <v>9014.0409999999993</v>
      </c>
      <c r="BF6">
        <v>0.575598446911879</v>
      </c>
      <c r="BG6">
        <v>0.48130993941774258</v>
      </c>
      <c r="BH6">
        <v>31568.11</v>
      </c>
      <c r="BI6">
        <v>0.1643578915557504</v>
      </c>
      <c r="BJ6">
        <v>0.13743450360566556</v>
      </c>
      <c r="BK6">
        <v>1</v>
      </c>
      <c r="BL6" t="s">
        <v>67</v>
      </c>
      <c r="BM6">
        <v>0</v>
      </c>
      <c r="BN6" t="s">
        <v>231</v>
      </c>
    </row>
    <row r="7" spans="1:66">
      <c r="A7" s="147" t="str">
        <f t="shared" si="0"/>
        <v>마니교통</v>
      </c>
      <c r="B7" s="147" t="str">
        <f t="shared" si="1"/>
        <v>7</v>
      </c>
      <c r="C7" s="148" t="str">
        <f t="shared" si="2"/>
        <v>73아1200</v>
      </c>
      <c r="D7" s="136" t="str">
        <f t="shared" si="3"/>
        <v>하이</v>
      </c>
      <c r="E7" s="132" t="str">
        <f t="shared" ref="E7:E12" si="16">AZ7</f>
        <v>F</v>
      </c>
      <c r="F7" s="155">
        <f t="shared" ref="F7:F12" si="17">G7/H7</f>
        <v>0.76400000000000001</v>
      </c>
      <c r="G7" s="156">
        <f t="shared" ref="G7:G12" si="18">AE7</f>
        <v>1.91</v>
      </c>
      <c r="H7" s="157">
        <f t="shared" ref="H7:H12" si="19">AF7</f>
        <v>2.5</v>
      </c>
      <c r="I7" s="158">
        <f t="shared" si="4"/>
        <v>3315.395</v>
      </c>
      <c r="J7" s="159">
        <f t="shared" si="5"/>
        <v>4.1620326317087314E-2</v>
      </c>
      <c r="K7" s="159">
        <f t="shared" si="6"/>
        <v>0.36738127147906874</v>
      </c>
      <c r="L7" s="159">
        <f t="shared" si="7"/>
        <v>0.11582330310566313</v>
      </c>
      <c r="M7" s="160">
        <f t="shared" si="8"/>
        <v>15.978</v>
      </c>
      <c r="N7" s="161">
        <f t="shared" si="9"/>
        <v>1.508</v>
      </c>
      <c r="O7" s="161">
        <f t="shared" si="10"/>
        <v>11.432</v>
      </c>
      <c r="P7" s="162">
        <f t="shared" si="11"/>
        <v>0</v>
      </c>
      <c r="Q7" s="163">
        <f t="shared" si="12"/>
        <v>68</v>
      </c>
      <c r="R7" s="164">
        <f t="shared" si="13"/>
        <v>23.222557258077135</v>
      </c>
      <c r="S7" s="149">
        <f t="shared" si="14"/>
        <v>50</v>
      </c>
      <c r="T7" s="149">
        <f t="shared" si="15"/>
        <v>379</v>
      </c>
      <c r="U7" t="s">
        <v>117</v>
      </c>
      <c r="V7" t="s">
        <v>120</v>
      </c>
      <c r="W7" s="4" t="s">
        <v>117</v>
      </c>
      <c r="X7" s="4" t="s">
        <v>120</v>
      </c>
      <c r="Y7" s="4" t="s">
        <v>200</v>
      </c>
      <c r="Z7" s="4" t="s">
        <v>201</v>
      </c>
      <c r="AA7" s="4" t="s">
        <v>202</v>
      </c>
      <c r="AB7" s="4">
        <v>508</v>
      </c>
      <c r="AC7" s="4">
        <v>3315.395</v>
      </c>
      <c r="AD7" s="4">
        <v>1735.5930000000001</v>
      </c>
      <c r="AE7" s="4">
        <v>1.91</v>
      </c>
      <c r="AF7" s="4">
        <v>2.5</v>
      </c>
      <c r="AG7" s="4">
        <v>15.978</v>
      </c>
      <c r="AH7" s="4">
        <v>241.567736</v>
      </c>
      <c r="AI7" s="4">
        <v>10.054128</v>
      </c>
      <c r="AJ7" s="4">
        <v>88.747461999999999</v>
      </c>
      <c r="AK7" s="4">
        <v>384</v>
      </c>
      <c r="AL7" s="4">
        <v>50</v>
      </c>
      <c r="AM7" s="4">
        <v>379</v>
      </c>
      <c r="AN7" s="4">
        <v>68</v>
      </c>
      <c r="AO7" s="4">
        <v>13.724494</v>
      </c>
      <c r="AP7" s="4">
        <v>369.7</v>
      </c>
      <c r="AQ7" s="4">
        <v>0</v>
      </c>
      <c r="AR7" s="4">
        <v>78</v>
      </c>
      <c r="AS7" s="4">
        <v>34377</v>
      </c>
      <c r="AT7" s="4">
        <v>1.508</v>
      </c>
      <c r="AU7" s="4">
        <v>11.432</v>
      </c>
      <c r="AV7" s="4">
        <v>22368</v>
      </c>
      <c r="AW7" s="4">
        <v>0</v>
      </c>
      <c r="AX7" s="31">
        <v>0.63</v>
      </c>
      <c r="AY7">
        <v>0.76400000000000001</v>
      </c>
      <c r="AZ7" t="s">
        <v>70</v>
      </c>
      <c r="BA7" t="s">
        <v>122</v>
      </c>
      <c r="BB7">
        <v>1</v>
      </c>
      <c r="BC7" t="s">
        <v>203</v>
      </c>
      <c r="BD7">
        <v>4</v>
      </c>
      <c r="BE7">
        <v>3315.395</v>
      </c>
      <c r="BF7">
        <v>1</v>
      </c>
      <c r="BG7">
        <v>0.76400000000000001</v>
      </c>
      <c r="BH7">
        <v>31568.11</v>
      </c>
      <c r="BI7">
        <v>0.10502355066552924</v>
      </c>
      <c r="BJ7">
        <v>8.0237992708464337E-2</v>
      </c>
      <c r="BK7">
        <v>1</v>
      </c>
      <c r="BL7" t="s">
        <v>70</v>
      </c>
      <c r="BM7">
        <v>0</v>
      </c>
      <c r="BN7" t="s">
        <v>231</v>
      </c>
    </row>
    <row r="8" spans="1:66">
      <c r="A8" s="144" t="str">
        <f t="shared" ref="A8:A12" si="20">W8</f>
        <v>마니교통</v>
      </c>
      <c r="B8" s="144" t="str">
        <f t="shared" ref="B8:B12" si="21">V8</f>
        <v>81</v>
      </c>
      <c r="C8" s="145" t="str">
        <f t="shared" ref="C8:C12" si="22">Y8</f>
        <v>70바1273</v>
      </c>
      <c r="D8" s="119" t="str">
        <f t="shared" ref="D8:D12" si="23">Z8</f>
        <v>저상</v>
      </c>
      <c r="E8" s="115" t="str">
        <f t="shared" si="16"/>
        <v>B</v>
      </c>
      <c r="F8" s="165">
        <f t="shared" si="17"/>
        <v>0.90549999999999997</v>
      </c>
      <c r="G8" s="166">
        <f t="shared" si="18"/>
        <v>1.8109999999999999</v>
      </c>
      <c r="H8" s="167">
        <f t="shared" si="19"/>
        <v>2</v>
      </c>
      <c r="I8" s="168">
        <f t="shared" ref="I8:I12" si="24">AC8</f>
        <v>4993.8249999999998</v>
      </c>
      <c r="J8" s="169">
        <f t="shared" ref="J8:J12" si="25">AI8/AH8</f>
        <v>2.6101840807177298E-2</v>
      </c>
      <c r="K8" s="169">
        <f t="shared" ref="K8:K12" si="26">AJ8/AH8</f>
        <v>0.36759864734818865</v>
      </c>
      <c r="L8" s="169">
        <f t="shared" ref="L8:L12" si="27">AK8/AC8</f>
        <v>0.23088514315179248</v>
      </c>
      <c r="M8" s="170">
        <f t="shared" ref="M8:M12" si="28">AG8</f>
        <v>22.251000000000001</v>
      </c>
      <c r="N8" s="171">
        <f t="shared" ref="N8:N12" si="29">IF(AW8=0,AT8,"속도계이상")</f>
        <v>0.14000000000000001</v>
      </c>
      <c r="O8" s="171">
        <f t="shared" ref="O8:O12" si="30">IF(AW8=0,AU8,"속도계이상")</f>
        <v>12.035</v>
      </c>
      <c r="P8" s="172">
        <f t="shared" ref="P8:P12" si="31">AQ8/60</f>
        <v>0.10166666666666666</v>
      </c>
      <c r="Q8" s="173">
        <f t="shared" ref="Q8:Q12" si="32">AN8</f>
        <v>82</v>
      </c>
      <c r="R8" s="174">
        <f t="shared" ref="R8:R12" si="33">AC8/(AH8-AI8-AJ8)</f>
        <v>27.591415319255248</v>
      </c>
      <c r="S8" s="146">
        <f t="shared" ref="S8:S12" si="34">IF(AW8=0,AL8,"속도계이상")</f>
        <v>7</v>
      </c>
      <c r="T8" s="146">
        <f t="shared" ref="T8:T12" si="35">IF(AW8=0,AM8,"속도계이상")</f>
        <v>601</v>
      </c>
      <c r="U8" t="s">
        <v>117</v>
      </c>
      <c r="V8" s="5" t="s">
        <v>121</v>
      </c>
      <c r="W8" t="s">
        <v>117</v>
      </c>
      <c r="X8" s="5" t="s">
        <v>121</v>
      </c>
      <c r="Y8" t="s">
        <v>204</v>
      </c>
      <c r="Z8" t="s">
        <v>197</v>
      </c>
      <c r="AA8" t="s">
        <v>48</v>
      </c>
      <c r="AB8">
        <v>508</v>
      </c>
      <c r="AC8" s="1">
        <v>4993.8249999999998</v>
      </c>
      <c r="AD8" s="1">
        <v>2757.5369999999998</v>
      </c>
      <c r="AE8" s="29">
        <v>1.8109999999999999</v>
      </c>
      <c r="AF8">
        <v>2</v>
      </c>
      <c r="AG8">
        <v>22.251000000000001</v>
      </c>
      <c r="AH8">
        <v>298.51909899999998</v>
      </c>
      <c r="AI8">
        <v>7.7918979999999998</v>
      </c>
      <c r="AJ8">
        <v>109.73521700000001</v>
      </c>
      <c r="AK8">
        <v>1153</v>
      </c>
      <c r="AL8">
        <v>7</v>
      </c>
      <c r="AM8">
        <v>601</v>
      </c>
      <c r="AN8">
        <v>82</v>
      </c>
      <c r="AO8">
        <v>16.728660999999999</v>
      </c>
      <c r="AP8">
        <v>5729.8</v>
      </c>
      <c r="AQ8">
        <v>6.1</v>
      </c>
      <c r="AR8">
        <v>79</v>
      </c>
      <c r="AS8">
        <v>39020</v>
      </c>
      <c r="AT8">
        <v>0.14000000000000001</v>
      </c>
      <c r="AU8">
        <v>12.035</v>
      </c>
      <c r="AV8">
        <v>38859</v>
      </c>
      <c r="AW8">
        <v>0</v>
      </c>
      <c r="AX8" s="30">
        <v>0.64</v>
      </c>
      <c r="AY8">
        <v>0.90549999999999997</v>
      </c>
      <c r="AZ8" t="s">
        <v>68</v>
      </c>
      <c r="BA8" t="s">
        <v>205</v>
      </c>
      <c r="BB8">
        <v>1</v>
      </c>
      <c r="BC8" t="s">
        <v>270</v>
      </c>
      <c r="BD8">
        <v>12</v>
      </c>
      <c r="BE8">
        <v>16877.362999999998</v>
      </c>
      <c r="BF8">
        <v>0.29588893715208947</v>
      </c>
      <c r="BG8">
        <v>0.26792743259121699</v>
      </c>
      <c r="BH8">
        <v>31568.11</v>
      </c>
      <c r="BI8">
        <v>0.15819208055217748</v>
      </c>
      <c r="BJ8">
        <v>0.14324292893999671</v>
      </c>
      <c r="BK8">
        <v>1</v>
      </c>
      <c r="BL8" t="s">
        <v>69</v>
      </c>
      <c r="BM8">
        <v>1</v>
      </c>
      <c r="BN8" t="s">
        <v>271</v>
      </c>
    </row>
    <row r="9" spans="1:66">
      <c r="A9" s="147" t="str">
        <f t="shared" si="20"/>
        <v>마니교통</v>
      </c>
      <c r="B9" s="147" t="str">
        <f t="shared" si="21"/>
        <v>81</v>
      </c>
      <c r="C9" s="148" t="str">
        <f t="shared" si="22"/>
        <v>70바1274</v>
      </c>
      <c r="D9" s="136" t="str">
        <f t="shared" si="23"/>
        <v>저상</v>
      </c>
      <c r="E9" s="132" t="str">
        <f t="shared" si="16"/>
        <v>C</v>
      </c>
      <c r="F9" s="155">
        <f t="shared" si="17"/>
        <v>0.88500000000000001</v>
      </c>
      <c r="G9" s="156">
        <f t="shared" si="18"/>
        <v>1.77</v>
      </c>
      <c r="H9" s="157">
        <f t="shared" si="19"/>
        <v>2</v>
      </c>
      <c r="I9" s="158">
        <f t="shared" si="24"/>
        <v>4436.66</v>
      </c>
      <c r="J9" s="159">
        <f t="shared" si="25"/>
        <v>1.8390563765517533E-2</v>
      </c>
      <c r="K9" s="159">
        <f t="shared" si="26"/>
        <v>0.35640435184504354</v>
      </c>
      <c r="L9" s="159">
        <f t="shared" si="27"/>
        <v>0.20127753760711886</v>
      </c>
      <c r="M9" s="160">
        <f t="shared" si="28"/>
        <v>16.446000000000002</v>
      </c>
      <c r="N9" s="161">
        <f t="shared" si="29"/>
        <v>0.13500000000000001</v>
      </c>
      <c r="O9" s="161">
        <f t="shared" si="30"/>
        <v>8.3170000000000002</v>
      </c>
      <c r="P9" s="162">
        <f t="shared" si="31"/>
        <v>0</v>
      </c>
      <c r="Q9" s="163">
        <f t="shared" si="32"/>
        <v>80</v>
      </c>
      <c r="R9" s="164">
        <f t="shared" si="33"/>
        <v>27.121427712897422</v>
      </c>
      <c r="S9" s="149">
        <f t="shared" si="34"/>
        <v>6</v>
      </c>
      <c r="T9" s="149">
        <f t="shared" si="35"/>
        <v>369</v>
      </c>
      <c r="U9" t="s">
        <v>117</v>
      </c>
      <c r="V9" s="5" t="s">
        <v>121</v>
      </c>
      <c r="W9" t="s">
        <v>117</v>
      </c>
      <c r="X9" s="5" t="s">
        <v>121</v>
      </c>
      <c r="Y9" t="s">
        <v>207</v>
      </c>
      <c r="Z9" t="s">
        <v>197</v>
      </c>
      <c r="AA9" t="s">
        <v>48</v>
      </c>
      <c r="AB9">
        <v>508</v>
      </c>
      <c r="AC9" s="1">
        <v>4436.66</v>
      </c>
      <c r="AD9" s="1">
        <v>2506.98</v>
      </c>
      <c r="AE9" s="29">
        <v>1.77</v>
      </c>
      <c r="AF9">
        <v>2</v>
      </c>
      <c r="AG9">
        <v>16.446000000000002</v>
      </c>
      <c r="AH9">
        <v>261.650217</v>
      </c>
      <c r="AI9">
        <v>4.8118949999999998</v>
      </c>
      <c r="AJ9">
        <v>93.253276</v>
      </c>
      <c r="AK9">
        <v>893</v>
      </c>
      <c r="AL9">
        <v>6</v>
      </c>
      <c r="AM9">
        <v>369</v>
      </c>
      <c r="AN9">
        <v>80</v>
      </c>
      <c r="AO9">
        <v>16.956454000000001</v>
      </c>
      <c r="AP9">
        <v>2747.6</v>
      </c>
      <c r="AQ9">
        <v>0</v>
      </c>
      <c r="AR9">
        <v>35</v>
      </c>
      <c r="AS9">
        <v>9854</v>
      </c>
      <c r="AT9">
        <v>0.13500000000000001</v>
      </c>
      <c r="AU9">
        <v>8.3170000000000002</v>
      </c>
      <c r="AV9">
        <v>36325</v>
      </c>
      <c r="AW9">
        <v>0</v>
      </c>
      <c r="AX9" s="30">
        <v>0.51</v>
      </c>
      <c r="AY9">
        <v>0.88500000000000001</v>
      </c>
      <c r="AZ9" t="s">
        <v>69</v>
      </c>
      <c r="BA9" t="s">
        <v>205</v>
      </c>
      <c r="BB9">
        <v>2</v>
      </c>
      <c r="BC9" t="s">
        <v>240</v>
      </c>
      <c r="BD9">
        <v>6</v>
      </c>
      <c r="BE9">
        <v>16877.362999999998</v>
      </c>
      <c r="BF9">
        <v>0.26287637470379704</v>
      </c>
      <c r="BG9">
        <v>0.23264559161286039</v>
      </c>
      <c r="BH9">
        <v>31568.11</v>
      </c>
      <c r="BI9">
        <v>0.14054246516500354</v>
      </c>
      <c r="BJ9">
        <v>0.12438008167102814</v>
      </c>
      <c r="BK9">
        <v>1</v>
      </c>
      <c r="BL9" t="s">
        <v>69</v>
      </c>
      <c r="BM9">
        <v>0</v>
      </c>
      <c r="BN9" t="s">
        <v>231</v>
      </c>
    </row>
    <row r="10" spans="1:66">
      <c r="A10" s="144" t="str">
        <f t="shared" si="20"/>
        <v>마니교통</v>
      </c>
      <c r="B10" s="144" t="str">
        <f t="shared" si="21"/>
        <v>81</v>
      </c>
      <c r="C10" s="145" t="str">
        <f t="shared" si="22"/>
        <v>70바1284</v>
      </c>
      <c r="D10" s="119" t="str">
        <f t="shared" si="23"/>
        <v>저상</v>
      </c>
      <c r="E10" s="115" t="str">
        <f t="shared" si="16"/>
        <v>C</v>
      </c>
      <c r="F10" s="165">
        <f t="shared" si="17"/>
        <v>0.87549999999999994</v>
      </c>
      <c r="G10" s="166">
        <f t="shared" si="18"/>
        <v>1.7509999999999999</v>
      </c>
      <c r="H10" s="167">
        <f t="shared" si="19"/>
        <v>2</v>
      </c>
      <c r="I10" s="168">
        <f t="shared" si="24"/>
        <v>2947.7820000000002</v>
      </c>
      <c r="J10" s="169">
        <f t="shared" si="25"/>
        <v>2.8325325243811473E-2</v>
      </c>
      <c r="K10" s="169">
        <f t="shared" si="26"/>
        <v>0.37008081972223211</v>
      </c>
      <c r="L10" s="169">
        <f t="shared" si="27"/>
        <v>0.22321867763627024</v>
      </c>
      <c r="M10" s="170">
        <f t="shared" si="28"/>
        <v>17.670999999999999</v>
      </c>
      <c r="N10" s="171">
        <f t="shared" si="29"/>
        <v>0.47499999999999998</v>
      </c>
      <c r="O10" s="171">
        <f t="shared" si="30"/>
        <v>10.041</v>
      </c>
      <c r="P10" s="172">
        <f t="shared" si="31"/>
        <v>0</v>
      </c>
      <c r="Q10" s="173">
        <f t="shared" si="32"/>
        <v>82</v>
      </c>
      <c r="R10" s="174">
        <f t="shared" si="33"/>
        <v>28.238830848169162</v>
      </c>
      <c r="S10" s="146">
        <f t="shared" si="34"/>
        <v>14</v>
      </c>
      <c r="T10" s="146">
        <f t="shared" si="35"/>
        <v>296</v>
      </c>
      <c r="U10" t="s">
        <v>117</v>
      </c>
      <c r="V10" t="s">
        <v>121</v>
      </c>
      <c r="W10" s="4" t="s">
        <v>117</v>
      </c>
      <c r="X10" s="4" t="s">
        <v>121</v>
      </c>
      <c r="Y10" s="4" t="s">
        <v>208</v>
      </c>
      <c r="Z10" s="4" t="s">
        <v>197</v>
      </c>
      <c r="AA10" s="4" t="s">
        <v>48</v>
      </c>
      <c r="AB10" s="4">
        <v>508</v>
      </c>
      <c r="AC10" s="4">
        <v>2947.7820000000002</v>
      </c>
      <c r="AD10" s="4">
        <v>1683.085</v>
      </c>
      <c r="AE10" s="4">
        <v>1.7509999999999999</v>
      </c>
      <c r="AF10" s="4">
        <v>2</v>
      </c>
      <c r="AG10" s="4">
        <v>17.670999999999999</v>
      </c>
      <c r="AH10" s="4">
        <v>173.51829000000001</v>
      </c>
      <c r="AI10" s="4">
        <v>4.9149620000000001</v>
      </c>
      <c r="AJ10" s="4">
        <v>64.215790999999996</v>
      </c>
      <c r="AK10" s="4">
        <v>658</v>
      </c>
      <c r="AL10" s="4">
        <v>14</v>
      </c>
      <c r="AM10" s="4">
        <v>296</v>
      </c>
      <c r="AN10" s="4">
        <v>82</v>
      </c>
      <c r="AO10" s="4">
        <v>16.988306999999999</v>
      </c>
      <c r="AP10" s="4">
        <v>4637.6000000000004</v>
      </c>
      <c r="AQ10" s="4">
        <v>0</v>
      </c>
      <c r="AR10" s="4">
        <v>47</v>
      </c>
      <c r="AS10" s="4">
        <v>18344</v>
      </c>
      <c r="AT10" s="4">
        <v>0.47499999999999998</v>
      </c>
      <c r="AU10" s="4">
        <v>10.041</v>
      </c>
      <c r="AV10" s="4">
        <v>21346</v>
      </c>
      <c r="AW10" s="4">
        <v>0</v>
      </c>
      <c r="AX10" s="31">
        <v>0.51</v>
      </c>
      <c r="AY10">
        <v>0.87549999999999994</v>
      </c>
      <c r="AZ10" t="s">
        <v>69</v>
      </c>
      <c r="BA10" t="s">
        <v>205</v>
      </c>
      <c r="BB10">
        <v>3</v>
      </c>
      <c r="BC10" t="s">
        <v>239</v>
      </c>
      <c r="BD10">
        <v>5</v>
      </c>
      <c r="BE10">
        <v>16877.362999999998</v>
      </c>
      <c r="BF10">
        <v>0.17465892035384914</v>
      </c>
      <c r="BG10">
        <v>0.15291388476979492</v>
      </c>
      <c r="BH10">
        <v>31568.11</v>
      </c>
      <c r="BI10">
        <v>9.3378475936633523E-2</v>
      </c>
      <c r="BJ10">
        <v>8.1752855682522649E-2</v>
      </c>
      <c r="BK10">
        <v>1</v>
      </c>
      <c r="BL10" t="s">
        <v>69</v>
      </c>
      <c r="BM10">
        <v>0</v>
      </c>
      <c r="BN10" t="s">
        <v>231</v>
      </c>
    </row>
    <row r="11" spans="1:66">
      <c r="A11" s="147" t="str">
        <f t="shared" si="20"/>
        <v>마니교통</v>
      </c>
      <c r="B11" s="147" t="str">
        <f t="shared" si="21"/>
        <v>81</v>
      </c>
      <c r="C11" s="148" t="str">
        <f t="shared" si="22"/>
        <v>70바2496</v>
      </c>
      <c r="D11" s="136" t="str">
        <f t="shared" si="23"/>
        <v>저상</v>
      </c>
      <c r="E11" s="132" t="str">
        <f t="shared" si="16"/>
        <v>C</v>
      </c>
      <c r="F11" s="155">
        <f t="shared" si="17"/>
        <v>0.89200000000000002</v>
      </c>
      <c r="G11" s="156">
        <f t="shared" si="18"/>
        <v>1.784</v>
      </c>
      <c r="H11" s="157">
        <f t="shared" si="19"/>
        <v>2</v>
      </c>
      <c r="I11" s="158">
        <f t="shared" si="24"/>
        <v>4499.0959999999995</v>
      </c>
      <c r="J11" s="159">
        <f t="shared" si="25"/>
        <v>2.6899225722834683E-2</v>
      </c>
      <c r="K11" s="159">
        <f t="shared" si="26"/>
        <v>0.36616949724109638</v>
      </c>
      <c r="L11" s="159">
        <f t="shared" si="27"/>
        <v>0.2027073883286776</v>
      </c>
      <c r="M11" s="160">
        <f t="shared" si="28"/>
        <v>16.789000000000001</v>
      </c>
      <c r="N11" s="161">
        <f t="shared" si="29"/>
        <v>0.17799999999999999</v>
      </c>
      <c r="O11" s="161">
        <f t="shared" si="30"/>
        <v>6.8010000000000002</v>
      </c>
      <c r="P11" s="162">
        <f t="shared" si="31"/>
        <v>0</v>
      </c>
      <c r="Q11" s="163">
        <f t="shared" si="32"/>
        <v>79</v>
      </c>
      <c r="R11" s="164">
        <f t="shared" si="33"/>
        <v>27.738560587960585</v>
      </c>
      <c r="S11" s="149">
        <f t="shared" si="34"/>
        <v>8</v>
      </c>
      <c r="T11" s="149">
        <f t="shared" si="35"/>
        <v>306</v>
      </c>
      <c r="U11" t="s">
        <v>117</v>
      </c>
      <c r="V11" s="5" t="s">
        <v>121</v>
      </c>
      <c r="W11" t="s">
        <v>117</v>
      </c>
      <c r="X11" s="5" t="s">
        <v>121</v>
      </c>
      <c r="Y11" t="s">
        <v>209</v>
      </c>
      <c r="Z11" t="s">
        <v>197</v>
      </c>
      <c r="AA11" t="s">
        <v>48</v>
      </c>
      <c r="AB11">
        <v>508</v>
      </c>
      <c r="AC11" s="1">
        <v>4499.0959999999995</v>
      </c>
      <c r="AD11" s="1">
        <v>2521.7449999999999</v>
      </c>
      <c r="AE11" s="29">
        <v>1.784</v>
      </c>
      <c r="AF11">
        <v>2</v>
      </c>
      <c r="AG11">
        <v>16.789000000000001</v>
      </c>
      <c r="AH11">
        <v>267.24022000000002</v>
      </c>
      <c r="AI11">
        <v>7.188555</v>
      </c>
      <c r="AJ11">
        <v>97.855216999999996</v>
      </c>
      <c r="AK11">
        <v>912</v>
      </c>
      <c r="AL11">
        <v>8</v>
      </c>
      <c r="AM11">
        <v>306</v>
      </c>
      <c r="AN11">
        <v>79</v>
      </c>
      <c r="AO11">
        <v>16.8354</v>
      </c>
      <c r="AP11">
        <v>4407.6000000000004</v>
      </c>
      <c r="AQ11">
        <v>0</v>
      </c>
      <c r="AR11">
        <v>39</v>
      </c>
      <c r="AS11">
        <v>17175</v>
      </c>
      <c r="AT11">
        <v>0.17799999999999999</v>
      </c>
      <c r="AU11">
        <v>6.8010000000000002</v>
      </c>
      <c r="AV11">
        <v>37550</v>
      </c>
      <c r="AW11">
        <v>0</v>
      </c>
      <c r="AX11" s="30">
        <v>0.51</v>
      </c>
      <c r="AY11">
        <v>0.89200000000000002</v>
      </c>
      <c r="AZ11" t="s">
        <v>69</v>
      </c>
      <c r="BA11" t="s">
        <v>205</v>
      </c>
      <c r="BB11">
        <v>1</v>
      </c>
      <c r="BC11" t="s">
        <v>206</v>
      </c>
      <c r="BD11">
        <v>6</v>
      </c>
      <c r="BE11">
        <v>16877.362999999998</v>
      </c>
      <c r="BF11">
        <v>0.26657576779026443</v>
      </c>
      <c r="BG11">
        <v>0.23778558486891588</v>
      </c>
      <c r="BH11">
        <v>31568.11</v>
      </c>
      <c r="BI11">
        <v>0.14252028391943641</v>
      </c>
      <c r="BJ11">
        <v>0.12712809325613728</v>
      </c>
      <c r="BK11">
        <v>1</v>
      </c>
      <c r="BL11" t="s">
        <v>69</v>
      </c>
      <c r="BM11">
        <v>0</v>
      </c>
      <c r="BN11" t="s">
        <v>231</v>
      </c>
    </row>
    <row r="12" spans="1:66" s="2" customFormat="1">
      <c r="A12" s="144" t="str">
        <f t="shared" si="20"/>
        <v>마니교통</v>
      </c>
      <c r="B12" s="144" t="str">
        <f t="shared" si="21"/>
        <v>예비</v>
      </c>
      <c r="C12" s="145" t="str">
        <f t="shared" si="22"/>
        <v>70바2275</v>
      </c>
      <c r="D12" s="119" t="str">
        <f t="shared" si="23"/>
        <v>대형</v>
      </c>
      <c r="E12" s="115" t="str">
        <f t="shared" si="16"/>
        <v>F</v>
      </c>
      <c r="F12" s="165">
        <f t="shared" si="17"/>
        <v>0.66538461538461535</v>
      </c>
      <c r="G12" s="166">
        <f t="shared" si="18"/>
        <v>1.73</v>
      </c>
      <c r="H12" s="167">
        <f t="shared" si="19"/>
        <v>2.6</v>
      </c>
      <c r="I12" s="168">
        <f t="shared" si="24"/>
        <v>2361.3110000000001</v>
      </c>
      <c r="J12" s="169">
        <f t="shared" si="25"/>
        <v>4.0785344254052079E-2</v>
      </c>
      <c r="K12" s="169">
        <f t="shared" si="26"/>
        <v>0.39265005726593222</v>
      </c>
      <c r="L12" s="169">
        <f t="shared" si="27"/>
        <v>0.13043601626384665</v>
      </c>
      <c r="M12" s="170">
        <f t="shared" si="28"/>
        <v>15.151999999999999</v>
      </c>
      <c r="N12" s="171">
        <f t="shared" si="29"/>
        <v>0.72</v>
      </c>
      <c r="O12" s="171">
        <f t="shared" si="30"/>
        <v>58.527000000000001</v>
      </c>
      <c r="P12" s="172">
        <f t="shared" si="31"/>
        <v>3.0166666666666666</v>
      </c>
      <c r="Q12" s="173">
        <f t="shared" si="32"/>
        <v>99</v>
      </c>
      <c r="R12" s="174">
        <f t="shared" si="33"/>
        <v>29.700253976049055</v>
      </c>
      <c r="S12" s="146">
        <f t="shared" si="34"/>
        <v>17</v>
      </c>
      <c r="T12" s="146">
        <f t="shared" si="35"/>
        <v>1382</v>
      </c>
      <c r="U12" t="s">
        <v>117</v>
      </c>
      <c r="V12" s="5" t="s">
        <v>90</v>
      </c>
      <c r="W12" t="s">
        <v>117</v>
      </c>
      <c r="X12" s="5" t="s">
        <v>90</v>
      </c>
      <c r="Y12" t="s">
        <v>210</v>
      </c>
      <c r="Z12" t="s">
        <v>191</v>
      </c>
      <c r="AA12" t="s">
        <v>194</v>
      </c>
      <c r="AB12">
        <v>508</v>
      </c>
      <c r="AC12" s="1">
        <v>2361.3110000000001</v>
      </c>
      <c r="AD12" s="1">
        <v>1364.9549999999999</v>
      </c>
      <c r="AE12" s="29">
        <v>1.73</v>
      </c>
      <c r="AF12">
        <v>2.6</v>
      </c>
      <c r="AG12">
        <v>15.151999999999999</v>
      </c>
      <c r="AH12">
        <v>140.32776000000001</v>
      </c>
      <c r="AI12">
        <v>5.7233159999999996</v>
      </c>
      <c r="AJ12">
        <v>55.099702999999998</v>
      </c>
      <c r="AK12">
        <v>308</v>
      </c>
      <c r="AL12">
        <v>17</v>
      </c>
      <c r="AM12">
        <v>1382</v>
      </c>
      <c r="AN12">
        <v>99</v>
      </c>
      <c r="AO12">
        <v>16.827112</v>
      </c>
      <c r="AP12">
        <v>7391</v>
      </c>
      <c r="AQ12">
        <v>181</v>
      </c>
      <c r="AR12">
        <v>65</v>
      </c>
      <c r="AS12">
        <v>42570</v>
      </c>
      <c r="AT12">
        <v>0.72</v>
      </c>
      <c r="AU12">
        <v>58.527000000000001</v>
      </c>
      <c r="AV12">
        <v>0</v>
      </c>
      <c r="AW12">
        <v>0</v>
      </c>
      <c r="AX12" s="30">
        <v>0.43</v>
      </c>
      <c r="AY12" s="2">
        <v>0.66538461538461535</v>
      </c>
      <c r="AZ12" s="2" t="s">
        <v>70</v>
      </c>
      <c r="BA12" s="2" t="s">
        <v>241</v>
      </c>
      <c r="BB12" s="2">
        <v>15</v>
      </c>
      <c r="BC12" s="2" t="s">
        <v>272</v>
      </c>
      <c r="BD12" s="2">
        <v>1</v>
      </c>
      <c r="BE12" s="2">
        <v>2361.3110000000001</v>
      </c>
      <c r="BF12" s="2">
        <v>1</v>
      </c>
      <c r="BG12" s="2">
        <v>0.66538461538461535</v>
      </c>
      <c r="BH12" s="2">
        <v>31568.11</v>
      </c>
      <c r="BI12" s="2">
        <v>7.4800518624650009E-2</v>
      </c>
      <c r="BJ12" s="2">
        <v>4.9771114315632504E-2</v>
      </c>
      <c r="BK12" s="2">
        <v>1</v>
      </c>
      <c r="BL12" s="2" t="s">
        <v>70</v>
      </c>
      <c r="BM12" s="2">
        <v>0</v>
      </c>
      <c r="BN12" s="2" t="s">
        <v>231</v>
      </c>
    </row>
  </sheetData>
  <sortState xmlns:xlrd2="http://schemas.microsoft.com/office/spreadsheetml/2017/richdata2" ref="U5:AX12">
    <sortCondition ref="Y5:Y12"/>
    <sortCondition ref="U5:U12"/>
  </sortState>
  <phoneticPr fontId="2" type="noConversion"/>
  <conditionalFormatting sqref="E1 E2:H3 E4 E5:H1048576">
    <cfRule type="containsText" dxfId="34" priority="1" operator="containsText" text="F">
      <formula>NOT(ISERROR(SEARCH("F",E1)))</formula>
    </cfRule>
    <cfRule type="containsText" dxfId="33" priority="2" operator="containsText" text="D">
      <formula>NOT(ISERROR(SEARCH("D",E1)))</formula>
    </cfRule>
    <cfRule type="containsText" dxfId="32" priority="3" operator="containsText" text="C">
      <formula>NOT(ISERROR(SEARCH("C",E1)))</formula>
    </cfRule>
    <cfRule type="containsText" dxfId="31" priority="4" operator="containsText" text="B">
      <formula>NOT(ISERROR(SEARCH("B",E1)))</formula>
    </cfRule>
    <cfRule type="containsText" dxfId="30" priority="5" operator="containsText" text="A">
      <formula>NOT(ISERROR(SEARCH("A",E1)))</formula>
    </cfRule>
    <cfRule type="containsText" dxfId="29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8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06" customWidth="1"/>
    <col min="4" max="4" width="10.140625" style="110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1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3"/>
      <c r="B1" s="34"/>
      <c r="C1" s="105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19"/>
      <c r="R1" s="219"/>
    </row>
    <row r="2" spans="1:68" ht="45" customHeight="1">
      <c r="A2" s="10" t="s">
        <v>32</v>
      </c>
      <c r="B2" s="35"/>
      <c r="C2" s="104"/>
      <c r="D2" s="111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20"/>
      <c r="R2" s="220"/>
      <c r="S2" s="10"/>
      <c r="T2" s="10"/>
      <c r="U2" s="10"/>
      <c r="V2" s="10"/>
      <c r="W2" s="10"/>
      <c r="X2" s="10"/>
      <c r="Y2" s="10"/>
    </row>
    <row r="3" spans="1:68" ht="30.75" customHeight="1">
      <c r="A3" s="25" t="s">
        <v>157</v>
      </c>
      <c r="B3" s="36"/>
      <c r="E3" s="11"/>
      <c r="F3" s="8"/>
      <c r="G3" s="11"/>
      <c r="H3" s="11"/>
      <c r="X3" s="11"/>
      <c r="Y3" s="11"/>
    </row>
    <row r="4" spans="1:68" ht="27">
      <c r="A4" s="125" t="s">
        <v>38</v>
      </c>
      <c r="B4" s="126" t="s">
        <v>49</v>
      </c>
      <c r="C4" s="127" t="s">
        <v>141</v>
      </c>
      <c r="D4" s="127" t="s">
        <v>158</v>
      </c>
      <c r="E4" s="128" t="s">
        <v>147</v>
      </c>
      <c r="F4" s="126" t="s">
        <v>151</v>
      </c>
      <c r="G4" s="128" t="s">
        <v>149</v>
      </c>
      <c r="H4" s="128" t="s">
        <v>153</v>
      </c>
      <c r="I4" s="129" t="s">
        <v>155</v>
      </c>
      <c r="J4" s="128" t="s">
        <v>11</v>
      </c>
      <c r="K4" s="128" t="s">
        <v>12</v>
      </c>
      <c r="L4" s="128" t="s">
        <v>13</v>
      </c>
      <c r="M4" s="128" t="s">
        <v>72</v>
      </c>
      <c r="N4" s="128" t="s">
        <v>6</v>
      </c>
      <c r="O4" s="128" t="s">
        <v>7</v>
      </c>
      <c r="P4" s="128" t="s">
        <v>179</v>
      </c>
      <c r="Q4" s="222" t="s">
        <v>43</v>
      </c>
      <c r="R4" s="222" t="s">
        <v>44</v>
      </c>
      <c r="S4" s="13"/>
      <c r="T4" s="13" t="s">
        <v>42</v>
      </c>
      <c r="U4" s="13" t="s">
        <v>160</v>
      </c>
      <c r="V4" s="13" t="s">
        <v>161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187</v>
      </c>
      <c r="AN4" s="13" t="s">
        <v>188</v>
      </c>
      <c r="AO4" t="s">
        <v>189</v>
      </c>
      <c r="AP4" t="s">
        <v>37</v>
      </c>
      <c r="AQ4" t="s">
        <v>31</v>
      </c>
      <c r="AR4" t="s">
        <v>0</v>
      </c>
      <c r="AS4" t="s">
        <v>9</v>
      </c>
      <c r="AT4" t="s">
        <v>143</v>
      </c>
      <c r="AU4" t="s">
        <v>30</v>
      </c>
      <c r="AV4" t="s">
        <v>144</v>
      </c>
      <c r="AW4" t="s">
        <v>152</v>
      </c>
      <c r="AX4" t="s">
        <v>162</v>
      </c>
      <c r="AY4" t="s">
        <v>163</v>
      </c>
      <c r="AZ4" t="s">
        <v>164</v>
      </c>
      <c r="BA4" t="s">
        <v>165</v>
      </c>
      <c r="BB4" t="s">
        <v>166</v>
      </c>
      <c r="BC4" t="s">
        <v>65</v>
      </c>
      <c r="BF4" t="s">
        <v>0</v>
      </c>
      <c r="BG4" t="s">
        <v>171</v>
      </c>
      <c r="BH4" t="s">
        <v>73</v>
      </c>
      <c r="BI4" t="s">
        <v>167</v>
      </c>
      <c r="BJ4" t="s">
        <v>168</v>
      </c>
      <c r="BK4" t="s">
        <v>172</v>
      </c>
      <c r="BL4" t="s">
        <v>173</v>
      </c>
      <c r="BM4" t="s">
        <v>169</v>
      </c>
      <c r="BN4" t="s">
        <v>65</v>
      </c>
      <c r="BO4" t="s">
        <v>170</v>
      </c>
      <c r="BP4" t="s">
        <v>174</v>
      </c>
    </row>
    <row r="5" spans="1:68" ht="16.5">
      <c r="A5" s="130" t="str">
        <f>BF5</f>
        <v>마니교통</v>
      </c>
      <c r="B5" s="131">
        <f>IF(BH5="NULL", E5, BH5)</f>
        <v>4818</v>
      </c>
      <c r="C5" s="132" t="str">
        <f>BN5</f>
        <v>C</v>
      </c>
      <c r="D5" s="133">
        <f>BM5</f>
        <v>0.86711356616724</v>
      </c>
      <c r="E5" s="134">
        <f>U5</f>
        <v>4818</v>
      </c>
      <c r="F5" s="135" t="str">
        <f>BG5</f>
        <v>81</v>
      </c>
      <c r="G5" s="136" t="str">
        <f>BK5</f>
        <v>70바2496</v>
      </c>
      <c r="H5" s="137">
        <f>BJ5</f>
        <v>4</v>
      </c>
      <c r="I5" s="138">
        <f>BP5</f>
        <v>616.221</v>
      </c>
      <c r="J5" s="139">
        <f>AB5/AA5</f>
        <v>3.46438851360674E-2</v>
      </c>
      <c r="K5" s="139">
        <f>AC5/AA5</f>
        <v>0.36910677862462338</v>
      </c>
      <c r="L5" s="139">
        <f>AD5/I5</f>
        <v>0.24017357409111342</v>
      </c>
      <c r="M5" s="140">
        <f>Z5</f>
        <v>17.481000000000002</v>
      </c>
      <c r="N5" s="141">
        <f>AE5*100/W5</f>
        <v>0</v>
      </c>
      <c r="O5" s="141">
        <f>AF5*100/W5</f>
        <v>15.903385311438591</v>
      </c>
      <c r="P5" s="223">
        <f>AK5</f>
        <v>10</v>
      </c>
      <c r="Q5" s="224">
        <f>AE5</f>
        <v>0</v>
      </c>
      <c r="R5" s="224">
        <f>AF5</f>
        <v>98</v>
      </c>
      <c r="T5">
        <v>508</v>
      </c>
      <c r="U5">
        <v>4818</v>
      </c>
      <c r="V5" t="s">
        <v>242</v>
      </c>
      <c r="W5">
        <v>616.221</v>
      </c>
      <c r="X5">
        <v>352.52100000000002</v>
      </c>
      <c r="Y5">
        <v>1.748</v>
      </c>
      <c r="Z5">
        <v>17.481000000000002</v>
      </c>
      <c r="AA5">
        <v>38.775269999999999</v>
      </c>
      <c r="AB5">
        <v>1.343326</v>
      </c>
      <c r="AC5">
        <v>14.312215</v>
      </c>
      <c r="AD5" s="1">
        <v>148</v>
      </c>
      <c r="AE5">
        <v>0</v>
      </c>
      <c r="AF5">
        <v>98</v>
      </c>
      <c r="AG5">
        <v>79</v>
      </c>
      <c r="AH5">
        <v>15.892113</v>
      </c>
      <c r="AI5">
        <v>615.5</v>
      </c>
      <c r="AJ5">
        <v>0</v>
      </c>
      <c r="AK5">
        <v>10</v>
      </c>
      <c r="AL5">
        <v>3777</v>
      </c>
      <c r="AM5" t="s">
        <v>243</v>
      </c>
      <c r="AN5" t="s">
        <v>254</v>
      </c>
      <c r="AO5">
        <v>201.39699999999999</v>
      </c>
      <c r="AR5" t="s">
        <v>117</v>
      </c>
      <c r="AS5" t="s">
        <v>121</v>
      </c>
      <c r="AT5" t="s">
        <v>209</v>
      </c>
      <c r="AU5" t="s">
        <v>242</v>
      </c>
      <c r="AV5" t="s">
        <v>48</v>
      </c>
      <c r="AW5">
        <v>4</v>
      </c>
      <c r="BB5">
        <v>0.86711356616724</v>
      </c>
      <c r="BC5" t="s">
        <v>69</v>
      </c>
      <c r="BF5" t="s">
        <v>117</v>
      </c>
      <c r="BG5" t="s">
        <v>121</v>
      </c>
      <c r="BH5" t="s">
        <v>242</v>
      </c>
      <c r="BI5">
        <v>4818</v>
      </c>
      <c r="BJ5">
        <v>4</v>
      </c>
      <c r="BK5" t="s">
        <v>209</v>
      </c>
      <c r="BL5" t="s">
        <v>207</v>
      </c>
      <c r="BM5">
        <v>0.86711356616724</v>
      </c>
      <c r="BN5" t="s">
        <v>69</v>
      </c>
      <c r="BO5" t="s">
        <v>176</v>
      </c>
      <c r="BP5">
        <v>616.221</v>
      </c>
    </row>
    <row r="6" spans="1:68" ht="16.5">
      <c r="A6" s="113" t="str">
        <f t="shared" ref="A6:A7" si="0">BF6</f>
        <v>마니교통</v>
      </c>
      <c r="B6" s="114">
        <f t="shared" ref="B6:B18" si="1">IF(BH6="NULL", E6, BH6)</f>
        <v>6419</v>
      </c>
      <c r="C6" s="115" t="str">
        <f t="shared" ref="C6:C7" si="2">BN6</f>
        <v>D</v>
      </c>
      <c r="D6" s="116">
        <f t="shared" ref="D6:D7" si="3">BM6</f>
        <v>0.84440839543521284</v>
      </c>
      <c r="E6" s="117">
        <f t="shared" ref="E6:E7" si="4">U6</f>
        <v>6419</v>
      </c>
      <c r="F6" s="118" t="str">
        <f t="shared" ref="F6:F7" si="5">BG6</f>
        <v>47</v>
      </c>
      <c r="G6" s="119" t="str">
        <f t="shared" ref="G6:G7" si="6">BK6</f>
        <v>73아1255</v>
      </c>
      <c r="H6" s="120">
        <f t="shared" ref="H6:H7" si="7">BJ6</f>
        <v>2</v>
      </c>
      <c r="I6" s="121">
        <f t="shared" ref="I6:I7" si="8">BP6</f>
        <v>438.22</v>
      </c>
      <c r="J6" s="122">
        <f t="shared" ref="J6:J7" si="9">AB6/AA6</f>
        <v>3.4150083011967473E-2</v>
      </c>
      <c r="K6" s="122">
        <f t="shared" ref="K6:K7" si="10">AC6/AA6</f>
        <v>0.35452269705672518</v>
      </c>
      <c r="L6" s="122">
        <f t="shared" ref="L6:L7" si="11">AD6/I6</f>
        <v>0.22363196567933913</v>
      </c>
      <c r="M6" s="123">
        <f t="shared" ref="M6:M7" si="12">Z6</f>
        <v>15.936999999999999</v>
      </c>
      <c r="N6" s="124">
        <f t="shared" ref="N6:N7" si="13">AE6*100/W6</f>
        <v>0.22819588334626442</v>
      </c>
      <c r="O6" s="124">
        <f t="shared" ref="O6" si="14">AF6*100/W6</f>
        <v>16.201907717584774</v>
      </c>
      <c r="P6" s="225">
        <f t="shared" ref="P6:P7" si="15">AK6</f>
        <v>5</v>
      </c>
      <c r="Q6" s="226">
        <f t="shared" ref="Q6:Q7" si="16">AE6</f>
        <v>1</v>
      </c>
      <c r="R6" s="226">
        <f t="shared" ref="R6:R7" si="17">AF6</f>
        <v>71</v>
      </c>
      <c r="T6">
        <v>508</v>
      </c>
      <c r="U6">
        <v>6419</v>
      </c>
      <c r="V6" t="s">
        <v>242</v>
      </c>
      <c r="W6">
        <v>438.22</v>
      </c>
      <c r="X6">
        <v>252.16800000000001</v>
      </c>
      <c r="Y6">
        <v>1.738</v>
      </c>
      <c r="Z6">
        <v>15.936999999999999</v>
      </c>
      <c r="AA6">
        <v>27.883329</v>
      </c>
      <c r="AB6">
        <v>0.95221800000000001</v>
      </c>
      <c r="AC6">
        <v>9.8852729999999998</v>
      </c>
      <c r="AD6" s="1">
        <v>98</v>
      </c>
      <c r="AE6">
        <v>1</v>
      </c>
      <c r="AF6">
        <v>71</v>
      </c>
      <c r="AG6">
        <v>79</v>
      </c>
      <c r="AH6">
        <v>15.716200000000001</v>
      </c>
      <c r="AI6">
        <v>510</v>
      </c>
      <c r="AJ6">
        <v>0</v>
      </c>
      <c r="AK6">
        <v>5</v>
      </c>
      <c r="AL6">
        <v>819</v>
      </c>
      <c r="AM6" t="s">
        <v>255</v>
      </c>
      <c r="AN6" t="s">
        <v>256</v>
      </c>
      <c r="AO6">
        <v>288.32900000000001</v>
      </c>
      <c r="AR6" t="s">
        <v>117</v>
      </c>
      <c r="AS6" t="s">
        <v>119</v>
      </c>
      <c r="AT6" t="s">
        <v>198</v>
      </c>
      <c r="AU6" t="s">
        <v>242</v>
      </c>
      <c r="AV6" t="s">
        <v>48</v>
      </c>
      <c r="AW6">
        <v>2</v>
      </c>
      <c r="BB6">
        <v>0.84440839543521284</v>
      </c>
      <c r="BC6" t="s">
        <v>67</v>
      </c>
      <c r="BF6" t="s">
        <v>117</v>
      </c>
      <c r="BG6" t="s">
        <v>119</v>
      </c>
      <c r="BH6" t="s">
        <v>242</v>
      </c>
      <c r="BI6">
        <v>6419</v>
      </c>
      <c r="BJ6">
        <v>2</v>
      </c>
      <c r="BK6" t="s">
        <v>198</v>
      </c>
      <c r="BL6" t="s">
        <v>207</v>
      </c>
      <c r="BM6">
        <v>0.84440839543521284</v>
      </c>
      <c r="BN6" t="s">
        <v>67</v>
      </c>
      <c r="BO6" t="s">
        <v>177</v>
      </c>
      <c r="BP6">
        <v>438.22</v>
      </c>
    </row>
    <row r="7" spans="1:68" ht="16.5">
      <c r="A7" s="130" t="str">
        <f t="shared" si="0"/>
        <v>마니교통</v>
      </c>
      <c r="B7" s="131" t="str">
        <f t="shared" si="1"/>
        <v>김영선</v>
      </c>
      <c r="C7" s="132" t="str">
        <f t="shared" si="2"/>
        <v>C</v>
      </c>
      <c r="D7" s="133">
        <f t="shared" si="3"/>
        <v>0.879</v>
      </c>
      <c r="E7" s="134">
        <f t="shared" si="4"/>
        <v>7992</v>
      </c>
      <c r="F7" s="135" t="str">
        <f t="shared" si="5"/>
        <v>81</v>
      </c>
      <c r="G7" s="136" t="str">
        <f t="shared" si="6"/>
        <v>70바2496</v>
      </c>
      <c r="H7" s="137">
        <f t="shared" si="7"/>
        <v>1</v>
      </c>
      <c r="I7" s="138">
        <f t="shared" si="8"/>
        <v>1643.174</v>
      </c>
      <c r="J7" s="139">
        <f t="shared" si="9"/>
        <v>1.261438092466983E-2</v>
      </c>
      <c r="K7" s="139">
        <f t="shared" si="10"/>
        <v>0.34868842876927852</v>
      </c>
      <c r="L7" s="139">
        <f t="shared" si="11"/>
        <v>0.20752519209773282</v>
      </c>
      <c r="M7" s="140">
        <f t="shared" si="12"/>
        <v>16.048999999999999</v>
      </c>
      <c r="N7" s="141">
        <f t="shared" si="13"/>
        <v>0.24343131037857221</v>
      </c>
      <c r="O7" s="141">
        <v>70</v>
      </c>
      <c r="P7" s="223">
        <f t="shared" si="15"/>
        <v>1</v>
      </c>
      <c r="Q7" s="224">
        <f t="shared" si="16"/>
        <v>4</v>
      </c>
      <c r="R7" s="224">
        <f t="shared" si="17"/>
        <v>64</v>
      </c>
      <c r="T7">
        <v>508</v>
      </c>
      <c r="U7">
        <v>7992</v>
      </c>
      <c r="V7" t="s">
        <v>211</v>
      </c>
      <c r="W7">
        <v>1643.174</v>
      </c>
      <c r="X7">
        <v>934.49599999999998</v>
      </c>
      <c r="Y7">
        <v>1.758</v>
      </c>
      <c r="Z7">
        <v>16.048999999999999</v>
      </c>
      <c r="AA7">
        <v>97.131361999999996</v>
      </c>
      <c r="AB7">
        <v>1.225252</v>
      </c>
      <c r="AC7">
        <v>33.868582000000004</v>
      </c>
      <c r="AD7" s="1">
        <v>341</v>
      </c>
      <c r="AE7">
        <v>4</v>
      </c>
      <c r="AF7">
        <v>64</v>
      </c>
      <c r="AG7">
        <v>79</v>
      </c>
      <c r="AH7">
        <v>16.917027999999998</v>
      </c>
      <c r="AI7">
        <v>691.9</v>
      </c>
      <c r="AJ7">
        <v>0</v>
      </c>
      <c r="AK7">
        <v>1</v>
      </c>
      <c r="AL7">
        <v>116</v>
      </c>
      <c r="AM7" t="s">
        <v>212</v>
      </c>
      <c r="AN7" t="s">
        <v>257</v>
      </c>
      <c r="AO7">
        <v>1643.174</v>
      </c>
      <c r="AR7" t="s">
        <v>117</v>
      </c>
      <c r="AS7" t="s">
        <v>121</v>
      </c>
      <c r="AT7" t="s">
        <v>209</v>
      </c>
      <c r="AU7" t="s">
        <v>211</v>
      </c>
      <c r="AV7" t="s">
        <v>48</v>
      </c>
      <c r="AW7">
        <v>1</v>
      </c>
      <c r="BB7">
        <v>0.879</v>
      </c>
      <c r="BC7" t="s">
        <v>69</v>
      </c>
      <c r="BF7" t="s">
        <v>117</v>
      </c>
      <c r="BG7" t="s">
        <v>121</v>
      </c>
      <c r="BH7" t="s">
        <v>211</v>
      </c>
      <c r="BI7">
        <v>7992</v>
      </c>
      <c r="BJ7">
        <v>1</v>
      </c>
      <c r="BK7" t="s">
        <v>209</v>
      </c>
      <c r="BL7" t="s">
        <v>175</v>
      </c>
      <c r="BM7">
        <v>0.879</v>
      </c>
      <c r="BN7" t="s">
        <v>69</v>
      </c>
      <c r="BO7" t="s">
        <v>176</v>
      </c>
      <c r="BP7">
        <v>1643.174</v>
      </c>
    </row>
    <row r="8" spans="1:68" ht="16.5">
      <c r="A8" s="113" t="str">
        <f t="shared" ref="A8:A18" si="18">BF8</f>
        <v>마니교통</v>
      </c>
      <c r="B8" s="114" t="str">
        <f t="shared" si="1"/>
        <v>김정만</v>
      </c>
      <c r="C8" s="115" t="str">
        <f t="shared" ref="C8:C18" si="19">BN8</f>
        <v>C</v>
      </c>
      <c r="D8" s="116">
        <f t="shared" ref="D8:D18" si="20">BM8</f>
        <v>0.87150000000000005</v>
      </c>
      <c r="E8" s="117">
        <f t="shared" ref="E8:E18" si="21">U8</f>
        <v>2988</v>
      </c>
      <c r="F8" s="118" t="str">
        <f t="shared" ref="F8:F18" si="22">BG8</f>
        <v>81</v>
      </c>
      <c r="G8" s="119" t="str">
        <f t="shared" ref="G8:G18" si="23">BK8</f>
        <v>70바1274</v>
      </c>
      <c r="H8" s="120">
        <f t="shared" ref="H8:H18" si="24">BJ8</f>
        <v>1</v>
      </c>
      <c r="I8" s="121">
        <f t="shared" ref="I8:I18" si="25">BP8</f>
        <v>1916.7909999999999</v>
      </c>
      <c r="J8" s="122">
        <f t="shared" ref="J8:J18" si="26">AB8/AA8</f>
        <v>1.3774553511362366E-2</v>
      </c>
      <c r="K8" s="122">
        <f t="shared" ref="K8:K18" si="27">AC8/AA8</f>
        <v>0.35777917549819699</v>
      </c>
      <c r="L8" s="122">
        <f t="shared" ref="L8:L18" si="28">AD8/I8</f>
        <v>0.22694180012322679</v>
      </c>
      <c r="M8" s="123">
        <f t="shared" ref="M8:M18" si="29">Z8</f>
        <v>16.937999999999999</v>
      </c>
      <c r="N8" s="124">
        <f t="shared" ref="N8:N18" si="30">AE8*100/W8</f>
        <v>0.20868211505584072</v>
      </c>
      <c r="O8" s="124">
        <f t="shared" ref="O8:O18" si="31">AF8*100/W8</f>
        <v>6.9908508543706649</v>
      </c>
      <c r="P8" s="225">
        <f t="shared" ref="P8:P18" si="32">AK8</f>
        <v>3</v>
      </c>
      <c r="Q8" s="226">
        <f t="shared" ref="Q8:Q18" si="33">AE8</f>
        <v>4</v>
      </c>
      <c r="R8" s="226">
        <f t="shared" ref="R8:R18" si="34">AF8</f>
        <v>134</v>
      </c>
      <c r="T8">
        <v>508</v>
      </c>
      <c r="U8">
        <v>2988</v>
      </c>
      <c r="V8" t="s">
        <v>213</v>
      </c>
      <c r="W8">
        <v>1916.7909999999999</v>
      </c>
      <c r="X8">
        <v>1099.472</v>
      </c>
      <c r="Y8">
        <v>1.7430000000000001</v>
      </c>
      <c r="Z8">
        <v>16.937999999999999</v>
      </c>
      <c r="AA8">
        <v>111.818579</v>
      </c>
      <c r="AB8">
        <v>1.540251</v>
      </c>
      <c r="AC8">
        <v>40.006359000000003</v>
      </c>
      <c r="AD8" s="1">
        <v>435</v>
      </c>
      <c r="AE8">
        <v>4</v>
      </c>
      <c r="AF8">
        <v>134</v>
      </c>
      <c r="AG8">
        <v>80</v>
      </c>
      <c r="AH8">
        <v>17.141971999999999</v>
      </c>
      <c r="AI8">
        <v>1318.8</v>
      </c>
      <c r="AJ8">
        <v>0</v>
      </c>
      <c r="AK8">
        <v>3</v>
      </c>
      <c r="AL8">
        <v>388</v>
      </c>
      <c r="AM8" t="s">
        <v>214</v>
      </c>
      <c r="AN8" t="s">
        <v>258</v>
      </c>
      <c r="AO8">
        <v>1916.7909999999999</v>
      </c>
      <c r="AR8" t="s">
        <v>117</v>
      </c>
      <c r="AS8" t="s">
        <v>121</v>
      </c>
      <c r="AT8" t="s">
        <v>207</v>
      </c>
      <c r="AU8" t="s">
        <v>213</v>
      </c>
      <c r="AV8" t="s">
        <v>48</v>
      </c>
      <c r="AW8">
        <v>1</v>
      </c>
      <c r="BB8">
        <v>0.87150000000000005</v>
      </c>
      <c r="BC8" t="s">
        <v>69</v>
      </c>
      <c r="BF8" t="s">
        <v>117</v>
      </c>
      <c r="BG8" t="s">
        <v>121</v>
      </c>
      <c r="BH8" t="s">
        <v>213</v>
      </c>
      <c r="BI8">
        <v>2988</v>
      </c>
      <c r="BJ8">
        <v>1</v>
      </c>
      <c r="BK8" t="s">
        <v>207</v>
      </c>
      <c r="BL8" t="s">
        <v>175</v>
      </c>
      <c r="BM8">
        <v>0.87150000000000005</v>
      </c>
      <c r="BN8" t="s">
        <v>69</v>
      </c>
      <c r="BO8" t="s">
        <v>176</v>
      </c>
      <c r="BP8">
        <v>1916.7909999999999</v>
      </c>
    </row>
    <row r="9" spans="1:68" ht="16.5">
      <c r="A9" s="130" t="str">
        <f t="shared" si="18"/>
        <v>마니교통</v>
      </c>
      <c r="B9" s="131" t="str">
        <f t="shared" si="1"/>
        <v>김홍필</v>
      </c>
      <c r="C9" s="132" t="str">
        <f t="shared" si="19"/>
        <v>B</v>
      </c>
      <c r="D9" s="133">
        <f t="shared" si="20"/>
        <v>0.9375</v>
      </c>
      <c r="E9" s="134">
        <f t="shared" si="21"/>
        <v>8069</v>
      </c>
      <c r="F9" s="135" t="str">
        <f t="shared" si="22"/>
        <v>81</v>
      </c>
      <c r="G9" s="136" t="str">
        <f t="shared" si="23"/>
        <v>70바1273</v>
      </c>
      <c r="H9" s="137">
        <f t="shared" si="24"/>
        <v>1</v>
      </c>
      <c r="I9" s="138">
        <f t="shared" si="25"/>
        <v>1658.239</v>
      </c>
      <c r="J9" s="139">
        <f t="shared" si="26"/>
        <v>2.964172832215059E-2</v>
      </c>
      <c r="K9" s="139">
        <f t="shared" si="27"/>
        <v>0.35795609629582759</v>
      </c>
      <c r="L9" s="139">
        <f t="shared" si="28"/>
        <v>0.20141849275044188</v>
      </c>
      <c r="M9" s="140">
        <f t="shared" si="29"/>
        <v>20.076000000000001</v>
      </c>
      <c r="N9" s="141">
        <f t="shared" si="30"/>
        <v>0</v>
      </c>
      <c r="O9" s="141">
        <f t="shared" si="31"/>
        <v>7.4778123057050276</v>
      </c>
      <c r="P9" s="223">
        <f t="shared" si="32"/>
        <v>30</v>
      </c>
      <c r="Q9" s="224">
        <f t="shared" si="33"/>
        <v>0</v>
      </c>
      <c r="R9" s="224">
        <f t="shared" si="34"/>
        <v>124</v>
      </c>
      <c r="T9">
        <v>508</v>
      </c>
      <c r="U9">
        <v>8069</v>
      </c>
      <c r="V9" t="s">
        <v>244</v>
      </c>
      <c r="W9">
        <v>1658.239</v>
      </c>
      <c r="X9">
        <v>884.40899999999999</v>
      </c>
      <c r="Y9">
        <v>1.875</v>
      </c>
      <c r="Z9">
        <v>20.076000000000001</v>
      </c>
      <c r="AA9">
        <v>102.40776</v>
      </c>
      <c r="AB9">
        <v>3.0355430000000001</v>
      </c>
      <c r="AC9">
        <v>36.657482000000002</v>
      </c>
      <c r="AD9" s="1">
        <v>334</v>
      </c>
      <c r="AE9">
        <v>0</v>
      </c>
      <c r="AF9">
        <v>124</v>
      </c>
      <c r="AG9">
        <v>76</v>
      </c>
      <c r="AH9">
        <v>16.192513000000002</v>
      </c>
      <c r="AI9">
        <v>443.3</v>
      </c>
      <c r="AJ9">
        <v>0</v>
      </c>
      <c r="AK9">
        <v>30</v>
      </c>
      <c r="AL9">
        <v>17241</v>
      </c>
      <c r="AM9" t="s">
        <v>245</v>
      </c>
      <c r="AN9" t="s">
        <v>259</v>
      </c>
      <c r="AO9">
        <v>1658.239</v>
      </c>
      <c r="AR9" t="s">
        <v>117</v>
      </c>
      <c r="AS9" t="s">
        <v>121</v>
      </c>
      <c r="AT9" t="s">
        <v>204</v>
      </c>
      <c r="AU9" t="s">
        <v>244</v>
      </c>
      <c r="AV9" t="s">
        <v>48</v>
      </c>
      <c r="AW9">
        <v>1</v>
      </c>
      <c r="BB9">
        <v>0.9375</v>
      </c>
      <c r="BC9" t="s">
        <v>68</v>
      </c>
      <c r="BF9" t="s">
        <v>117</v>
      </c>
      <c r="BG9" t="s">
        <v>121</v>
      </c>
      <c r="BH9" t="s">
        <v>244</v>
      </c>
      <c r="BI9">
        <v>8069</v>
      </c>
      <c r="BJ9">
        <v>1</v>
      </c>
      <c r="BK9" t="s">
        <v>204</v>
      </c>
      <c r="BL9" t="s">
        <v>175</v>
      </c>
      <c r="BM9">
        <v>0.9375</v>
      </c>
      <c r="BN9" t="s">
        <v>68</v>
      </c>
      <c r="BO9" t="s">
        <v>260</v>
      </c>
      <c r="BP9">
        <v>1658.239</v>
      </c>
    </row>
    <row r="10" spans="1:68" ht="16.5">
      <c r="A10" s="113" t="str">
        <f t="shared" si="18"/>
        <v>마니교통</v>
      </c>
      <c r="B10" s="114" t="str">
        <f t="shared" si="1"/>
        <v>나종식</v>
      </c>
      <c r="C10" s="115" t="str">
        <f t="shared" si="19"/>
        <v>C</v>
      </c>
      <c r="D10" s="116">
        <f t="shared" si="20"/>
        <v>0.85571428571428565</v>
      </c>
      <c r="E10" s="117">
        <f t="shared" si="21"/>
        <v>3787</v>
      </c>
      <c r="F10" s="118" t="str">
        <f t="shared" si="22"/>
        <v>47</v>
      </c>
      <c r="G10" s="119" t="str">
        <f t="shared" si="23"/>
        <v>73아1255</v>
      </c>
      <c r="H10" s="120">
        <f t="shared" si="24"/>
        <v>1</v>
      </c>
      <c r="I10" s="121">
        <f t="shared" si="25"/>
        <v>2453.3850000000002</v>
      </c>
      <c r="J10" s="122">
        <f t="shared" si="26"/>
        <v>2.1301854524693707E-2</v>
      </c>
      <c r="K10" s="122">
        <f t="shared" si="27"/>
        <v>0.3341966214843296</v>
      </c>
      <c r="L10" s="122">
        <f t="shared" si="28"/>
        <v>0.32241168834080258</v>
      </c>
      <c r="M10" s="123">
        <f t="shared" si="29"/>
        <v>16.274000000000001</v>
      </c>
      <c r="N10" s="124">
        <f t="shared" si="30"/>
        <v>4.0760011168243057E-2</v>
      </c>
      <c r="O10" s="124">
        <f t="shared" si="31"/>
        <v>6.3585617422459171</v>
      </c>
      <c r="P10" s="225">
        <f t="shared" si="32"/>
        <v>21</v>
      </c>
      <c r="Q10" s="226">
        <f t="shared" si="33"/>
        <v>1</v>
      </c>
      <c r="R10" s="226">
        <f t="shared" si="34"/>
        <v>156</v>
      </c>
      <c r="T10">
        <v>508</v>
      </c>
      <c r="U10">
        <v>3787</v>
      </c>
      <c r="V10" t="s">
        <v>215</v>
      </c>
      <c r="W10">
        <v>2453.3850000000002</v>
      </c>
      <c r="X10">
        <v>1365.366</v>
      </c>
      <c r="Y10">
        <v>1.7969999999999999</v>
      </c>
      <c r="Z10">
        <v>16.274000000000001</v>
      </c>
      <c r="AA10">
        <v>141.978859</v>
      </c>
      <c r="AB10">
        <v>3.024413</v>
      </c>
      <c r="AC10">
        <v>47.448855000000002</v>
      </c>
      <c r="AD10" s="1">
        <v>791</v>
      </c>
      <c r="AE10">
        <v>1</v>
      </c>
      <c r="AF10">
        <v>156</v>
      </c>
      <c r="AG10">
        <v>78</v>
      </c>
      <c r="AH10">
        <v>17.279931000000001</v>
      </c>
      <c r="AI10">
        <v>2664.6</v>
      </c>
      <c r="AJ10">
        <v>0</v>
      </c>
      <c r="AK10">
        <v>21</v>
      </c>
      <c r="AL10">
        <v>7122</v>
      </c>
      <c r="AM10" t="s">
        <v>216</v>
      </c>
      <c r="AN10" t="s">
        <v>261</v>
      </c>
      <c r="AO10">
        <v>2453.3850000000002</v>
      </c>
      <c r="AR10" t="s">
        <v>117</v>
      </c>
      <c r="AS10" t="s">
        <v>119</v>
      </c>
      <c r="AT10" t="s">
        <v>198</v>
      </c>
      <c r="AU10" t="s">
        <v>215</v>
      </c>
      <c r="AV10" t="s">
        <v>48</v>
      </c>
      <c r="AW10">
        <v>1</v>
      </c>
      <c r="BB10">
        <v>0.85571428571428565</v>
      </c>
      <c r="BC10" t="s">
        <v>69</v>
      </c>
      <c r="BF10" t="s">
        <v>117</v>
      </c>
      <c r="BG10" t="s">
        <v>119</v>
      </c>
      <c r="BH10" t="s">
        <v>215</v>
      </c>
      <c r="BI10">
        <v>3787</v>
      </c>
      <c r="BJ10">
        <v>1</v>
      </c>
      <c r="BK10" t="s">
        <v>198</v>
      </c>
      <c r="BL10" t="s">
        <v>175</v>
      </c>
      <c r="BM10">
        <v>0.85571428571428565</v>
      </c>
      <c r="BN10" t="s">
        <v>69</v>
      </c>
      <c r="BO10" t="s">
        <v>176</v>
      </c>
      <c r="BP10">
        <v>2453.3850000000002</v>
      </c>
    </row>
    <row r="11" spans="1:68" ht="16.5">
      <c r="A11" s="130" t="str">
        <f t="shared" si="18"/>
        <v>마니교통</v>
      </c>
      <c r="B11" s="131" t="str">
        <f t="shared" si="1"/>
        <v>류승춘</v>
      </c>
      <c r="C11" s="132" t="str">
        <f t="shared" si="19"/>
        <v>D</v>
      </c>
      <c r="D11" s="133">
        <f t="shared" si="20"/>
        <v>0.82319999999999993</v>
      </c>
      <c r="E11" s="134">
        <f t="shared" si="21"/>
        <v>8970</v>
      </c>
      <c r="F11" s="135" t="str">
        <f t="shared" si="22"/>
        <v>7</v>
      </c>
      <c r="G11" s="136" t="str">
        <f t="shared" si="23"/>
        <v>73아1200</v>
      </c>
      <c r="H11" s="137">
        <f t="shared" si="24"/>
        <v>1</v>
      </c>
      <c r="I11" s="138">
        <f t="shared" si="25"/>
        <v>1640.557</v>
      </c>
      <c r="J11" s="139">
        <f t="shared" si="26"/>
        <v>4.9160274763554966E-2</v>
      </c>
      <c r="K11" s="139">
        <f t="shared" si="27"/>
        <v>0.33349231160771725</v>
      </c>
      <c r="L11" s="139">
        <f t="shared" si="28"/>
        <v>0.11032838237257224</v>
      </c>
      <c r="M11" s="140">
        <f t="shared" si="29"/>
        <v>13.61</v>
      </c>
      <c r="N11" s="141">
        <f t="shared" si="30"/>
        <v>0.71107655805762326</v>
      </c>
      <c r="O11" s="141">
        <f t="shared" si="31"/>
        <v>5.5108433249465802</v>
      </c>
      <c r="P11" s="223">
        <f t="shared" si="32"/>
        <v>42</v>
      </c>
      <c r="Q11" s="224">
        <f t="shared" si="33"/>
        <v>12</v>
      </c>
      <c r="R11" s="224">
        <f t="shared" si="34"/>
        <v>93</v>
      </c>
      <c r="T11">
        <v>508</v>
      </c>
      <c r="U11">
        <v>8970</v>
      </c>
      <c r="V11" t="s">
        <v>217</v>
      </c>
      <c r="W11">
        <v>1687.5820000000001</v>
      </c>
      <c r="X11">
        <v>824.12</v>
      </c>
      <c r="Y11">
        <v>2.048</v>
      </c>
      <c r="Z11">
        <v>13.61</v>
      </c>
      <c r="AA11">
        <v>122.207474</v>
      </c>
      <c r="AB11">
        <v>6.0077530000000001</v>
      </c>
      <c r="AC11">
        <v>40.755253000000003</v>
      </c>
      <c r="AD11" s="1">
        <v>181</v>
      </c>
      <c r="AE11">
        <v>12</v>
      </c>
      <c r="AF11">
        <v>93</v>
      </c>
      <c r="AG11">
        <v>65</v>
      </c>
      <c r="AH11">
        <v>13.809155000000001</v>
      </c>
      <c r="AI11">
        <v>94.3</v>
      </c>
      <c r="AJ11">
        <v>0</v>
      </c>
      <c r="AK11">
        <v>42</v>
      </c>
      <c r="AL11">
        <v>19259</v>
      </c>
      <c r="AM11" t="s">
        <v>218</v>
      </c>
      <c r="AN11" t="s">
        <v>262</v>
      </c>
      <c r="AO11">
        <v>1640.557</v>
      </c>
      <c r="AR11" t="s">
        <v>117</v>
      </c>
      <c r="AS11" t="s">
        <v>120</v>
      </c>
      <c r="AT11" t="s">
        <v>200</v>
      </c>
      <c r="AU11" t="s">
        <v>217</v>
      </c>
      <c r="AV11" t="s">
        <v>202</v>
      </c>
      <c r="AW11">
        <v>1</v>
      </c>
      <c r="BB11">
        <v>0.82319999999999993</v>
      </c>
      <c r="BC11" t="s">
        <v>67</v>
      </c>
      <c r="BF11" t="s">
        <v>117</v>
      </c>
      <c r="BG11" t="s">
        <v>120</v>
      </c>
      <c r="BH11" t="s">
        <v>217</v>
      </c>
      <c r="BI11">
        <v>8970</v>
      </c>
      <c r="BJ11">
        <v>1</v>
      </c>
      <c r="BK11" t="s">
        <v>200</v>
      </c>
      <c r="BL11" t="s">
        <v>175</v>
      </c>
      <c r="BM11">
        <v>0.82319999999999993</v>
      </c>
      <c r="BN11" t="s">
        <v>67</v>
      </c>
      <c r="BO11" t="s">
        <v>177</v>
      </c>
      <c r="BP11">
        <v>1640.557</v>
      </c>
    </row>
    <row r="12" spans="1:68" ht="16.5">
      <c r="A12" s="113" t="str">
        <f t="shared" si="18"/>
        <v>마니교통</v>
      </c>
      <c r="B12" s="114" t="str">
        <f t="shared" si="1"/>
        <v>박상식</v>
      </c>
      <c r="C12" s="115" t="str">
        <f t="shared" si="19"/>
        <v>D</v>
      </c>
      <c r="D12" s="116">
        <f t="shared" si="20"/>
        <v>0.81666666666666665</v>
      </c>
      <c r="E12" s="117">
        <f t="shared" si="21"/>
        <v>7014</v>
      </c>
      <c r="F12" s="118" t="str">
        <f t="shared" si="22"/>
        <v>47</v>
      </c>
      <c r="G12" s="119" t="str">
        <f t="shared" si="23"/>
        <v>73아1255</v>
      </c>
      <c r="H12" s="120">
        <f t="shared" si="24"/>
        <v>1</v>
      </c>
      <c r="I12" s="121">
        <f t="shared" si="25"/>
        <v>2019.952</v>
      </c>
      <c r="J12" s="122">
        <f t="shared" si="26"/>
        <v>4.9773426052714759E-2</v>
      </c>
      <c r="K12" s="122">
        <f t="shared" si="27"/>
        <v>0.35888596672086326</v>
      </c>
      <c r="L12" s="122">
        <f t="shared" si="28"/>
        <v>0.21089610050139806</v>
      </c>
      <c r="M12" s="123">
        <f t="shared" si="29"/>
        <v>18.213000000000001</v>
      </c>
      <c r="N12" s="124">
        <f t="shared" si="30"/>
        <v>4.9506126878262453E-2</v>
      </c>
      <c r="O12" s="124">
        <f t="shared" si="31"/>
        <v>14.901344190356999</v>
      </c>
      <c r="P12" s="225">
        <f t="shared" si="32"/>
        <v>22</v>
      </c>
      <c r="Q12" s="226">
        <f t="shared" si="33"/>
        <v>1</v>
      </c>
      <c r="R12" s="226">
        <f t="shared" si="34"/>
        <v>301</v>
      </c>
      <c r="T12">
        <v>508</v>
      </c>
      <c r="U12">
        <v>7014</v>
      </c>
      <c r="V12" t="s">
        <v>219</v>
      </c>
      <c r="W12">
        <v>2019.952</v>
      </c>
      <c r="X12">
        <v>1177.8910000000001</v>
      </c>
      <c r="Y12">
        <v>1.7150000000000001</v>
      </c>
      <c r="Z12">
        <v>18.213000000000001</v>
      </c>
      <c r="AA12">
        <v>123.252476</v>
      </c>
      <c r="AB12">
        <v>6.1346980000000002</v>
      </c>
      <c r="AC12">
        <v>44.233584</v>
      </c>
      <c r="AD12" s="1">
        <v>426</v>
      </c>
      <c r="AE12">
        <v>1</v>
      </c>
      <c r="AF12">
        <v>301</v>
      </c>
      <c r="AG12">
        <v>78</v>
      </c>
      <c r="AH12">
        <v>16.388732999999998</v>
      </c>
      <c r="AI12">
        <v>2778.5</v>
      </c>
      <c r="AJ12">
        <v>0</v>
      </c>
      <c r="AK12">
        <v>22</v>
      </c>
      <c r="AL12">
        <v>7807</v>
      </c>
      <c r="AM12" t="s">
        <v>220</v>
      </c>
      <c r="AN12" t="s">
        <v>263</v>
      </c>
      <c r="AO12">
        <v>2019.952</v>
      </c>
      <c r="AR12" t="s">
        <v>117</v>
      </c>
      <c r="AS12" t="s">
        <v>119</v>
      </c>
      <c r="AT12" t="s">
        <v>198</v>
      </c>
      <c r="AU12" t="s">
        <v>219</v>
      </c>
      <c r="AV12" t="s">
        <v>48</v>
      </c>
      <c r="AW12">
        <v>1</v>
      </c>
      <c r="BB12">
        <v>0.81666666666666665</v>
      </c>
      <c r="BC12" t="s">
        <v>67</v>
      </c>
      <c r="BF12" t="s">
        <v>117</v>
      </c>
      <c r="BG12" t="s">
        <v>119</v>
      </c>
      <c r="BH12" t="s">
        <v>219</v>
      </c>
      <c r="BI12">
        <v>7014</v>
      </c>
      <c r="BJ12">
        <v>1</v>
      </c>
      <c r="BK12" t="s">
        <v>198</v>
      </c>
      <c r="BL12" t="s">
        <v>175</v>
      </c>
      <c r="BM12">
        <v>0.81666666666666665</v>
      </c>
      <c r="BN12" t="s">
        <v>67</v>
      </c>
      <c r="BO12" t="s">
        <v>177</v>
      </c>
      <c r="BP12">
        <v>2019.952</v>
      </c>
    </row>
    <row r="13" spans="1:68" ht="16.5">
      <c r="A13" s="130" t="str">
        <f t="shared" si="18"/>
        <v>마니교통</v>
      </c>
      <c r="B13" s="131" t="str">
        <f t="shared" si="1"/>
        <v>서동균</v>
      </c>
      <c r="C13" s="132" t="str">
        <f t="shared" si="19"/>
        <v>F</v>
      </c>
      <c r="D13" s="133">
        <f t="shared" si="20"/>
        <v>0.70039999999999991</v>
      </c>
      <c r="E13" s="134">
        <f t="shared" si="21"/>
        <v>4913</v>
      </c>
      <c r="F13" s="135" t="str">
        <f t="shared" si="22"/>
        <v>7</v>
      </c>
      <c r="G13" s="136" t="str">
        <f t="shared" si="23"/>
        <v>73아1200</v>
      </c>
      <c r="H13" s="137">
        <f t="shared" si="24"/>
        <v>1</v>
      </c>
      <c r="I13" s="138">
        <f t="shared" si="25"/>
        <v>1368.0319999999999</v>
      </c>
      <c r="J13" s="139">
        <f t="shared" si="26"/>
        <v>3.6108572398446406E-2</v>
      </c>
      <c r="K13" s="139">
        <f t="shared" si="27"/>
        <v>0.41062388755296814</v>
      </c>
      <c r="L13" s="139">
        <f t="shared" si="28"/>
        <v>0.12426609903861899</v>
      </c>
      <c r="M13" s="140">
        <f t="shared" si="29"/>
        <v>19.277000000000001</v>
      </c>
      <c r="N13" s="141">
        <f t="shared" si="30"/>
        <v>1.8274426329208675</v>
      </c>
      <c r="O13" s="141">
        <f t="shared" si="31"/>
        <v>18.932305677060185</v>
      </c>
      <c r="P13" s="223">
        <f t="shared" si="32"/>
        <v>32</v>
      </c>
      <c r="Q13" s="224">
        <f t="shared" si="33"/>
        <v>25</v>
      </c>
      <c r="R13" s="224">
        <f t="shared" si="34"/>
        <v>259</v>
      </c>
      <c r="T13">
        <v>508</v>
      </c>
      <c r="U13">
        <v>4913</v>
      </c>
      <c r="V13" t="s">
        <v>232</v>
      </c>
      <c r="W13">
        <v>1368.0319999999999</v>
      </c>
      <c r="X13">
        <v>781.09400000000005</v>
      </c>
      <c r="Y13">
        <v>1.7509999999999999</v>
      </c>
      <c r="Z13">
        <v>19.277000000000001</v>
      </c>
      <c r="AA13">
        <v>101.568319</v>
      </c>
      <c r="AB13">
        <v>3.6674869999999999</v>
      </c>
      <c r="AC13">
        <v>41.706378000000001</v>
      </c>
      <c r="AD13" s="1">
        <v>170</v>
      </c>
      <c r="AE13">
        <v>25</v>
      </c>
      <c r="AF13">
        <v>259</v>
      </c>
      <c r="AG13">
        <v>68</v>
      </c>
      <c r="AH13">
        <v>13.469080999999999</v>
      </c>
      <c r="AI13">
        <v>223.3</v>
      </c>
      <c r="AJ13">
        <v>0</v>
      </c>
      <c r="AK13">
        <v>32</v>
      </c>
      <c r="AL13">
        <v>14745</v>
      </c>
      <c r="AM13" t="s">
        <v>233</v>
      </c>
      <c r="AN13" t="s">
        <v>264</v>
      </c>
      <c r="AO13">
        <v>1368.0319999999999</v>
      </c>
      <c r="AR13" t="s">
        <v>117</v>
      </c>
      <c r="AS13" t="s">
        <v>120</v>
      </c>
      <c r="AT13" t="s">
        <v>200</v>
      </c>
      <c r="AU13" t="s">
        <v>232</v>
      </c>
      <c r="AV13" t="s">
        <v>202</v>
      </c>
      <c r="AW13">
        <v>1</v>
      </c>
      <c r="BB13">
        <v>0.70039999999999991</v>
      </c>
      <c r="BC13" t="s">
        <v>70</v>
      </c>
      <c r="BF13" t="s">
        <v>117</v>
      </c>
      <c r="BG13" t="s">
        <v>120</v>
      </c>
      <c r="BH13" t="s">
        <v>232</v>
      </c>
      <c r="BI13">
        <v>4913</v>
      </c>
      <c r="BJ13">
        <v>1</v>
      </c>
      <c r="BK13" t="s">
        <v>200</v>
      </c>
      <c r="BL13" t="s">
        <v>175</v>
      </c>
      <c r="BM13">
        <v>0.70039999999999991</v>
      </c>
      <c r="BN13" t="s">
        <v>70</v>
      </c>
      <c r="BO13" t="s">
        <v>186</v>
      </c>
      <c r="BP13">
        <v>1368.0319999999999</v>
      </c>
    </row>
    <row r="14" spans="1:68" ht="16.5">
      <c r="A14" s="113" t="str">
        <f t="shared" si="18"/>
        <v>마니교통</v>
      </c>
      <c r="B14" s="114" t="str">
        <f t="shared" si="1"/>
        <v>오현규</v>
      </c>
      <c r="C14" s="115" t="str">
        <f t="shared" si="19"/>
        <v>F</v>
      </c>
      <c r="D14" s="116">
        <f t="shared" si="20"/>
        <v>0.76745732031335723</v>
      </c>
      <c r="E14" s="117">
        <f t="shared" si="21"/>
        <v>3084</v>
      </c>
      <c r="F14" s="118" t="str">
        <f t="shared" si="22"/>
        <v>예비</v>
      </c>
      <c r="G14" s="119" t="str">
        <f t="shared" si="23"/>
        <v>70바2275</v>
      </c>
      <c r="H14" s="120">
        <f t="shared" si="24"/>
        <v>2</v>
      </c>
      <c r="I14" s="121">
        <f t="shared" si="25"/>
        <v>4229.107</v>
      </c>
      <c r="J14" s="122">
        <f t="shared" si="26"/>
        <v>3.0093804953292877E-2</v>
      </c>
      <c r="K14" s="122">
        <f t="shared" si="27"/>
        <v>0.37517320213790539</v>
      </c>
      <c r="L14" s="122">
        <f t="shared" si="28"/>
        <v>0.14660305355244027</v>
      </c>
      <c r="M14" s="123">
        <f t="shared" si="29"/>
        <v>15.398999999999999</v>
      </c>
      <c r="N14" s="124">
        <f t="shared" si="30"/>
        <v>0.42562176837805238</v>
      </c>
      <c r="O14" s="124">
        <f t="shared" si="31"/>
        <v>34.475363238622244</v>
      </c>
      <c r="P14" s="225">
        <f t="shared" si="32"/>
        <v>89</v>
      </c>
      <c r="Q14" s="226">
        <f t="shared" si="33"/>
        <v>18</v>
      </c>
      <c r="R14" s="226">
        <f t="shared" si="34"/>
        <v>1458</v>
      </c>
      <c r="T14">
        <v>508</v>
      </c>
      <c r="U14">
        <v>3084</v>
      </c>
      <c r="V14" t="s">
        <v>221</v>
      </c>
      <c r="W14">
        <v>4229.107</v>
      </c>
      <c r="X14">
        <v>2406.9169999999999</v>
      </c>
      <c r="Y14">
        <v>1.7569999999999999</v>
      </c>
      <c r="Z14">
        <v>15.398999999999999</v>
      </c>
      <c r="AA14">
        <v>251.85024000000001</v>
      </c>
      <c r="AB14">
        <v>7.5791320000000004</v>
      </c>
      <c r="AC14">
        <v>94.487460999999996</v>
      </c>
      <c r="AD14" s="1">
        <v>620</v>
      </c>
      <c r="AE14">
        <v>18</v>
      </c>
      <c r="AF14">
        <v>1458</v>
      </c>
      <c r="AG14">
        <v>99</v>
      </c>
      <c r="AH14">
        <v>16.792148999999998</v>
      </c>
      <c r="AI14">
        <v>8141</v>
      </c>
      <c r="AJ14">
        <v>181</v>
      </c>
      <c r="AK14">
        <v>89</v>
      </c>
      <c r="AL14">
        <v>49409</v>
      </c>
      <c r="AM14" t="s">
        <v>222</v>
      </c>
      <c r="AN14" t="s">
        <v>265</v>
      </c>
      <c r="AO14">
        <v>2361.3110000000001</v>
      </c>
      <c r="AR14" t="s">
        <v>117</v>
      </c>
      <c r="AS14" t="s">
        <v>90</v>
      </c>
      <c r="AT14" t="s">
        <v>210</v>
      </c>
      <c r="AU14" t="s">
        <v>221</v>
      </c>
      <c r="AV14" t="s">
        <v>194</v>
      </c>
      <c r="AW14">
        <v>2</v>
      </c>
      <c r="BB14">
        <v>0.76745732031335723</v>
      </c>
      <c r="BC14" t="s">
        <v>70</v>
      </c>
      <c r="BF14" t="s">
        <v>117</v>
      </c>
      <c r="BG14" t="s">
        <v>90</v>
      </c>
      <c r="BH14" t="s">
        <v>221</v>
      </c>
      <c r="BI14">
        <v>3084</v>
      </c>
      <c r="BJ14">
        <v>2</v>
      </c>
      <c r="BK14" t="s">
        <v>210</v>
      </c>
      <c r="BL14" t="s">
        <v>207</v>
      </c>
      <c r="BM14">
        <v>0.76745732031335723</v>
      </c>
      <c r="BN14" t="s">
        <v>70</v>
      </c>
      <c r="BO14" t="s">
        <v>186</v>
      </c>
      <c r="BP14">
        <v>4229.107</v>
      </c>
    </row>
    <row r="15" spans="1:68" ht="16.5">
      <c r="A15" s="130" t="str">
        <f t="shared" si="18"/>
        <v>마니교통</v>
      </c>
      <c r="B15" s="131" t="str">
        <f t="shared" si="1"/>
        <v>이강우</v>
      </c>
      <c r="C15" s="132" t="str">
        <f t="shared" si="19"/>
        <v>C</v>
      </c>
      <c r="D15" s="133">
        <f t="shared" si="20"/>
        <v>0.85450000000000004</v>
      </c>
      <c r="E15" s="134">
        <f t="shared" si="21"/>
        <v>2532</v>
      </c>
      <c r="F15" s="135" t="str">
        <f t="shared" si="22"/>
        <v>81</v>
      </c>
      <c r="G15" s="136" t="str">
        <f t="shared" si="23"/>
        <v>70바1284</v>
      </c>
      <c r="H15" s="137">
        <f t="shared" si="24"/>
        <v>1</v>
      </c>
      <c r="I15" s="138">
        <f t="shared" si="25"/>
        <v>1819.1890000000001</v>
      </c>
      <c r="J15" s="139">
        <f t="shared" si="26"/>
        <v>2.1592565863153838E-2</v>
      </c>
      <c r="K15" s="139">
        <f t="shared" si="27"/>
        <v>0.38352435836897053</v>
      </c>
      <c r="L15" s="139">
        <f t="shared" si="28"/>
        <v>0.2292230219070146</v>
      </c>
      <c r="M15" s="140">
        <f t="shared" si="29"/>
        <v>18.332000000000001</v>
      </c>
      <c r="N15" s="141">
        <f t="shared" si="30"/>
        <v>0.10993909923597822</v>
      </c>
      <c r="O15" s="141">
        <f t="shared" si="31"/>
        <v>4.6174421679110855</v>
      </c>
      <c r="P15" s="223">
        <f t="shared" si="32"/>
        <v>29</v>
      </c>
      <c r="Q15" s="224">
        <f t="shared" si="33"/>
        <v>2</v>
      </c>
      <c r="R15" s="224">
        <f t="shared" si="34"/>
        <v>84</v>
      </c>
      <c r="T15">
        <v>508</v>
      </c>
      <c r="U15">
        <v>2532</v>
      </c>
      <c r="V15" t="s">
        <v>223</v>
      </c>
      <c r="W15">
        <v>1819.1890000000001</v>
      </c>
      <c r="X15">
        <v>1064.6500000000001</v>
      </c>
      <c r="Y15">
        <v>1.7090000000000001</v>
      </c>
      <c r="Z15">
        <v>18.332000000000001</v>
      </c>
      <c r="AA15">
        <v>108.099705</v>
      </c>
      <c r="AB15">
        <v>2.3341500000000002</v>
      </c>
      <c r="AC15">
        <v>41.458869999999997</v>
      </c>
      <c r="AD15" s="1">
        <v>417</v>
      </c>
      <c r="AE15">
        <v>2</v>
      </c>
      <c r="AF15">
        <v>84</v>
      </c>
      <c r="AG15">
        <v>82</v>
      </c>
      <c r="AH15">
        <v>16.828806</v>
      </c>
      <c r="AI15">
        <v>3291.2</v>
      </c>
      <c r="AJ15">
        <v>0</v>
      </c>
      <c r="AK15">
        <v>29</v>
      </c>
      <c r="AL15">
        <v>13124</v>
      </c>
      <c r="AM15" t="s">
        <v>224</v>
      </c>
      <c r="AN15" t="s">
        <v>266</v>
      </c>
      <c r="AO15">
        <v>1819.1890000000001</v>
      </c>
      <c r="AR15" t="s">
        <v>117</v>
      </c>
      <c r="AS15" t="s">
        <v>121</v>
      </c>
      <c r="AT15" t="s">
        <v>208</v>
      </c>
      <c r="AU15" t="s">
        <v>223</v>
      </c>
      <c r="AV15" t="s">
        <v>48</v>
      </c>
      <c r="AW15">
        <v>1</v>
      </c>
      <c r="BB15">
        <v>0.85450000000000004</v>
      </c>
      <c r="BC15" t="s">
        <v>69</v>
      </c>
      <c r="BF15" t="s">
        <v>117</v>
      </c>
      <c r="BG15" t="s">
        <v>121</v>
      </c>
      <c r="BH15" t="s">
        <v>223</v>
      </c>
      <c r="BI15">
        <v>2532</v>
      </c>
      <c r="BJ15">
        <v>1</v>
      </c>
      <c r="BK15" t="s">
        <v>208</v>
      </c>
      <c r="BL15" t="s">
        <v>175</v>
      </c>
      <c r="BM15">
        <v>0.85450000000000004</v>
      </c>
      <c r="BN15" t="s">
        <v>69</v>
      </c>
      <c r="BO15" t="s">
        <v>176</v>
      </c>
      <c r="BP15">
        <v>1819.1890000000001</v>
      </c>
    </row>
    <row r="16" spans="1:68" ht="16.5">
      <c r="A16" s="113" t="str">
        <f t="shared" si="18"/>
        <v>마니교통</v>
      </c>
      <c r="B16" s="114" t="str">
        <f t="shared" si="1"/>
        <v>임재학</v>
      </c>
      <c r="C16" s="115" t="str">
        <f t="shared" si="19"/>
        <v>F</v>
      </c>
      <c r="D16" s="116">
        <f t="shared" si="20"/>
        <v>0.79</v>
      </c>
      <c r="E16" s="117">
        <f t="shared" si="21"/>
        <v>9001</v>
      </c>
      <c r="F16" s="118" t="str">
        <f t="shared" si="22"/>
        <v>47</v>
      </c>
      <c r="G16" s="119" t="str">
        <f t="shared" si="23"/>
        <v>70바2513</v>
      </c>
      <c r="H16" s="120">
        <f t="shared" si="24"/>
        <v>1</v>
      </c>
      <c r="I16" s="121">
        <f t="shared" si="25"/>
        <v>3825.5729999999999</v>
      </c>
      <c r="J16" s="122">
        <f t="shared" si="26"/>
        <v>3.5234109120197914E-2</v>
      </c>
      <c r="K16" s="122">
        <f t="shared" si="27"/>
        <v>0.34372761669265506</v>
      </c>
      <c r="L16" s="122">
        <f t="shared" si="28"/>
        <v>0.1882070999560066</v>
      </c>
      <c r="M16" s="123">
        <f t="shared" si="29"/>
        <v>16.43</v>
      </c>
      <c r="N16" s="124">
        <f t="shared" si="30"/>
        <v>0</v>
      </c>
      <c r="O16" s="124">
        <f t="shared" si="31"/>
        <v>17.35687699594283</v>
      </c>
      <c r="P16" s="225">
        <f t="shared" si="32"/>
        <v>55</v>
      </c>
      <c r="Q16" s="226">
        <f t="shared" si="33"/>
        <v>0</v>
      </c>
      <c r="R16" s="226">
        <f t="shared" si="34"/>
        <v>664</v>
      </c>
      <c r="T16">
        <v>508</v>
      </c>
      <c r="U16">
        <v>9001</v>
      </c>
      <c r="V16" t="s">
        <v>225</v>
      </c>
      <c r="W16">
        <v>3825.5729999999999</v>
      </c>
      <c r="X16">
        <v>2306.5279999999998</v>
      </c>
      <c r="Y16">
        <v>1.659</v>
      </c>
      <c r="Z16">
        <v>16.43</v>
      </c>
      <c r="AA16">
        <v>237.79718600000001</v>
      </c>
      <c r="AB16">
        <v>8.3785720000000001</v>
      </c>
      <c r="AC16">
        <v>81.737459999999999</v>
      </c>
      <c r="AD16" s="1">
        <v>720</v>
      </c>
      <c r="AE16">
        <v>0</v>
      </c>
      <c r="AF16">
        <v>664</v>
      </c>
      <c r="AG16">
        <v>80</v>
      </c>
      <c r="AH16">
        <v>16.087544999999999</v>
      </c>
      <c r="AI16">
        <v>3551.8</v>
      </c>
      <c r="AJ16">
        <v>0</v>
      </c>
      <c r="AK16">
        <v>55</v>
      </c>
      <c r="AL16">
        <v>16550</v>
      </c>
      <c r="AM16" t="s">
        <v>226</v>
      </c>
      <c r="AN16" t="s">
        <v>267</v>
      </c>
      <c r="AO16">
        <v>3825.5729999999999</v>
      </c>
      <c r="AR16" t="s">
        <v>117</v>
      </c>
      <c r="AS16" t="s">
        <v>119</v>
      </c>
      <c r="AT16" t="s">
        <v>196</v>
      </c>
      <c r="AU16" t="s">
        <v>225</v>
      </c>
      <c r="AV16" t="s">
        <v>48</v>
      </c>
      <c r="AW16">
        <v>1</v>
      </c>
      <c r="BB16">
        <v>0.79</v>
      </c>
      <c r="BC16" t="s">
        <v>70</v>
      </c>
      <c r="BF16" t="s">
        <v>117</v>
      </c>
      <c r="BG16" t="s">
        <v>119</v>
      </c>
      <c r="BH16" t="s">
        <v>225</v>
      </c>
      <c r="BI16">
        <v>9001</v>
      </c>
      <c r="BJ16">
        <v>1</v>
      </c>
      <c r="BK16" t="s">
        <v>196</v>
      </c>
      <c r="BL16" t="s">
        <v>175</v>
      </c>
      <c r="BM16">
        <v>0.79</v>
      </c>
      <c r="BN16" t="s">
        <v>70</v>
      </c>
      <c r="BO16" t="s">
        <v>186</v>
      </c>
      <c r="BP16">
        <v>3825.5729999999999</v>
      </c>
    </row>
    <row r="17" spans="1:68" ht="16.5">
      <c r="A17" s="130" t="str">
        <f t="shared" si="18"/>
        <v>마니교통</v>
      </c>
      <c r="B17" s="131" t="str">
        <f t="shared" si="1"/>
        <v>정성철</v>
      </c>
      <c r="C17" s="132" t="str">
        <f t="shared" si="19"/>
        <v>B</v>
      </c>
      <c r="D17" s="133">
        <f t="shared" si="20"/>
        <v>0.91249999999999998</v>
      </c>
      <c r="E17" s="134">
        <f t="shared" si="21"/>
        <v>7010</v>
      </c>
      <c r="F17" s="135" t="str">
        <f t="shared" si="22"/>
        <v>81</v>
      </c>
      <c r="G17" s="136" t="str">
        <f t="shared" si="23"/>
        <v>70바2496</v>
      </c>
      <c r="H17" s="137">
        <f t="shared" si="24"/>
        <v>1</v>
      </c>
      <c r="I17" s="138">
        <f t="shared" si="25"/>
        <v>1992.335</v>
      </c>
      <c r="J17" s="139">
        <f t="shared" si="26"/>
        <v>4.2944080007887804E-2</v>
      </c>
      <c r="K17" s="139">
        <f t="shared" si="27"/>
        <v>0.37384513576707729</v>
      </c>
      <c r="L17" s="139">
        <f t="shared" si="28"/>
        <v>0.1661367189754735</v>
      </c>
      <c r="M17" s="140">
        <f t="shared" si="29"/>
        <v>17.68</v>
      </c>
      <c r="N17" s="141">
        <f t="shared" si="30"/>
        <v>0.1505770866847192</v>
      </c>
      <c r="O17" s="141">
        <f t="shared" si="31"/>
        <v>5.2701980339651717</v>
      </c>
      <c r="P17" s="223">
        <f t="shared" si="32"/>
        <v>24</v>
      </c>
      <c r="Q17" s="224">
        <f t="shared" si="33"/>
        <v>3</v>
      </c>
      <c r="R17" s="224">
        <f t="shared" si="34"/>
        <v>105</v>
      </c>
      <c r="T17">
        <v>508</v>
      </c>
      <c r="U17">
        <v>7010</v>
      </c>
      <c r="V17" t="s">
        <v>227</v>
      </c>
      <c r="W17">
        <v>1992.335</v>
      </c>
      <c r="X17">
        <v>1091.8209999999999</v>
      </c>
      <c r="Y17">
        <v>1.825</v>
      </c>
      <c r="Z17">
        <v>17.68</v>
      </c>
      <c r="AA17">
        <v>116.067756</v>
      </c>
      <c r="AB17">
        <v>4.9844229999999996</v>
      </c>
      <c r="AC17">
        <v>43.391365999999998</v>
      </c>
      <c r="AD17" s="1">
        <v>331</v>
      </c>
      <c r="AE17">
        <v>3</v>
      </c>
      <c r="AF17">
        <v>105</v>
      </c>
      <c r="AG17">
        <v>78</v>
      </c>
      <c r="AH17">
        <v>17.165275000000001</v>
      </c>
      <c r="AI17">
        <v>2363.3000000000002</v>
      </c>
      <c r="AJ17">
        <v>0</v>
      </c>
      <c r="AK17">
        <v>24</v>
      </c>
      <c r="AL17">
        <v>14209</v>
      </c>
      <c r="AM17" t="s">
        <v>228</v>
      </c>
      <c r="AN17" t="s">
        <v>268</v>
      </c>
      <c r="AO17">
        <v>1992.335</v>
      </c>
      <c r="AR17" t="s">
        <v>117</v>
      </c>
      <c r="AS17" t="s">
        <v>121</v>
      </c>
      <c r="AT17" t="s">
        <v>209</v>
      </c>
      <c r="AU17" t="s">
        <v>227</v>
      </c>
      <c r="AV17" t="s">
        <v>48</v>
      </c>
      <c r="AW17">
        <v>1</v>
      </c>
      <c r="BB17">
        <v>0.91249999999999998</v>
      </c>
      <c r="BC17" t="s">
        <v>68</v>
      </c>
      <c r="BF17" t="s">
        <v>117</v>
      </c>
      <c r="BG17" t="s">
        <v>121</v>
      </c>
      <c r="BH17" t="s">
        <v>227</v>
      </c>
      <c r="BI17">
        <v>7010</v>
      </c>
      <c r="BJ17">
        <v>1</v>
      </c>
      <c r="BK17" t="s">
        <v>209</v>
      </c>
      <c r="BL17" t="s">
        <v>175</v>
      </c>
      <c r="BM17">
        <v>0.91249999999999998</v>
      </c>
      <c r="BN17" t="s">
        <v>68</v>
      </c>
      <c r="BO17" t="s">
        <v>260</v>
      </c>
      <c r="BP17">
        <v>1992.335</v>
      </c>
    </row>
    <row r="18" spans="1:68" ht="16.5">
      <c r="A18" s="113" t="str">
        <f t="shared" si="18"/>
        <v>마니교통</v>
      </c>
      <c r="B18" s="114" t="str">
        <f t="shared" si="1"/>
        <v>조형만</v>
      </c>
      <c r="C18" s="115" t="str">
        <f t="shared" si="19"/>
        <v>A</v>
      </c>
      <c r="D18" s="116">
        <f t="shared" si="20"/>
        <v>0.98</v>
      </c>
      <c r="E18" s="117">
        <f t="shared" si="21"/>
        <v>5569</v>
      </c>
      <c r="F18" s="118" t="str">
        <f t="shared" si="22"/>
        <v>81</v>
      </c>
      <c r="G18" s="119" t="str">
        <f t="shared" si="23"/>
        <v>70바1284</v>
      </c>
      <c r="H18" s="120">
        <f t="shared" si="24"/>
        <v>1</v>
      </c>
      <c r="I18" s="121">
        <f t="shared" si="25"/>
        <v>563.55499999999995</v>
      </c>
      <c r="J18" s="122">
        <f t="shared" si="26"/>
        <v>4.0905212517236257E-2</v>
      </c>
      <c r="K18" s="122">
        <f t="shared" si="27"/>
        <v>0.32875652106680392</v>
      </c>
      <c r="L18" s="122">
        <f t="shared" si="28"/>
        <v>0.18276831897507786</v>
      </c>
      <c r="M18" s="123">
        <f t="shared" si="29"/>
        <v>15.872</v>
      </c>
      <c r="N18" s="124">
        <f t="shared" si="30"/>
        <v>1.4195597590297311</v>
      </c>
      <c r="O18" s="124">
        <f t="shared" si="31"/>
        <v>19.341501716780087</v>
      </c>
      <c r="P18" s="225">
        <f t="shared" si="32"/>
        <v>8</v>
      </c>
      <c r="Q18" s="226">
        <f t="shared" si="33"/>
        <v>8</v>
      </c>
      <c r="R18" s="226">
        <f t="shared" si="34"/>
        <v>109</v>
      </c>
      <c r="T18">
        <v>508</v>
      </c>
      <c r="U18">
        <v>5569</v>
      </c>
      <c r="V18" t="s">
        <v>229</v>
      </c>
      <c r="W18">
        <v>563.55499999999995</v>
      </c>
      <c r="X18">
        <v>287.48599999999999</v>
      </c>
      <c r="Y18">
        <v>1.96</v>
      </c>
      <c r="Z18">
        <v>15.872</v>
      </c>
      <c r="AA18">
        <v>30.510536999999999</v>
      </c>
      <c r="AB18">
        <v>1.24804</v>
      </c>
      <c r="AC18">
        <v>10.030538</v>
      </c>
      <c r="AD18" s="1">
        <v>103</v>
      </c>
      <c r="AE18">
        <v>8</v>
      </c>
      <c r="AF18">
        <v>109</v>
      </c>
      <c r="AG18">
        <v>80</v>
      </c>
      <c r="AH18">
        <v>18.470831</v>
      </c>
      <c r="AI18">
        <v>495.6</v>
      </c>
      <c r="AJ18">
        <v>0</v>
      </c>
      <c r="AK18">
        <v>8</v>
      </c>
      <c r="AL18">
        <v>3117</v>
      </c>
      <c r="AM18" t="s">
        <v>230</v>
      </c>
      <c r="AN18" t="s">
        <v>269</v>
      </c>
      <c r="AO18">
        <v>563.55499999999995</v>
      </c>
      <c r="AR18" t="s">
        <v>117</v>
      </c>
      <c r="AS18" t="s">
        <v>121</v>
      </c>
      <c r="AT18" t="s">
        <v>208</v>
      </c>
      <c r="AU18" t="s">
        <v>229</v>
      </c>
      <c r="AV18" t="s">
        <v>48</v>
      </c>
      <c r="AW18">
        <v>1</v>
      </c>
      <c r="BB18">
        <v>0.98</v>
      </c>
      <c r="BC18" t="s">
        <v>66</v>
      </c>
      <c r="BF18" t="s">
        <v>117</v>
      </c>
      <c r="BG18" t="s">
        <v>121</v>
      </c>
      <c r="BH18" t="s">
        <v>229</v>
      </c>
      <c r="BI18">
        <v>5569</v>
      </c>
      <c r="BJ18">
        <v>1</v>
      </c>
      <c r="BK18" t="s">
        <v>208</v>
      </c>
      <c r="BL18" t="s">
        <v>175</v>
      </c>
      <c r="BM18">
        <v>0.98</v>
      </c>
      <c r="BN18" t="s">
        <v>66</v>
      </c>
      <c r="BO18" t="s">
        <v>246</v>
      </c>
      <c r="BP18">
        <v>563.55499999999995</v>
      </c>
    </row>
  </sheetData>
  <sortState xmlns:xlrd2="http://schemas.microsoft.com/office/spreadsheetml/2017/richdata2" ref="T4:AN18">
    <sortCondition ref="AB4:AB18"/>
    <sortCondition descending="1" ref="AD4:AD18"/>
  </sortState>
  <phoneticPr fontId="2" type="noConversion"/>
  <conditionalFormatting sqref="C5:D18">
    <cfRule type="containsText" dxfId="28" priority="1" operator="containsText" text="F">
      <formula>NOT(ISERROR(SEARCH("F",C5)))</formula>
    </cfRule>
    <cfRule type="containsText" dxfId="27" priority="2" operator="containsText" text="D">
      <formula>NOT(ISERROR(SEARCH("D",C5)))</formula>
    </cfRule>
    <cfRule type="containsText" dxfId="26" priority="3" operator="containsText" text="C">
      <formula>NOT(ISERROR(SEARCH("C",C5)))</formula>
    </cfRule>
    <cfRule type="containsText" dxfId="25" priority="4" operator="containsText" text="B">
      <formula>NOT(ISERROR(SEARCH("B",C5)))</formula>
    </cfRule>
    <cfRule type="containsText" dxfId="24" priority="5" operator="containsText" text="A">
      <formula>NOT(ISERROR(SEARCH("A",C5)))</formula>
    </cfRule>
    <cfRule type="containsText" dxfId="23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19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23"/>
      <c r="B1" s="34"/>
      <c r="C1" s="105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253" t="s">
        <v>249</v>
      </c>
      <c r="B2" s="254"/>
      <c r="C2" s="255"/>
      <c r="D2" s="255"/>
      <c r="E2" s="253"/>
      <c r="F2" s="256"/>
      <c r="G2" s="253"/>
      <c r="H2" s="253"/>
      <c r="I2" s="253"/>
      <c r="J2" s="253"/>
      <c r="K2" s="257"/>
      <c r="L2" s="257"/>
      <c r="M2" s="257"/>
      <c r="N2" s="257"/>
      <c r="O2" s="257"/>
      <c r="P2" s="257"/>
      <c r="Q2" s="257"/>
      <c r="R2" s="257"/>
    </row>
    <row r="3" spans="1:18">
      <c r="A3" s="257"/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</row>
    <row r="4" spans="1:18" ht="26.25">
      <c r="A4" s="258" t="s">
        <v>250</v>
      </c>
      <c r="B4" s="259"/>
      <c r="C4" s="260"/>
      <c r="D4" s="261"/>
      <c r="E4" s="262"/>
      <c r="F4" s="263"/>
      <c r="G4" s="257"/>
      <c r="H4" s="262"/>
      <c r="I4" s="257"/>
      <c r="J4" s="257"/>
      <c r="K4" s="257"/>
      <c r="L4" s="257"/>
      <c r="M4" s="257"/>
      <c r="N4" s="257"/>
      <c r="O4" s="257"/>
      <c r="P4" s="257"/>
      <c r="Q4" s="257"/>
      <c r="R4" s="257"/>
    </row>
    <row r="5" spans="1:18" ht="26.25">
      <c r="A5" s="264" t="s">
        <v>251</v>
      </c>
      <c r="B5" s="257"/>
      <c r="C5" s="257"/>
      <c r="D5" s="257"/>
      <c r="E5" s="257"/>
      <c r="F5" s="257"/>
      <c r="G5" s="257"/>
      <c r="H5" s="257"/>
      <c r="I5" s="257"/>
      <c r="J5" s="257"/>
      <c r="K5" s="257"/>
      <c r="L5" s="257"/>
      <c r="M5" s="257"/>
      <c r="N5" s="257"/>
      <c r="O5" s="257"/>
      <c r="P5" s="257"/>
      <c r="Q5" s="257"/>
      <c r="R5" s="257"/>
    </row>
    <row r="6" spans="1:18" ht="17.25">
      <c r="A6" s="265" t="s">
        <v>252</v>
      </c>
      <c r="B6" s="257"/>
      <c r="C6" s="257"/>
      <c r="D6" s="257"/>
      <c r="E6" s="257"/>
      <c r="F6" s="257"/>
      <c r="G6" s="257"/>
      <c r="H6" s="257"/>
      <c r="I6" s="257"/>
      <c r="J6" s="257"/>
      <c r="K6" s="257"/>
      <c r="L6" s="257"/>
      <c r="M6" s="257"/>
      <c r="N6" s="257"/>
      <c r="O6" s="257"/>
      <c r="P6" s="257"/>
      <c r="Q6" s="257"/>
      <c r="R6" s="257"/>
    </row>
    <row r="7" spans="1:18" ht="17.25">
      <c r="A7" s="265"/>
      <c r="B7" s="257"/>
      <c r="C7" s="257"/>
      <c r="D7" s="257"/>
      <c r="E7" s="257"/>
      <c r="F7" s="257"/>
      <c r="G7" s="257"/>
      <c r="H7" s="257"/>
      <c r="I7" s="257"/>
      <c r="J7" s="257"/>
      <c r="K7" s="257"/>
      <c r="L7" s="257"/>
      <c r="M7" s="257"/>
      <c r="N7" s="257"/>
      <c r="O7" s="257"/>
      <c r="P7" s="257"/>
      <c r="Q7" s="257"/>
      <c r="R7" s="257"/>
    </row>
    <row r="8" spans="1:18" ht="17.25">
      <c r="A8" s="266" t="s">
        <v>190</v>
      </c>
      <c r="B8" s="267"/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267"/>
      <c r="O8" s="267"/>
      <c r="P8" s="267"/>
      <c r="Q8" s="267"/>
      <c r="R8" s="267"/>
    </row>
    <row r="9" spans="1:18">
      <c r="A9" s="267"/>
      <c r="B9" s="267"/>
      <c r="C9" s="267"/>
      <c r="D9" s="267"/>
      <c r="E9" s="267"/>
      <c r="F9" s="267"/>
      <c r="G9" s="267"/>
      <c r="H9" s="267"/>
      <c r="I9" s="267"/>
      <c r="J9" s="267"/>
      <c r="K9" s="267"/>
      <c r="L9" s="267"/>
      <c r="M9" s="267"/>
      <c r="N9" s="267"/>
      <c r="O9" s="267"/>
      <c r="P9" s="267"/>
      <c r="Q9" s="267"/>
      <c r="R9" s="267"/>
    </row>
    <row r="10" spans="1:18">
      <c r="A10" s="267" t="s">
        <v>253</v>
      </c>
      <c r="B10" s="267"/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67"/>
      <c r="N10" s="267"/>
      <c r="O10" s="267"/>
      <c r="P10" s="267"/>
      <c r="Q10" s="267"/>
      <c r="R10" s="267"/>
    </row>
    <row r="11" spans="1:18">
      <c r="A11" s="267"/>
      <c r="B11" s="267"/>
      <c r="C11" s="267"/>
      <c r="D11" s="267"/>
      <c r="E11" s="267"/>
      <c r="F11" s="267"/>
      <c r="G11" s="267"/>
      <c r="H11" s="267"/>
      <c r="I11" s="267"/>
      <c r="J11" s="267"/>
      <c r="K11" s="267"/>
      <c r="L11" s="267"/>
      <c r="M11" s="267"/>
      <c r="N11" s="267"/>
      <c r="O11" s="267"/>
      <c r="P11" s="267"/>
      <c r="Q11" s="267"/>
      <c r="R11" s="267"/>
    </row>
    <row r="12" spans="1:18">
      <c r="A12" s="257"/>
      <c r="B12" s="257"/>
      <c r="C12" s="257"/>
      <c r="D12" s="257"/>
      <c r="E12" s="257"/>
      <c r="F12" s="257"/>
      <c r="G12" s="257"/>
      <c r="H12" s="257"/>
      <c r="I12" s="257"/>
      <c r="J12" s="257"/>
      <c r="K12" s="257"/>
      <c r="L12" s="257"/>
      <c r="M12" s="257"/>
      <c r="N12" s="257"/>
      <c r="O12" s="257"/>
      <c r="P12" s="257"/>
      <c r="Q12" s="257"/>
      <c r="R12" s="257"/>
    </row>
    <row r="13" spans="1:18" ht="37.5" customHeight="1">
      <c r="A13" s="238" t="s">
        <v>0</v>
      </c>
      <c r="B13" s="239" t="s">
        <v>73</v>
      </c>
      <c r="C13" s="231" t="s">
        <v>65</v>
      </c>
      <c r="D13" s="231" t="s">
        <v>159</v>
      </c>
      <c r="E13" s="240" t="s">
        <v>145</v>
      </c>
      <c r="F13" s="239" t="s">
        <v>150</v>
      </c>
      <c r="G13" s="240" t="s">
        <v>148</v>
      </c>
      <c r="H13" s="240" t="s">
        <v>152</v>
      </c>
      <c r="I13" s="232" t="s">
        <v>154</v>
      </c>
      <c r="J13" s="240" t="s">
        <v>11</v>
      </c>
      <c r="K13" s="240" t="s">
        <v>12</v>
      </c>
      <c r="L13" s="240" t="s">
        <v>13</v>
      </c>
      <c r="M13" s="240" t="s">
        <v>105</v>
      </c>
      <c r="N13" s="240" t="s">
        <v>6</v>
      </c>
      <c r="O13" s="240" t="s">
        <v>7</v>
      </c>
      <c r="P13" s="240" t="s">
        <v>178</v>
      </c>
      <c r="Q13" s="241" t="s">
        <v>180</v>
      </c>
      <c r="R13" s="241" t="s">
        <v>181</v>
      </c>
    </row>
    <row r="14" spans="1:18" ht="16.5">
      <c r="A14" s="242" t="s">
        <v>117</v>
      </c>
      <c r="B14" s="243">
        <v>6419</v>
      </c>
      <c r="C14" s="233" t="s">
        <v>67</v>
      </c>
      <c r="D14" s="234">
        <v>0.84440839543521284</v>
      </c>
      <c r="E14" s="244">
        <v>6419</v>
      </c>
      <c r="F14" s="235" t="s">
        <v>119</v>
      </c>
      <c r="G14" s="245" t="s">
        <v>198</v>
      </c>
      <c r="H14" s="246">
        <v>2</v>
      </c>
      <c r="I14" s="236">
        <v>438.22</v>
      </c>
      <c r="J14" s="237">
        <v>3.4150083011967473E-2</v>
      </c>
      <c r="K14" s="237">
        <v>0.35452269705672518</v>
      </c>
      <c r="L14" s="237">
        <v>0.22363196567933913</v>
      </c>
      <c r="M14" s="247">
        <v>15.936999999999999</v>
      </c>
      <c r="N14" s="248">
        <v>0.22819588334626442</v>
      </c>
      <c r="O14" s="248">
        <v>16.201907717584774</v>
      </c>
      <c r="P14" s="249">
        <v>5</v>
      </c>
      <c r="Q14" s="250">
        <v>1</v>
      </c>
      <c r="R14" s="250">
        <v>71</v>
      </c>
    </row>
    <row r="15" spans="1:18" ht="16.5">
      <c r="A15" s="242" t="s">
        <v>117</v>
      </c>
      <c r="B15" s="243" t="s">
        <v>217</v>
      </c>
      <c r="C15" s="233" t="s">
        <v>67</v>
      </c>
      <c r="D15" s="234">
        <v>0.82319999999999993</v>
      </c>
      <c r="E15" s="244">
        <v>8970</v>
      </c>
      <c r="F15" s="235" t="s">
        <v>120</v>
      </c>
      <c r="G15" s="245" t="s">
        <v>200</v>
      </c>
      <c r="H15" s="246">
        <v>1</v>
      </c>
      <c r="I15" s="236">
        <v>1640.557</v>
      </c>
      <c r="J15" s="237">
        <v>4.9160274763554966E-2</v>
      </c>
      <c r="K15" s="237">
        <v>0.33349231160771725</v>
      </c>
      <c r="L15" s="237">
        <v>0.10725404750702484</v>
      </c>
      <c r="M15" s="247">
        <v>13.61</v>
      </c>
      <c r="N15" s="248">
        <v>0.67050398126977606</v>
      </c>
      <c r="O15" s="248">
        <v>5.2421220353818851</v>
      </c>
      <c r="P15" s="249">
        <v>42</v>
      </c>
      <c r="Q15" s="250">
        <v>12</v>
      </c>
      <c r="R15" s="250">
        <v>93</v>
      </c>
    </row>
    <row r="16" spans="1:18" ht="16.5">
      <c r="A16" s="242" t="s">
        <v>117</v>
      </c>
      <c r="B16" s="243" t="s">
        <v>219</v>
      </c>
      <c r="C16" s="233" t="s">
        <v>67</v>
      </c>
      <c r="D16" s="234">
        <v>0.81666666666666665</v>
      </c>
      <c r="E16" s="244">
        <v>7014</v>
      </c>
      <c r="F16" s="235" t="s">
        <v>119</v>
      </c>
      <c r="G16" s="245" t="s">
        <v>198</v>
      </c>
      <c r="H16" s="246">
        <v>1</v>
      </c>
      <c r="I16" s="236">
        <v>2019.952</v>
      </c>
      <c r="J16" s="237">
        <v>4.9773426052714759E-2</v>
      </c>
      <c r="K16" s="237">
        <v>0.35888596672086326</v>
      </c>
      <c r="L16" s="237">
        <v>0.21089610050139806</v>
      </c>
      <c r="M16" s="247">
        <v>18.213000000000001</v>
      </c>
      <c r="N16" s="248">
        <v>4.9506126878262453E-2</v>
      </c>
      <c r="O16" s="248">
        <v>14.901344190356999</v>
      </c>
      <c r="P16" s="249">
        <v>22</v>
      </c>
      <c r="Q16" s="250">
        <v>1</v>
      </c>
      <c r="R16" s="250">
        <v>301</v>
      </c>
    </row>
    <row r="17" spans="1:18" ht="16.5">
      <c r="A17" s="242" t="s">
        <v>117</v>
      </c>
      <c r="B17" s="243" t="s">
        <v>232</v>
      </c>
      <c r="C17" s="233" t="s">
        <v>70</v>
      </c>
      <c r="D17" s="234">
        <v>0.70039999999999991</v>
      </c>
      <c r="E17" s="244">
        <v>4913</v>
      </c>
      <c r="F17" s="235" t="s">
        <v>120</v>
      </c>
      <c r="G17" s="245" t="s">
        <v>200</v>
      </c>
      <c r="H17" s="246">
        <v>1</v>
      </c>
      <c r="I17" s="236">
        <v>1368.0319999999999</v>
      </c>
      <c r="J17" s="237">
        <v>3.6108572398446406E-2</v>
      </c>
      <c r="K17" s="237">
        <v>0.41062388755296814</v>
      </c>
      <c r="L17" s="237">
        <v>0.12426609903861899</v>
      </c>
      <c r="M17" s="247">
        <v>19.277000000000001</v>
      </c>
      <c r="N17" s="248">
        <v>1.8274426329208675</v>
      </c>
      <c r="O17" s="248">
        <v>18.932305677060185</v>
      </c>
      <c r="P17" s="249">
        <v>32</v>
      </c>
      <c r="Q17" s="250">
        <v>25</v>
      </c>
      <c r="R17" s="250">
        <v>259</v>
      </c>
    </row>
    <row r="18" spans="1:18" ht="16.5">
      <c r="A18" s="242" t="s">
        <v>117</v>
      </c>
      <c r="B18" s="243" t="s">
        <v>221</v>
      </c>
      <c r="C18" s="233" t="s">
        <v>70</v>
      </c>
      <c r="D18" s="234">
        <v>0.76745732031335723</v>
      </c>
      <c r="E18" s="244">
        <v>3084</v>
      </c>
      <c r="F18" s="235" t="s">
        <v>90</v>
      </c>
      <c r="G18" s="245" t="s">
        <v>210</v>
      </c>
      <c r="H18" s="246">
        <v>2</v>
      </c>
      <c r="I18" s="236">
        <v>4229.107</v>
      </c>
      <c r="J18" s="237">
        <v>3.0093804953292877E-2</v>
      </c>
      <c r="K18" s="237">
        <v>0.37517320213790539</v>
      </c>
      <c r="L18" s="237">
        <v>0.14660305355244027</v>
      </c>
      <c r="M18" s="247">
        <v>15.398999999999999</v>
      </c>
      <c r="N18" s="248">
        <v>0.42562176837805238</v>
      </c>
      <c r="O18" s="248">
        <v>34.475363238622244</v>
      </c>
      <c r="P18" s="249">
        <v>89</v>
      </c>
      <c r="Q18" s="250">
        <v>18</v>
      </c>
      <c r="R18" s="250">
        <v>1458</v>
      </c>
    </row>
    <row r="19" spans="1:18" ht="16.5">
      <c r="A19" s="242" t="s">
        <v>117</v>
      </c>
      <c r="B19" s="243" t="s">
        <v>225</v>
      </c>
      <c r="C19" s="233" t="s">
        <v>70</v>
      </c>
      <c r="D19" s="234">
        <v>0.79</v>
      </c>
      <c r="E19" s="244">
        <v>9001</v>
      </c>
      <c r="F19" s="235" t="s">
        <v>119</v>
      </c>
      <c r="G19" s="245" t="s">
        <v>196</v>
      </c>
      <c r="H19" s="246">
        <v>1</v>
      </c>
      <c r="I19" s="236">
        <v>3825.5729999999999</v>
      </c>
      <c r="J19" s="237">
        <v>3.5234109120197914E-2</v>
      </c>
      <c r="K19" s="237">
        <v>0.34372761669265506</v>
      </c>
      <c r="L19" s="237">
        <v>0.1882070999560066</v>
      </c>
      <c r="M19" s="247">
        <v>16.43</v>
      </c>
      <c r="N19" s="248">
        <v>0</v>
      </c>
      <c r="O19" s="248">
        <v>17.35687699594283</v>
      </c>
      <c r="P19" s="249">
        <v>55</v>
      </c>
      <c r="Q19" s="250">
        <v>0</v>
      </c>
      <c r="R19" s="250">
        <v>664</v>
      </c>
    </row>
  </sheetData>
  <phoneticPr fontId="2" type="noConversion"/>
  <conditionalFormatting sqref="C14:D19">
    <cfRule type="containsText" dxfId="22" priority="1" operator="containsText" text="F">
      <formula>NOT(ISERROR(SEARCH("F",C14)))</formula>
    </cfRule>
    <cfRule type="containsText" dxfId="21" priority="2" operator="containsText" text="D">
      <formula>NOT(ISERROR(SEARCH("D",C14)))</formula>
    </cfRule>
    <cfRule type="containsText" dxfId="20" priority="3" operator="containsText" text="C">
      <formula>NOT(ISERROR(SEARCH("C",C14)))</formula>
    </cfRule>
    <cfRule type="containsText" dxfId="19" priority="4" operator="containsText" text="B">
      <formula>NOT(ISERROR(SEARCH("B",C14)))</formula>
    </cfRule>
    <cfRule type="containsText" dxfId="18" priority="5" operator="containsText" text="A">
      <formula>NOT(ISERROR(SEARCH("A",C14)))</formula>
    </cfRule>
    <cfRule type="containsText" dxfId="17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2024-10-04T00:38:50Z</dcterms:modified>
</cp:coreProperties>
</file>