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9D026349-F8D9-47B6-8526-FA4069A2EE7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운전자별!$A$1:$R$73</definedName>
    <definedName name="_xlnm.Print_Area" localSheetId="1">종합!$A$1:$L$113</definedName>
    <definedName name="_xlnm.Print_Area" localSheetId="3">차량별!$A$1:$T$31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A25" i="7" l="1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F31" i="60" l="1"/>
  <c r="F29" i="60"/>
  <c r="F20" i="60"/>
  <c r="F25" i="60"/>
  <c r="F19" i="60"/>
  <c r="F16" i="60"/>
  <c r="F28" i="60"/>
  <c r="F21" i="60"/>
  <c r="F17" i="60"/>
  <c r="F22" i="60"/>
  <c r="F30" i="60"/>
  <c r="F18" i="60"/>
  <c r="F23" i="60"/>
  <c r="F26" i="60"/>
  <c r="F24" i="60"/>
  <c r="F27" i="60"/>
  <c r="A15" i="7" l="1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51" i="12" a="1"/>
  <c r="H64" i="12" l="1"/>
  <c r="G64" i="12"/>
  <c r="J51" i="12"/>
  <c r="A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G66" i="12" l="1"/>
  <c r="G67" i="12"/>
  <c r="G71" i="12"/>
  <c r="G68" i="12"/>
  <c r="G70" i="12"/>
  <c r="G65" i="12"/>
  <c r="G69" i="12"/>
  <c r="H66" i="12"/>
  <c r="H70" i="12"/>
  <c r="H65" i="12"/>
  <c r="H69" i="12"/>
  <c r="H68" i="12"/>
  <c r="H71" i="12"/>
  <c r="H67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3" i="12" l="1"/>
  <c r="D103" i="12" s="1"/>
  <c r="K64" i="12"/>
  <c r="I64" i="12"/>
  <c r="J64" i="12"/>
  <c r="B104" i="12" l="1"/>
  <c r="F104" i="12" s="1"/>
  <c r="B105" i="12"/>
  <c r="J69" i="12"/>
  <c r="J70" i="12"/>
  <c r="J67" i="12"/>
  <c r="J66" i="12"/>
  <c r="J71" i="12"/>
  <c r="J68" i="12"/>
  <c r="J65" i="12"/>
  <c r="I71" i="12"/>
  <c r="I68" i="12"/>
  <c r="I69" i="12"/>
  <c r="I70" i="12"/>
  <c r="I67" i="12"/>
  <c r="I66" i="12"/>
  <c r="I65" i="12"/>
  <c r="K69" i="12"/>
  <c r="K70" i="12"/>
  <c r="K67" i="12"/>
  <c r="K71" i="12"/>
  <c r="K68" i="12"/>
  <c r="K66" i="12"/>
  <c r="K65" i="12"/>
  <c r="J10" i="12" l="1"/>
  <c r="J31" i="12" s="1"/>
  <c r="K27" i="12"/>
  <c r="D27" i="12" l="1"/>
  <c r="D51" i="12" a="1"/>
  <c r="E51" i="12" a="1"/>
  <c r="G51" i="12" a="1"/>
  <c r="H51" i="12" a="1"/>
  <c r="F51" i="12" a="1"/>
  <c r="N51" i="12" a="1"/>
  <c r="I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04" i="12" l="1"/>
  <c r="E103" i="12"/>
  <c r="H103" i="12"/>
  <c r="F103" i="12"/>
  <c r="G103" i="12"/>
  <c r="I103" i="12"/>
  <c r="G104" i="12"/>
  <c r="J104" i="12"/>
  <c r="J103" i="12"/>
  <c r="I104" i="12"/>
  <c r="H104" i="12"/>
  <c r="D10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<sst xmlns="http://schemas.openxmlformats.org/spreadsheetml/2006/main" count="1906" uniqueCount="483">
  <si>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</si>
  <si>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</si>
  <si>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</si>
  <si>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</si>
  <si>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</si>
  <si>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</si>
  <si>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</si>
  <si>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</si>
  <si>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</si>
  <si>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</si>
  <si>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</si>
  <si>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</si>
  <si>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</si>
  <si>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</si>
  <si>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</si>
  <si>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</si>
  <si>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</si>
  <si>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</si>
  <si>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</si>
  <si>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</si>
  <si>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</si>
  <si>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</si>
  <si>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</si>
  <si>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</si>
  <si>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</si>
  <si>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</si>
  <si>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</si>
  <si>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</si>
  <si>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</si>
  <si>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</si>
  <si>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</si>
  <si>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</si>
  <si>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</si>
  <si>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</si>
  <si>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</si>
  <si>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</si>
  <si>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</si>
  <si>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</si>
  <si>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</si>
  <si>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</si>
  <si>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</si>
  <si>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</si>
  <si>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</si>
  <si>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</si>
  <si>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</si>
  <si>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</si>
  <si>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</si>
  <si>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</si>
  <si>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</si>
  <si>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</si>
  <si>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</si>
  <si>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</si>
  <si>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</si>
  <si>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</si>
  <si>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</si>
  <si>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</si>
  <si>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</si>
  <si>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</si>
  <si>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</si>
  <si>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</si>
  <si>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</si>
  <si>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</si>
  <si>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</si>
  <si>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</si>
  <si>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</si>
  <si>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</si>
  <si>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</si>
  <si>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</si>
  <si>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</si>
  <si>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</si>
  <si>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</si>
  <si>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</si>
  <si>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</si>
  <si>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</si>
  <si>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</si>
  <si>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</si>
  <si>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</si>
  <si>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</si>
  <si>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</si>
  <si>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</si>
  <si>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</si>
  <si>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</si>
  <si>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</si>
  <si>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</si>
  <si>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</si>
  <si>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</si>
  <si>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</si>
  <si>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</si>
  <si>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</si>
  <si>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</si>
  <si>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</si>
  <si>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</si>
  <si>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</si>
  <si>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</si>
  <si>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</si>
  <si>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</si>
  <si>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</si>
  <si>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</si>
  <si>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</si>
  <si>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</si>
  <si>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</si>
  <si>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</si>
  <si>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</si>
  <si>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</si>
  <si>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</si>
  <si>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</si>
  <si>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</si>
  <si>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</si>
  <si>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</si>
  <si>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</si>
  <si>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</si>
  <si>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</si>
  <si>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</si>
  <si>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</si>
  <si>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</si>
  <si>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</si>
  <si>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미추홀교통</t>
  </si>
  <si>
    <t>12</t>
  </si>
  <si>
    <t>75</t>
  </si>
  <si>
    <t>76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</si>
  <si>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</si>
  <si>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</si>
  <si>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</si>
  <si>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</si>
  <si>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</si>
  <si>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</si>
  <si>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</si>
  <si>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</si>
  <si>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</si>
  <si>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</si>
  <si>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</si>
  <si>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</si>
  <si>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</si>
  <si>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</si>
  <si>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</si>
  <si>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</si>
  <si>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</si>
  <si>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</si>
  <si>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</si>
  <si>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</si>
  <si>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</si>
  <si>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</si>
  <si>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</si>
  <si>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</si>
  <si>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</si>
  <si>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</si>
  <si>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</si>
  <si>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</si>
  <si>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</si>
  <si>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</si>
  <si>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</si>
  <si>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</si>
  <si>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</si>
  <si>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</si>
  <si>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</si>
  <si>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</si>
  <si>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</si>
  <si>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</si>
  <si>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</si>
  <si>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</si>
  <si>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</si>
  <si>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</si>
  <si>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</si>
  <si>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</si>
  <si>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</si>
  <si>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</si>
  <si>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</si>
  <si>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</si>
  <si>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</si>
  <si>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</si>
  <si>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</si>
  <si>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</si>
  <si>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</si>
  <si>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</si>
  <si>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</si>
  <si>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</si>
  <si>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</si>
  <si>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</si>
  <si>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</si>
  <si>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</si>
  <si>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</si>
  <si>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</si>
  <si>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</si>
  <si>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</si>
  <si>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</si>
  <si>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</si>
  <si>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</si>
  <si>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</si>
  <si>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</si>
  <si>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</si>
  <si>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김인식</t>
  </si>
  <si>
    <t>-</t>
    <phoneticPr fontId="2" type="noConversion"/>
  </si>
  <si>
    <t>미추홀교통</t>
    <phoneticPr fontId="2" type="noConversion"/>
  </si>
  <si>
    <t>1212</t>
  </si>
  <si>
    <t>70바2601</t>
  </si>
  <si>
    <t>70바2606</t>
  </si>
  <si>
    <t>70바2617</t>
  </si>
  <si>
    <t>70바2619</t>
  </si>
  <si>
    <t>70바2624</t>
  </si>
  <si>
    <t>70바2640</t>
  </si>
  <si>
    <t>70바2642</t>
  </si>
  <si>
    <t>70바2643</t>
  </si>
  <si>
    <t>70바2651</t>
  </si>
  <si>
    <t>70바2670</t>
  </si>
  <si>
    <t>미추홀교통12B1</t>
  </si>
  <si>
    <t>70바2691</t>
  </si>
  <si>
    <t>70바2733</t>
  </si>
  <si>
    <t>70바2757</t>
  </si>
  <si>
    <t>70바2758</t>
  </si>
  <si>
    <t>70바2759</t>
  </si>
  <si>
    <t>미추홀교통12B2</t>
  </si>
  <si>
    <t>70바2766</t>
  </si>
  <si>
    <t>70바2771</t>
  </si>
  <si>
    <t>70바2777</t>
  </si>
  <si>
    <t>70바2784</t>
  </si>
  <si>
    <t>70바2677</t>
  </si>
  <si>
    <t>중형</t>
  </si>
  <si>
    <t>70바2690</t>
  </si>
  <si>
    <t>70바2692</t>
  </si>
  <si>
    <t>70바2694</t>
  </si>
  <si>
    <t>70바2743</t>
  </si>
  <si>
    <t>70바2745</t>
  </si>
  <si>
    <t>70바2764</t>
  </si>
  <si>
    <t>강석하</t>
  </si>
  <si>
    <t>5117476</t>
  </si>
  <si>
    <t>(양  호)</t>
  </si>
  <si>
    <t>강응도</t>
  </si>
  <si>
    <t>5116592</t>
  </si>
  <si>
    <t>강장묵</t>
  </si>
  <si>
    <t>5117492</t>
  </si>
  <si>
    <t>강태경</t>
  </si>
  <si>
    <t>5118951</t>
  </si>
  <si>
    <t>강학수</t>
  </si>
  <si>
    <t>5114400</t>
  </si>
  <si>
    <t>고광석</t>
  </si>
  <si>
    <t>5116818</t>
  </si>
  <si>
    <t>길득종</t>
  </si>
  <si>
    <t>511106</t>
  </si>
  <si>
    <t>김건호</t>
  </si>
  <si>
    <t>5118009</t>
  </si>
  <si>
    <t>김경호</t>
  </si>
  <si>
    <t>5117198</t>
  </si>
  <si>
    <t>김상협</t>
  </si>
  <si>
    <t>5112957</t>
  </si>
  <si>
    <t>김상훈</t>
  </si>
  <si>
    <t>5117349</t>
  </si>
  <si>
    <t>김영기</t>
  </si>
  <si>
    <t>5115736</t>
  </si>
  <si>
    <t>김영호</t>
  </si>
  <si>
    <t>5113002</t>
  </si>
  <si>
    <t>김용일</t>
  </si>
  <si>
    <t>51174</t>
  </si>
  <si>
    <t>5113457</t>
  </si>
  <si>
    <t>김종국</t>
  </si>
  <si>
    <t>5116321</t>
  </si>
  <si>
    <t>김홍덕</t>
  </si>
  <si>
    <t>5114613</t>
  </si>
  <si>
    <t>박상원</t>
  </si>
  <si>
    <t>5113612</t>
  </si>
  <si>
    <t>박주용</t>
  </si>
  <si>
    <t>5111577</t>
  </si>
  <si>
    <t>배강현</t>
  </si>
  <si>
    <t>5116005</t>
  </si>
  <si>
    <t>백용</t>
  </si>
  <si>
    <t>5115593</t>
  </si>
  <si>
    <t>서영진</t>
  </si>
  <si>
    <t>5114670</t>
  </si>
  <si>
    <t>선명구</t>
  </si>
  <si>
    <t>511714</t>
  </si>
  <si>
    <t>성현종</t>
  </si>
  <si>
    <t>5116000</t>
  </si>
  <si>
    <t>송성진</t>
  </si>
  <si>
    <t>5118822</t>
  </si>
  <si>
    <t>안우찬</t>
  </si>
  <si>
    <t>5113838</t>
  </si>
  <si>
    <t>안희석</t>
  </si>
  <si>
    <t>5112824</t>
  </si>
  <si>
    <t>오승환</t>
  </si>
  <si>
    <t>5118777</t>
  </si>
  <si>
    <t>유광모</t>
  </si>
  <si>
    <t>5116924</t>
  </si>
  <si>
    <t>유귀열</t>
  </si>
  <si>
    <t>5115169</t>
  </si>
  <si>
    <t>유용덕</t>
  </si>
  <si>
    <t>5116516</t>
  </si>
  <si>
    <t>이명호</t>
  </si>
  <si>
    <t>51111</t>
  </si>
  <si>
    <t>이상준</t>
  </si>
  <si>
    <t>5112738</t>
  </si>
  <si>
    <t>이성민</t>
  </si>
  <si>
    <t>5116019</t>
  </si>
  <si>
    <t>이승훈</t>
  </si>
  <si>
    <t>5112925</t>
  </si>
  <si>
    <t>이영우</t>
  </si>
  <si>
    <t>5114297</t>
  </si>
  <si>
    <t>이영진</t>
  </si>
  <si>
    <t>5111417</t>
  </si>
  <si>
    <t>이우정</t>
  </si>
  <si>
    <t>5113423</t>
  </si>
  <si>
    <t>이재선</t>
  </si>
  <si>
    <t>5116653</t>
  </si>
  <si>
    <t>이종열</t>
  </si>
  <si>
    <t>511951</t>
  </si>
  <si>
    <t>이진산</t>
  </si>
  <si>
    <t>5118712</t>
  </si>
  <si>
    <t>이청일</t>
  </si>
  <si>
    <t>511259</t>
  </si>
  <si>
    <t>이춘행</t>
  </si>
  <si>
    <t>5119795</t>
  </si>
  <si>
    <t>이태식</t>
  </si>
  <si>
    <t>5113730</t>
  </si>
  <si>
    <t>이현기</t>
  </si>
  <si>
    <t>5113549</t>
  </si>
  <si>
    <t>이현웅</t>
  </si>
  <si>
    <t>5112245</t>
  </si>
  <si>
    <t>장경규</t>
  </si>
  <si>
    <t>5118935</t>
  </si>
  <si>
    <t>장덕</t>
  </si>
  <si>
    <t>5113840</t>
  </si>
  <si>
    <t>장연규</t>
  </si>
  <si>
    <t>5116585</t>
  </si>
  <si>
    <t>정덕균</t>
  </si>
  <si>
    <t>5115851</t>
  </si>
  <si>
    <t>정종록</t>
  </si>
  <si>
    <t>5114126</t>
  </si>
  <si>
    <t>정주경</t>
  </si>
  <si>
    <t>5117589</t>
  </si>
  <si>
    <t>정진식</t>
  </si>
  <si>
    <t>5117127</t>
  </si>
  <si>
    <t>조성기</t>
  </si>
  <si>
    <t>511160</t>
  </si>
  <si>
    <t>조한표</t>
  </si>
  <si>
    <t>5112176</t>
  </si>
  <si>
    <t>천재호</t>
  </si>
  <si>
    <t>5116234</t>
  </si>
  <si>
    <t>최경현</t>
  </si>
  <si>
    <t>511589</t>
  </si>
  <si>
    <t>최민준</t>
  </si>
  <si>
    <t>5111049</t>
  </si>
  <si>
    <t>최홍경</t>
  </si>
  <si>
    <t>5118378</t>
  </si>
  <si>
    <t>허명국</t>
  </si>
  <si>
    <t>5111022</t>
  </si>
  <si>
    <t>미추홀교통12B7</t>
  </si>
  <si>
    <t>미추홀교통12B6</t>
  </si>
  <si>
    <t>70바2867</t>
  </si>
  <si>
    <t>미추홀교통12B9</t>
  </si>
  <si>
    <t>미추홀교통12B5</t>
  </si>
  <si>
    <t>김창년</t>
  </si>
  <si>
    <t>5118011</t>
  </si>
  <si>
    <t>한태전</t>
  </si>
  <si>
    <t>5114751</t>
  </si>
  <si>
    <t>0%(0명)</t>
  </si>
  <si>
    <t>14%(1명)</t>
  </si>
  <si>
    <t>86%(6명)</t>
  </si>
  <si>
    <t>개선율(유카전)</t>
  </si>
  <si>
    <t>순위</t>
  </si>
  <si>
    <t>인천전체</t>
  </si>
  <si>
    <t>미추홀교통12C4</t>
  </si>
  <si>
    <t>미추홀교통12B3</t>
  </si>
  <si>
    <t>미추홀교통12C3</t>
  </si>
  <si>
    <t>미추홀교통12C12</t>
  </si>
  <si>
    <t>미추홀교통12C8</t>
  </si>
  <si>
    <t>미추홀교통12C9</t>
  </si>
  <si>
    <t>미추홀교통12C6</t>
  </si>
  <si>
    <t>미추홀교통12C1</t>
  </si>
  <si>
    <t>미추홀교통12C7</t>
  </si>
  <si>
    <t>7676</t>
  </si>
  <si>
    <t>미추홀교통76F6</t>
  </si>
  <si>
    <t>미추홀교통76F2</t>
  </si>
  <si>
    <t>미추홀교통76F5</t>
  </si>
  <si>
    <t>미추홀교통76F4</t>
  </si>
  <si>
    <t>미추홀교통76D1</t>
  </si>
  <si>
    <t>미추홀교통76F1</t>
  </si>
  <si>
    <t>미추홀교통76F3</t>
  </si>
  <si>
    <t>NULL</t>
  </si>
  <si>
    <t>511222</t>
  </si>
  <si>
    <t>박준규</t>
  </si>
  <si>
    <t>5112102</t>
  </si>
  <si>
    <t>24'09</t>
    <phoneticPr fontId="2" type="noConversion"/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</si>
  <si>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</si>
  <si>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</si>
  <si>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</si>
  <si>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</si>
  <si>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</si>
  <si>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이창균</t>
  </si>
  <si>
    <t>NEW</t>
  </si>
  <si>
    <t>new</t>
  </si>
  <si>
    <t>3333</t>
  </si>
  <si>
    <t>부성여객33F5</t>
  </si>
  <si>
    <t>부성여객33C1</t>
  </si>
  <si>
    <t>부성여객33C2</t>
  </si>
  <si>
    <t>부성여객33F2</t>
  </si>
  <si>
    <t>511222662.69</t>
  </si>
  <si>
    <t>5116700</t>
  </si>
  <si>
    <t>5116700418.277</t>
  </si>
  <si>
    <t>5117476235.302</t>
  </si>
  <si>
    <t>5116592794.855</t>
  </si>
  <si>
    <t>51174921829.416</t>
  </si>
  <si>
    <t>5118951200.096</t>
  </si>
  <si>
    <t>51144001195.529</t>
  </si>
  <si>
    <t>51168181057.356</t>
  </si>
  <si>
    <t>511106933.499</t>
  </si>
  <si>
    <t>51180091294.517</t>
  </si>
  <si>
    <t>5117198919.677</t>
  </si>
  <si>
    <t>5112957377.168</t>
  </si>
  <si>
    <t>51173492148.193</t>
  </si>
  <si>
    <t>5115736240.807</t>
  </si>
  <si>
    <t>5113002393.172</t>
  </si>
  <si>
    <t>51174222.784</t>
  </si>
  <si>
    <t>51134571219.512</t>
  </si>
  <si>
    <t>51163211824.055</t>
  </si>
  <si>
    <t>51180112119.489</t>
  </si>
  <si>
    <t>5114613180.527</t>
  </si>
  <si>
    <t>51136121677.056</t>
  </si>
  <si>
    <t>5111577255.501</t>
  </si>
  <si>
    <t>5112102250.925</t>
  </si>
  <si>
    <t>51160051312.082</t>
  </si>
  <si>
    <t>5115593699.97</t>
  </si>
  <si>
    <t>51146701629.859</t>
  </si>
  <si>
    <t>5117141629.807</t>
  </si>
  <si>
    <t>5116000960.176</t>
  </si>
  <si>
    <t>51188221018.153</t>
  </si>
  <si>
    <t>5113838559.289</t>
  </si>
  <si>
    <t>5112824250.704</t>
  </si>
  <si>
    <t>어권수</t>
  </si>
  <si>
    <t>5114359</t>
  </si>
  <si>
    <t>5114359429.802</t>
  </si>
  <si>
    <t>51187775510.172</t>
  </si>
  <si>
    <t>5116924622.732</t>
  </si>
  <si>
    <t>51151692087.94</t>
  </si>
  <si>
    <t>51165162059.648</t>
  </si>
  <si>
    <t>511111794.966</t>
  </si>
  <si>
    <t>5112738163.649</t>
  </si>
  <si>
    <t>51160191196.949</t>
  </si>
  <si>
    <t>51129251911.41</t>
  </si>
  <si>
    <t>51142973459.627</t>
  </si>
  <si>
    <t>51114171990.764</t>
  </si>
  <si>
    <t>5113423503.331</t>
  </si>
  <si>
    <t>5116653361.533</t>
  </si>
  <si>
    <t>511951470.651</t>
  </si>
  <si>
    <t>51187121289.928</t>
  </si>
  <si>
    <t>5119731</t>
  </si>
  <si>
    <t>5119731254.07</t>
  </si>
  <si>
    <t>511259850.052</t>
  </si>
  <si>
    <t>5119795736.173</t>
  </si>
  <si>
    <t>51137301953.649</t>
  </si>
  <si>
    <t>51135491849.142</t>
  </si>
  <si>
    <t>5112245210.02</t>
  </si>
  <si>
    <t>5118935289.58</t>
  </si>
  <si>
    <t>51138401298.579</t>
  </si>
  <si>
    <t>5116585120.764</t>
  </si>
  <si>
    <t>51158511102.279</t>
  </si>
  <si>
    <t>5114126225.056</t>
  </si>
  <si>
    <t>5117589195.838</t>
  </si>
  <si>
    <t>51171271420.148</t>
  </si>
  <si>
    <t>5111602185.588</t>
  </si>
  <si>
    <t>51121761512.77</t>
  </si>
  <si>
    <t>5116234380.122</t>
  </si>
  <si>
    <t>511589740.538</t>
  </si>
  <si>
    <t>5111049443.142</t>
  </si>
  <si>
    <t>최병철</t>
  </si>
  <si>
    <t>5115380</t>
  </si>
  <si>
    <t>5115380602.753</t>
  </si>
  <si>
    <t>51183782181.027</t>
  </si>
  <si>
    <t>한기윤</t>
  </si>
  <si>
    <t>5112424</t>
  </si>
  <si>
    <t>5112424788.38</t>
  </si>
  <si>
    <t>5114751240.104</t>
  </si>
  <si>
    <t>S</t>
  </si>
  <si>
    <t>(최우수)</t>
  </si>
  <si>
    <t>51110221051.358</t>
  </si>
  <si>
    <t>18위/(32개사)</t>
  </si>
  <si>
    <t>1%(1명)</t>
  </si>
  <si>
    <t>6%(4명)</t>
  </si>
  <si>
    <t>28%(20명)</t>
  </si>
  <si>
    <t>39%(27명)</t>
  </si>
  <si>
    <t>8%(6명)</t>
  </si>
  <si>
    <t>17%(11명)</t>
  </si>
  <si>
    <t>5%(1명)</t>
  </si>
  <si>
    <t>60%(12명)</t>
  </si>
  <si>
    <t>35%(7명)</t>
  </si>
  <si>
    <t>분석기간: 24.09.01-24.09.30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</si>
</sst>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36" fillId="0" borderId="0" xfId="0" applyNumberFormat="1" applyFont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726-4336-A0F4-D96A46A94ABB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AED-45F5-A5C1-46D9AF24983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5AA-4789-8E42-B45C74E084FA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DB9-49E6-86F5-7CE9F75579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1.9087877700513656</c:v>
                </c:pt>
                <c:pt idx="1">
                  <c:v>2.2844558223492597</c:v>
                </c:pt>
                <c:pt idx="2">
                  <c:v>2.2682206432760856</c:v>
                </c:pt>
                <c:pt idx="3">
                  <c:v>2.20717468589423</c:v>
                </c:pt>
                <c:pt idx="4">
                  <c:v>2.1402222899130297</c:v>
                </c:pt>
                <c:pt idx="5">
                  <c:v>2.0383571072236224</c:v>
                </c:pt>
                <c:pt idx="6">
                  <c:v>1.98303112627079</c:v>
                </c:pt>
                <c:pt idx="7">
                  <c:v>1.9298856856302078</c:v>
                </c:pt>
                <c:pt idx="8">
                  <c:v>1.9704503404766989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1.4084507042253521E-2</c:v>
                </c:pt>
                <c:pt idx="1">
                  <c:v>5.6338028169014086E-2</c:v>
                </c:pt>
                <c:pt idx="2">
                  <c:v>0.28169014084507044</c:v>
                </c:pt>
                <c:pt idx="3">
                  <c:v>0.39436619718309857</c:v>
                </c:pt>
                <c:pt idx="4">
                  <c:v>8.4507042253521125E-2</c:v>
                </c:pt>
                <c:pt idx="5">
                  <c:v>0.16901408450704225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0.35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0.05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750794</xdr:colOff>
      <xdr:row>8</xdr:row>
      <xdr:rowOff>112059</xdr:rowOff>
    </xdr:from>
    <xdr:to>
      <xdr:col>2</xdr:col>
      <xdr:colOff>145677</xdr:colOff>
      <xdr:row>16</xdr:row>
      <xdr:rowOff>11205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51647" y="2297206"/>
          <a:ext cx="324971" cy="28126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123262</xdr:colOff>
      <xdr:row>10</xdr:row>
      <xdr:rowOff>11206</xdr:rowOff>
    </xdr:from>
    <xdr:to>
      <xdr:col>2</xdr:col>
      <xdr:colOff>224119</xdr:colOff>
      <xdr:row>11</xdr:row>
      <xdr:rowOff>201707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24115" y="33617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860612</xdr:colOff>
      <xdr:row>14</xdr:row>
      <xdr:rowOff>177053</xdr:rowOff>
    </xdr:from>
    <xdr:to>
      <xdr:col>6</xdr:col>
      <xdr:colOff>143440</xdr:colOff>
      <xdr:row>16</xdr:row>
      <xdr:rowOff>76202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639671" y="46930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147BB1-D0B0-4F63-B0D3-12EB2F9D6B8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600635</xdr:colOff>
      <xdr:row>14</xdr:row>
      <xdr:rowOff>197222</xdr:rowOff>
    </xdr:from>
    <xdr:to>
      <xdr:col>5</xdr:col>
      <xdr:colOff>851647</xdr:colOff>
      <xdr:row>15</xdr:row>
      <xdr:rowOff>224117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253753" y="4713193"/>
          <a:ext cx="251012" cy="3182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777687</xdr:colOff>
      <xdr:row>13</xdr:row>
      <xdr:rowOff>183777</xdr:rowOff>
    </xdr:from>
    <xdr:to>
      <xdr:col>6</xdr:col>
      <xdr:colOff>934574</xdr:colOff>
      <xdr:row>15</xdr:row>
      <xdr:rowOff>82925</xdr:rowOff>
    </xdr:to>
    <xdr:sp macro="" textlink="$K$19">
      <xdr:nvSpPr>
        <xdr:cNvPr id="14" name="TextBox 13">
          <a:extLst>
            <a:ext uri="{FF2B5EF4-FFF2-40B4-BE49-F238E27FC236}">
              <a16:creationId xmlns:a16="http://schemas.microsoft.com/office/drawing/2014/main" id="{D02F165B-7EB5-4053-B9CA-59A8631653A7}"/>
            </a:ext>
          </a:extLst>
        </xdr:cNvPr>
        <xdr:cNvSpPr txBox="1"/>
      </xdr:nvSpPr>
      <xdr:spPr>
        <a:xfrm>
          <a:off x="4430805" y="44083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89A0E67-3685-41B5-8D14-87EF03157EB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257736</xdr:colOff>
      <xdr:row>14</xdr:row>
      <xdr:rowOff>268941</xdr:rowOff>
    </xdr:from>
    <xdr:to>
      <xdr:col>6</xdr:col>
      <xdr:colOff>549089</xdr:colOff>
      <xdr:row>15</xdr:row>
      <xdr:rowOff>201705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B4B1CA9-04D2-405B-89CF-335A36147D53}"/>
            </a:ext>
          </a:extLst>
        </xdr:cNvPr>
        <xdr:cNvCxnSpPr/>
      </xdr:nvCxnSpPr>
      <xdr:spPr>
        <a:xfrm flipV="1">
          <a:off x="4784912" y="4784912"/>
          <a:ext cx="291353" cy="2241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65" t="s">
        <v>482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293" t="s">
        <v>38</v>
      </c>
      <c r="D4" s="293"/>
      <c r="E4" s="62" t="s">
        <v>110</v>
      </c>
      <c r="F4" s="62" t="s">
        <v>64</v>
      </c>
      <c r="G4" s="94" t="s">
        <v>113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379</v>
      </c>
      <c r="C5" s="294" t="s">
        <v>192</v>
      </c>
      <c r="D5" s="294"/>
      <c r="E5" s="63">
        <v>2</v>
      </c>
      <c r="F5" s="64">
        <v>34</v>
      </c>
      <c r="G5" s="236" t="s">
        <v>182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25"/>
    </row>
    <row r="7" spans="1:28" ht="16.5" customHeight="1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2"/>
      <c r="P9" s="292"/>
    </row>
    <row r="10" spans="1:28" ht="23.25" customHeight="1" thickBot="1">
      <c r="G10" s="6"/>
      <c r="H10" s="189" t="s">
        <v>90</v>
      </c>
      <c r="I10" s="190" t="s">
        <v>91</v>
      </c>
      <c r="J10" s="191" t="str">
        <f>C5</f>
        <v>미추홀교통</v>
      </c>
      <c r="K10" s="192" t="s">
        <v>92</v>
      </c>
      <c r="X10" s="225"/>
      <c r="Z10" s="39"/>
      <c r="AA10" s="39"/>
      <c r="AB10" s="39"/>
    </row>
    <row r="11" spans="1:28" ht="23.25" customHeight="1" thickTop="1">
      <c r="G11" s="6"/>
      <c r="H11" s="237">
        <v>1</v>
      </c>
      <c r="I11" s="238">
        <v>2.0099999999999998</v>
      </c>
      <c r="J11" s="239">
        <v>1.9087877700513656</v>
      </c>
      <c r="K11" s="240"/>
      <c r="M11" s="2"/>
      <c r="Y11" s="234"/>
      <c r="Z11" s="235"/>
      <c r="AA11" s="227"/>
      <c r="AB11" s="39"/>
    </row>
    <row r="12" spans="1:28" ht="23.25" customHeight="1">
      <c r="G12" s="6"/>
      <c r="H12" s="241">
        <v>2</v>
      </c>
      <c r="I12" s="238">
        <v>2.3662575846193561</v>
      </c>
      <c r="J12" s="239">
        <v>2.2844558223492597</v>
      </c>
      <c r="K12" s="242">
        <v>0.19680975443790949</v>
      </c>
      <c r="M12" s="227"/>
      <c r="Y12" s="234"/>
      <c r="Z12" s="235"/>
      <c r="AA12" s="227"/>
      <c r="AB12" s="39"/>
    </row>
    <row r="13" spans="1:28" ht="23.25" customHeight="1">
      <c r="G13" s="6"/>
      <c r="H13" s="241">
        <v>3</v>
      </c>
      <c r="I13" s="238">
        <v>2.37</v>
      </c>
      <c r="J13" s="239">
        <v>2.2682206432760856</v>
      </c>
      <c r="K13" s="243">
        <v>-7.1068036923026545E-3</v>
      </c>
      <c r="M13" s="227"/>
      <c r="Y13" s="234"/>
      <c r="Z13" s="235"/>
      <c r="AA13" s="227"/>
      <c r="AB13" s="39"/>
    </row>
    <row r="14" spans="1:28" ht="23.25" customHeight="1">
      <c r="G14" s="6"/>
      <c r="H14" s="241">
        <v>4</v>
      </c>
      <c r="I14" s="238">
        <v>2.33</v>
      </c>
      <c r="J14" s="239">
        <v>2.20717468589423</v>
      </c>
      <c r="K14" s="243">
        <v>-2.6913588659383869E-2</v>
      </c>
      <c r="M14" s="227"/>
      <c r="Y14" s="234"/>
      <c r="Z14" s="235"/>
      <c r="AA14" s="227"/>
      <c r="AB14" s="39"/>
    </row>
    <row r="15" spans="1:28" ht="23.25" customHeight="1">
      <c r="G15" s="6"/>
      <c r="H15" s="241">
        <v>5</v>
      </c>
      <c r="I15" s="238">
        <v>2.2850259626150282</v>
      </c>
      <c r="J15" s="239">
        <v>2.1402222899130297</v>
      </c>
      <c r="K15" s="243">
        <v>-3.0333981451076131E-2</v>
      </c>
      <c r="M15" s="227"/>
      <c r="Y15" s="234"/>
      <c r="Z15" s="235"/>
      <c r="AA15" s="227"/>
      <c r="AB15" s="39"/>
    </row>
    <row r="16" spans="1:28" ht="23.25" customHeight="1">
      <c r="G16" s="6"/>
      <c r="H16" s="241">
        <v>6</v>
      </c>
      <c r="I16" s="238">
        <v>2.0664933427553414</v>
      </c>
      <c r="J16" s="239">
        <v>2.0383571072236224</v>
      </c>
      <c r="K16" s="243">
        <v>-4.759560872228219E-2</v>
      </c>
      <c r="M16" s="227"/>
      <c r="Y16" s="234"/>
      <c r="Z16" s="235"/>
      <c r="AA16" s="227"/>
      <c r="AB16" s="39"/>
    </row>
    <row r="17" spans="2:28" ht="23.25" customHeight="1">
      <c r="G17" s="6"/>
      <c r="H17" s="241">
        <v>7</v>
      </c>
      <c r="I17" s="238">
        <v>2.13</v>
      </c>
      <c r="J17" s="239">
        <v>1.98303112627079</v>
      </c>
      <c r="K17" s="243">
        <v>-2.7142437778329254E-2</v>
      </c>
      <c r="M17" s="227"/>
      <c r="Y17" s="234"/>
      <c r="Z17" s="235"/>
      <c r="AA17" s="227"/>
      <c r="AB17" s="39"/>
    </row>
    <row r="18" spans="2:28" ht="23.25" customHeight="1">
      <c r="G18" s="6"/>
      <c r="H18" s="241">
        <v>8</v>
      </c>
      <c r="I18" s="238">
        <v>2.08</v>
      </c>
      <c r="J18" s="239">
        <v>1.9298856856302078</v>
      </c>
      <c r="K18" s="243">
        <v>-2.6800104111590728E-2</v>
      </c>
      <c r="M18" s="227"/>
      <c r="Y18" s="234"/>
      <c r="Z18" s="235"/>
      <c r="AA18" s="227"/>
      <c r="AB18" s="39"/>
    </row>
    <row r="19" spans="2:28" ht="23.25" customHeight="1">
      <c r="G19" s="6"/>
      <c r="H19" s="241">
        <v>9</v>
      </c>
      <c r="I19" s="238">
        <v>2.13</v>
      </c>
      <c r="J19" s="239">
        <v>1.9704503404766989</v>
      </c>
      <c r="K19" s="243">
        <v>2.101920085139386E-2</v>
      </c>
      <c r="M19" s="227"/>
      <c r="Y19" s="234"/>
      <c r="Z19" s="235"/>
      <c r="AA19" s="227"/>
      <c r="AB19" s="39"/>
    </row>
    <row r="20" spans="2:28" ht="23.25" customHeight="1">
      <c r="G20" s="6"/>
      <c r="H20" s="244" t="s">
        <v>355</v>
      </c>
      <c r="I20" s="245">
        <v>5.9701492537313383E-2</v>
      </c>
      <c r="J20" s="246">
        <v>3.2304571201058119E-2</v>
      </c>
      <c r="K20" s="247">
        <v>-2.7396921336255264E-2</v>
      </c>
      <c r="M20" s="227"/>
      <c r="Y20" s="234"/>
      <c r="Z20" s="235"/>
      <c r="AA20" s="227"/>
      <c r="AB20" s="39"/>
    </row>
    <row r="21" spans="2:28" ht="23.25" customHeight="1">
      <c r="H21" s="248" t="s">
        <v>356</v>
      </c>
      <c r="I21" s="249"/>
      <c r="J21" s="250" t="s">
        <v>472</v>
      </c>
      <c r="K21" s="251"/>
      <c r="M21" s="227"/>
      <c r="X21" s="2"/>
      <c r="Y21" s="2"/>
      <c r="AB21" s="39"/>
    </row>
    <row r="22" spans="2:28" ht="9" customHeight="1">
      <c r="M22" s="227"/>
      <c r="X22" s="2"/>
      <c r="Y22" s="2"/>
      <c r="AB22" s="227"/>
    </row>
    <row r="23" spans="2:28" ht="16.5" customHeight="1">
      <c r="B23" s="52" t="s">
        <v>126</v>
      </c>
      <c r="C23" s="52"/>
      <c r="D23" s="51"/>
      <c r="E23" s="51"/>
      <c r="F23" s="51"/>
      <c r="G23" s="51"/>
      <c r="H23" s="51"/>
      <c r="I23" s="51"/>
      <c r="J23" s="51"/>
      <c r="K23" s="51"/>
      <c r="M23" s="227"/>
      <c r="X23" s="2"/>
      <c r="Y23" s="2"/>
      <c r="AB23" s="227"/>
    </row>
    <row r="24" spans="2:28" ht="27.75" customHeight="1">
      <c r="B24" s="56" t="s">
        <v>62</v>
      </c>
      <c r="C24" s="56" t="s">
        <v>99</v>
      </c>
      <c r="D24" s="56" t="s">
        <v>101</v>
      </c>
      <c r="E24" s="56" t="s">
        <v>102</v>
      </c>
      <c r="F24" s="56" t="s">
        <v>103</v>
      </c>
      <c r="G24" s="56" t="s">
        <v>104</v>
      </c>
      <c r="H24" s="56" t="s">
        <v>6</v>
      </c>
      <c r="I24" s="56" t="s">
        <v>7</v>
      </c>
      <c r="J24" s="56" t="s">
        <v>105</v>
      </c>
      <c r="K24" s="56" t="s">
        <v>71</v>
      </c>
      <c r="M24" s="227"/>
      <c r="X24" s="2"/>
      <c r="Y24" s="2"/>
      <c r="AB24" s="227"/>
    </row>
    <row r="25" spans="2:28" ht="23.25" customHeight="1">
      <c r="B25" s="76" t="s">
        <v>357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67</v>
      </c>
      <c r="M25" s="227"/>
      <c r="N25" s="285" t="s">
        <v>116</v>
      </c>
      <c r="Y25" s="2"/>
    </row>
    <row r="26" spans="2:28" ht="22.5" customHeight="1">
      <c r="B26" s="221" t="s">
        <v>116</v>
      </c>
      <c r="C26" s="69">
        <v>9</v>
      </c>
      <c r="D26" s="70">
        <v>2.0264558586906671E-2</v>
      </c>
      <c r="E26" s="70">
        <v>0.32665025366920647</v>
      </c>
      <c r="F26" s="70">
        <v>0.1986550067081693</v>
      </c>
      <c r="G26" s="71">
        <v>10.962</v>
      </c>
      <c r="H26" s="72">
        <v>8.7231710885384534E-2</v>
      </c>
      <c r="I26" s="72">
        <v>15.345680860290495</v>
      </c>
      <c r="J26" s="73">
        <v>1.9704503404766989</v>
      </c>
      <c r="K26" s="74" t="s">
        <v>69</v>
      </c>
      <c r="M26" s="227"/>
      <c r="N26" s="39" t="s">
        <v>69</v>
      </c>
      <c r="O26" s="39">
        <v>69</v>
      </c>
      <c r="Y26" s="2"/>
    </row>
    <row r="27" spans="2:28" ht="22.5" customHeight="1">
      <c r="B27" s="53" t="s">
        <v>106</v>
      </c>
      <c r="C27" s="53"/>
      <c r="D27" s="67">
        <f>D26/D25-1</f>
        <v>-7.5933997055170344E-2</v>
      </c>
      <c r="E27" s="67">
        <f t="shared" ref="E27:J27" si="0">E26/E25-1</f>
        <v>-7.8390206050277689E-2</v>
      </c>
      <c r="F27" s="67">
        <f t="shared" si="0"/>
        <v>0.14470132583847817</v>
      </c>
      <c r="G27" s="67">
        <f t="shared" si="0"/>
        <v>-0.2222269405306353</v>
      </c>
      <c r="H27" s="67">
        <f t="shared" si="0"/>
        <v>-0.60946251992858669</v>
      </c>
      <c r="I27" s="67">
        <f t="shared" si="0"/>
        <v>-2.7797307659532922E-2</v>
      </c>
      <c r="J27" s="67">
        <f t="shared" si="0"/>
        <v>-7.508578024595558E-2</v>
      </c>
      <c r="K27" s="68" t="str">
        <f>J21</f>
        <v>18위/(32개사)</v>
      </c>
      <c r="M27" s="2" t="s">
        <v>180</v>
      </c>
      <c r="N27" s="286">
        <v>1.4084507042253521E-2</v>
      </c>
      <c r="O27" s="39">
        <v>1</v>
      </c>
      <c r="X27" s="2"/>
      <c r="Y27" s="2"/>
    </row>
    <row r="28" spans="2:28" ht="22.5" customHeight="1">
      <c r="M28" s="2" t="s">
        <v>181</v>
      </c>
      <c r="N28" s="286">
        <v>5.6338028169014086E-2</v>
      </c>
      <c r="O28" s="39">
        <v>4</v>
      </c>
      <c r="X28" s="2"/>
      <c r="Y28" s="2"/>
    </row>
    <row r="29" spans="2:28" ht="17.25" customHeight="1">
      <c r="B29" s="52" t="s">
        <v>127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115</v>
      </c>
      <c r="N29" s="286">
        <v>0.28169014084507044</v>
      </c>
      <c r="O29" s="39">
        <v>20</v>
      </c>
      <c r="X29" s="2"/>
      <c r="Y29" s="2"/>
    </row>
    <row r="30" spans="2:28" ht="22.5" customHeight="1">
      <c r="B30" s="60"/>
      <c r="C30" s="60"/>
      <c r="M30" s="2" t="s">
        <v>182</v>
      </c>
      <c r="N30" s="286">
        <v>0.39436619718309857</v>
      </c>
      <c r="O30" s="39">
        <v>27</v>
      </c>
      <c r="X30" s="2"/>
      <c r="Y30" s="2"/>
    </row>
    <row r="31" spans="2:28" ht="22.5" customHeight="1" thickBot="1">
      <c r="H31" s="193" t="s">
        <v>90</v>
      </c>
      <c r="I31" s="194" t="s">
        <v>91</v>
      </c>
      <c r="J31" s="195" t="str">
        <f>J10</f>
        <v>미추홀교통</v>
      </c>
      <c r="K31" s="196" t="s">
        <v>114</v>
      </c>
      <c r="M31" s="2" t="s">
        <v>183</v>
      </c>
      <c r="N31" s="286">
        <v>8.4507042253521125E-2</v>
      </c>
      <c r="O31" s="39">
        <v>6</v>
      </c>
      <c r="X31" s="2"/>
      <c r="Y31" s="2"/>
    </row>
    <row r="32" spans="2:28" ht="22.5" customHeight="1" thickTop="1">
      <c r="H32" s="201" t="s">
        <v>108</v>
      </c>
      <c r="I32" s="202" t="s">
        <v>67</v>
      </c>
      <c r="J32" s="203" t="s">
        <v>69</v>
      </c>
      <c r="K32" s="204"/>
      <c r="M32" s="2" t="s">
        <v>75</v>
      </c>
      <c r="N32" s="286">
        <v>0.16901408450704225</v>
      </c>
      <c r="O32" s="39">
        <v>11</v>
      </c>
      <c r="X32" s="2"/>
      <c r="Z32" s="39"/>
      <c r="AA32" s="39"/>
      <c r="AB32" s="39"/>
    </row>
    <row r="33" spans="2:28" ht="21" customHeight="1">
      <c r="H33" s="197" t="s">
        <v>93</v>
      </c>
      <c r="I33" s="198">
        <v>4.0834575260804772E-2</v>
      </c>
      <c r="J33" s="199" t="s">
        <v>473</v>
      </c>
      <c r="K33" s="200">
        <v>-2.6750068218551248E-2</v>
      </c>
      <c r="M33" s="2"/>
      <c r="X33" s="2"/>
      <c r="Z33" s="39"/>
      <c r="AA33" s="39"/>
      <c r="AB33" s="39"/>
    </row>
    <row r="34" spans="2:28" ht="21" customHeight="1">
      <c r="H34" s="181" t="s">
        <v>94</v>
      </c>
      <c r="I34" s="173">
        <v>6.9448584202682559E-2</v>
      </c>
      <c r="J34" s="182" t="s">
        <v>474</v>
      </c>
      <c r="K34" s="183">
        <v>-1.3110556033668473E-2</v>
      </c>
      <c r="L34" s="4"/>
      <c r="M34" s="2"/>
      <c r="X34" s="2"/>
      <c r="Z34" s="39"/>
      <c r="AA34" s="39"/>
      <c r="AB34" s="39"/>
    </row>
    <row r="35" spans="2:28" ht="21" customHeight="1">
      <c r="H35" s="180" t="s">
        <v>95</v>
      </c>
      <c r="I35" s="173">
        <v>0.12071535022354694</v>
      </c>
      <c r="J35" s="182" t="s">
        <v>475</v>
      </c>
      <c r="K35" s="183">
        <v>0.16097479062152348</v>
      </c>
      <c r="L35" s="4"/>
      <c r="M35" s="2"/>
      <c r="X35" s="2"/>
      <c r="Z35" s="39"/>
      <c r="AA35" s="39"/>
      <c r="AB35" s="39"/>
    </row>
    <row r="36" spans="2:28" ht="21" customHeight="1">
      <c r="H36" s="180" t="s">
        <v>98</v>
      </c>
      <c r="I36" s="173">
        <v>0.21818181818181817</v>
      </c>
      <c r="J36" s="182" t="s">
        <v>476</v>
      </c>
      <c r="K36" s="183">
        <v>0.17618437900128039</v>
      </c>
      <c r="L36" s="4"/>
      <c r="M36" s="2"/>
      <c r="X36" s="2"/>
      <c r="Z36" s="39"/>
      <c r="AA36" s="39"/>
      <c r="AB36" s="39"/>
    </row>
    <row r="37" spans="2:28" ht="21" customHeight="1">
      <c r="H37" s="184" t="s">
        <v>96</v>
      </c>
      <c r="I37" s="173">
        <v>0.23487332339791356</v>
      </c>
      <c r="J37" s="182" t="s">
        <v>477</v>
      </c>
      <c r="K37" s="183">
        <v>-0.15036628114439243</v>
      </c>
      <c r="L37" s="4"/>
      <c r="M37" s="2"/>
      <c r="X37" s="2"/>
      <c r="Z37" s="39"/>
      <c r="AA37" s="39"/>
      <c r="AB37" s="39"/>
    </row>
    <row r="38" spans="2:28" ht="21" customHeight="1">
      <c r="H38" s="185" t="s">
        <v>97</v>
      </c>
      <c r="I38" s="186">
        <v>0.31594634873323396</v>
      </c>
      <c r="J38" s="187" t="s">
        <v>478</v>
      </c>
      <c r="K38" s="188">
        <v>-0.14693226422619171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2" t="s">
        <v>128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>
      <c r="B41" s="56" t="s">
        <v>62</v>
      </c>
      <c r="C41" s="56" t="s">
        <v>100</v>
      </c>
      <c r="D41" s="56" t="s">
        <v>101</v>
      </c>
      <c r="E41" s="56" t="s">
        <v>102</v>
      </c>
      <c r="F41" s="56" t="s">
        <v>103</v>
      </c>
      <c r="G41" s="56" t="s">
        <v>104</v>
      </c>
      <c r="H41" s="56" t="s">
        <v>6</v>
      </c>
      <c r="I41" s="56" t="s">
        <v>7</v>
      </c>
      <c r="J41" s="56" t="s">
        <v>105</v>
      </c>
      <c r="K41" s="56" t="s">
        <v>71</v>
      </c>
      <c r="L41" s="4"/>
      <c r="M41" s="2"/>
      <c r="N41" s="39" t="s">
        <v>121</v>
      </c>
      <c r="X41" s="2"/>
      <c r="Z41" s="39"/>
      <c r="AA41" s="39"/>
      <c r="AB41" s="39"/>
    </row>
    <row r="42" spans="2:28" ht="22.5" customHeight="1">
      <c r="B42" s="223" t="s">
        <v>116</v>
      </c>
      <c r="C42" s="77">
        <v>1</v>
      </c>
      <c r="D42" s="78">
        <v>8.513254558522039E-2</v>
      </c>
      <c r="E42" s="78">
        <v>0.38322295413288066</v>
      </c>
      <c r="F42" s="78">
        <v>0.23515421597525316</v>
      </c>
      <c r="G42" s="79">
        <v>12.362783783783785</v>
      </c>
      <c r="H42" s="80">
        <v>1.5563198612852689</v>
      </c>
      <c r="I42" s="80">
        <v>35.941132379324998</v>
      </c>
      <c r="J42" s="81">
        <v>1.9200258621006345</v>
      </c>
      <c r="K42" s="83" t="s">
        <v>75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21" t="s">
        <v>116</v>
      </c>
      <c r="C43" s="69">
        <v>2</v>
      </c>
      <c r="D43" s="70">
        <v>5.6709099057391146E-2</v>
      </c>
      <c r="E43" s="70">
        <v>0.3306075905501028</v>
      </c>
      <c r="F43" s="70">
        <v>0.2055177352806079</v>
      </c>
      <c r="G43" s="71">
        <v>8.5981860465116267</v>
      </c>
      <c r="H43" s="72">
        <v>0.30874669466246246</v>
      </c>
      <c r="I43" s="72">
        <v>11.172248135631094</v>
      </c>
      <c r="J43" s="73">
        <v>2.2474359055054354</v>
      </c>
      <c r="K43" s="74" t="s">
        <v>66</v>
      </c>
      <c r="M43" s="2"/>
      <c r="N43" s="39">
        <v>5</v>
      </c>
      <c r="X43" s="2"/>
      <c r="Z43" s="39"/>
      <c r="AA43" s="39"/>
      <c r="AB43" s="39"/>
    </row>
    <row r="44" spans="2:28" ht="22.5" customHeight="1">
      <c r="B44" s="221" t="s">
        <v>116</v>
      </c>
      <c r="C44" s="69">
        <v>3</v>
      </c>
      <c r="D44" s="70">
        <v>2.0563450901811293E-2</v>
      </c>
      <c r="E44" s="70">
        <v>0.33934172060498369</v>
      </c>
      <c r="F44" s="70">
        <v>0.21113767667753128</v>
      </c>
      <c r="G44" s="71">
        <v>8.3993409090909079</v>
      </c>
      <c r="H44" s="72">
        <v>0.20094365070521664</v>
      </c>
      <c r="I44" s="72">
        <v>11.258640890954782</v>
      </c>
      <c r="J44" s="73">
        <v>2.2656741771276101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1" t="s">
        <v>116</v>
      </c>
      <c r="C45" s="69">
        <v>4</v>
      </c>
      <c r="D45" s="70">
        <v>1.7182506339500133E-2</v>
      </c>
      <c r="E45" s="70">
        <v>0.34218675441542484</v>
      </c>
      <c r="F45" s="70">
        <v>0.22281569894363901</v>
      </c>
      <c r="G45" s="71">
        <v>8.9465813953488382</v>
      </c>
      <c r="H45" s="72">
        <v>0.18971720917771459</v>
      </c>
      <c r="I45" s="72">
        <v>12.832176816647342</v>
      </c>
      <c r="J45" s="73">
        <v>2.20717468589423</v>
      </c>
      <c r="K45" s="74" t="s">
        <v>69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21" t="s">
        <v>116</v>
      </c>
      <c r="C46" s="69">
        <v>5</v>
      </c>
      <c r="D46" s="70">
        <v>1.9157848425936493E-2</v>
      </c>
      <c r="E46" s="70">
        <v>0.34085828020884862</v>
      </c>
      <c r="F46" s="70">
        <v>0.21624509805274728</v>
      </c>
      <c r="G46" s="71">
        <v>9.565333333333335</v>
      </c>
      <c r="H46" s="72">
        <v>0.18213308837571274</v>
      </c>
      <c r="I46" s="72">
        <v>13.117851107310123</v>
      </c>
      <c r="J46" s="73">
        <v>2.1484320316479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1" t="s">
        <v>116</v>
      </c>
      <c r="C47" s="69">
        <v>6</v>
      </c>
      <c r="D47" s="70">
        <v>2.2551594668448888E-2</v>
      </c>
      <c r="E47" s="70">
        <v>0.33570143133955765</v>
      </c>
      <c r="F47" s="70">
        <v>0.20245473879032636</v>
      </c>
      <c r="G47" s="71">
        <v>10.469205128205127</v>
      </c>
      <c r="H47" s="72">
        <v>0.2003782799309384</v>
      </c>
      <c r="I47" s="72">
        <v>12.860028830904501</v>
      </c>
      <c r="J47" s="73">
        <v>2.0389094069248648</v>
      </c>
      <c r="K47" s="74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21" t="s">
        <v>116</v>
      </c>
      <c r="C48" s="69">
        <v>7</v>
      </c>
      <c r="D48" s="70">
        <v>1.9916564816188975E-2</v>
      </c>
      <c r="E48" s="70">
        <v>0.32997340074564491</v>
      </c>
      <c r="F48" s="70">
        <v>0.19395269959264613</v>
      </c>
      <c r="G48" s="71">
        <v>10.824222222222224</v>
      </c>
      <c r="H48" s="72">
        <v>0.21681225227853518</v>
      </c>
      <c r="I48" s="72">
        <v>12.816836093546327</v>
      </c>
      <c r="J48" s="73">
        <v>1.976918143389282</v>
      </c>
      <c r="K48" s="74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1" t="s">
        <v>116</v>
      </c>
      <c r="C49" s="69">
        <v>8</v>
      </c>
      <c r="D49" s="70">
        <v>2.3347171919950983E-2</v>
      </c>
      <c r="E49" s="70">
        <v>0.32317287223531832</v>
      </c>
      <c r="F49" s="70">
        <v>0.1833781335005977</v>
      </c>
      <c r="G49" s="71">
        <v>11.257862068965517</v>
      </c>
      <c r="H49" s="72">
        <v>8.7766979838754505E-2</v>
      </c>
      <c r="I49" s="72">
        <v>13.585597087540542</v>
      </c>
      <c r="J49" s="73">
        <v>1.9298856856302078</v>
      </c>
      <c r="K49" s="74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1" t="s">
        <v>116</v>
      </c>
      <c r="C50" s="69">
        <v>9</v>
      </c>
      <c r="D50" s="70">
        <v>2.0264558586906671E-2</v>
      </c>
      <c r="E50" s="70">
        <v>0.32665025366920647</v>
      </c>
      <c r="F50" s="70">
        <v>0.1986550067081693</v>
      </c>
      <c r="G50" s="71">
        <v>10.962</v>
      </c>
      <c r="H50" s="72">
        <v>8.7231710885384534E-2</v>
      </c>
      <c r="I50" s="72">
        <v>15.345680860290495</v>
      </c>
      <c r="J50" s="73">
        <v>1.9704503404766989</v>
      </c>
      <c r="K50" s="74" t="s">
        <v>69</v>
      </c>
      <c r="M50" s="2"/>
      <c r="N50" s="39">
        <v>3</v>
      </c>
      <c r="X50" s="2"/>
      <c r="Z50" s="39"/>
      <c r="AA50" s="39"/>
      <c r="AB50" s="39"/>
    </row>
    <row r="51" spans="2:28" ht="25.5" customHeight="1">
      <c r="B51" s="53" t="s">
        <v>106</v>
      </c>
      <c r="C51" s="53"/>
      <c r="D51" s="67" cm="1">
        <f t="array" aca="1" ref="D51" ca="1">(INDIRECT(ADDRESS(ROW()-1,COLUMN()))/INDIRECT(ADDRESS(ROW()-2,COLUMN())))-1</f>
        <v>-0.13203369314336999</v>
      </c>
      <c r="E51" s="67" cm="1">
        <f t="array" aca="1" ref="E51" ca="1">(INDIRECT(ADDRESS(ROW()-1,COLUMN()))/INDIRECT(ADDRESS(ROW()-2,COLUMN())))-1</f>
        <v>1.0760127883989279E-2</v>
      </c>
      <c r="F51" s="67" cm="1">
        <f t="array" aca="1" ref="F51" ca="1">(INDIRECT(ADDRESS(ROW()-1,COLUMN()))/INDIRECT(ADDRESS(ROW()-2,COLUMN())))-1</f>
        <v>8.330804178199247E-2</v>
      </c>
      <c r="G51" s="67" cm="1">
        <f t="array" aca="1" ref="G51" ca="1">(INDIRECT(ADDRESS(ROW()-1,COLUMN()))/INDIRECT(ADDRESS(ROW()-2,COLUMN())))-1</f>
        <v>-2.6280484443055863E-2</v>
      </c>
      <c r="H51" s="67" cm="1">
        <f t="array" aca="1" ref="H51" ca="1">(INDIRECT(ADDRESS(ROW()-1,COLUMN()))/INDIRECT(ADDRESS(ROW()-2,COLUMN())))-1</f>
        <v>-6.0987509693665176E-3</v>
      </c>
      <c r="I51" s="67" cm="1">
        <f t="array" aca="1" ref="I51" ca="1">(INDIRECT(ADDRESS(ROW()-1,COLUMN()))/INDIRECT(ADDRESS(ROW()-2,COLUMN())))-1</f>
        <v>0.12955512822944959</v>
      </c>
      <c r="J51" s="67" cm="1">
        <f t="array" aca="1" ref="J51" ca="1">(INDIRECT(ADDRESS(ROW()-1,COLUMN()))/INDIRECT(ADDRESS(ROW()-2,COLUMN())))-1</f>
        <v>2.101920085139386E-2</v>
      </c>
      <c r="K51" s="75" t="str" cm="1">
        <f t="array" aca="1" ref="K51" ca="1">_xlfn.IFS(N51=0,"등급유지",N51&gt;0,N51&amp;"등급 상승",N51&lt;0,N51&amp;"등급 하락")</f>
        <v>1등급 상승</v>
      </c>
      <c r="M51" s="287"/>
      <c r="N51" s="39" cm="1">
        <f t="array" aca="1" ref="N51" ca="1">(INDIRECT(ADDRESS(ROW()-1,COLUMN()))-INDIRECT(ADDRESS(ROW()-2,COLUMN())))</f>
        <v>1</v>
      </c>
      <c r="O51" s="39" t="s">
        <v>122</v>
      </c>
      <c r="X51" s="226"/>
      <c r="Z51" s="228"/>
      <c r="AA51" s="39"/>
      <c r="AB51" s="39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7"/>
      <c r="N52" s="2"/>
      <c r="O52" s="2"/>
      <c r="X52" s="226"/>
      <c r="Z52" s="228"/>
      <c r="AA52" s="39"/>
      <c r="AB52" s="39"/>
    </row>
    <row r="53" spans="2:28" ht="18" customHeight="1">
      <c r="B53" s="52" t="s">
        <v>129</v>
      </c>
      <c r="C53" s="52"/>
      <c r="D53" s="51"/>
      <c r="E53" s="51"/>
      <c r="F53" s="51"/>
      <c r="G53" s="51"/>
      <c r="H53" s="51"/>
      <c r="I53" s="51"/>
      <c r="J53" s="51"/>
      <c r="K53" s="51"/>
      <c r="M53" s="287"/>
      <c r="X53" s="226"/>
      <c r="Z53" s="228"/>
      <c r="AA53" s="39"/>
      <c r="AB53" s="39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7"/>
      <c r="X54" s="226"/>
      <c r="Z54" s="228"/>
      <c r="AA54" s="39"/>
      <c r="AB54" s="39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7"/>
      <c r="N55" s="226"/>
      <c r="P55" s="228"/>
      <c r="AA55" s="40"/>
    </row>
    <row r="56" spans="2:28" ht="25.5" customHeight="1">
      <c r="B56" s="48"/>
      <c r="C56" s="48"/>
      <c r="D56" s="49"/>
      <c r="M56" s="287"/>
      <c r="N56" s="226"/>
      <c r="P56" s="228"/>
      <c r="AA56" s="40"/>
    </row>
    <row r="57" spans="2:28" ht="25.5" customHeight="1">
      <c r="B57" s="48"/>
      <c r="C57" s="48"/>
      <c r="D57" s="49"/>
      <c r="M57" s="287"/>
      <c r="N57" s="226"/>
      <c r="P57" s="228"/>
      <c r="AA57" s="40"/>
    </row>
    <row r="58" spans="2:28" ht="25.5" customHeight="1">
      <c r="B58" s="48"/>
      <c r="C58" s="48"/>
      <c r="D58" s="49"/>
      <c r="M58" s="287"/>
      <c r="N58" s="226"/>
      <c r="P58" s="228"/>
      <c r="AA58" s="40"/>
    </row>
    <row r="59" spans="2:28" ht="25.5" customHeight="1">
      <c r="B59" s="48"/>
      <c r="C59" s="48"/>
      <c r="D59" s="49"/>
      <c r="M59" s="287"/>
      <c r="N59" s="226"/>
      <c r="P59" s="228"/>
      <c r="AA59" s="40"/>
    </row>
    <row r="60" spans="2:28" ht="25.5" customHeight="1">
      <c r="B60" s="48"/>
      <c r="C60" s="48"/>
      <c r="D60" s="49"/>
      <c r="M60" s="287"/>
      <c r="N60" s="226"/>
      <c r="P60" s="228"/>
      <c r="AA60" s="40"/>
    </row>
    <row r="61" spans="2:28" ht="25.5" customHeight="1">
      <c r="B61" s="48"/>
      <c r="C61" s="48"/>
      <c r="D61" s="49"/>
      <c r="M61" s="287"/>
      <c r="N61" s="226"/>
      <c r="P61" s="228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7"/>
      <c r="N62" s="226"/>
      <c r="P62" s="228"/>
      <c r="AA62" s="40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87"/>
      <c r="N63" s="226"/>
      <c r="P63" s="228"/>
      <c r="AA63" s="40"/>
    </row>
    <row r="64" spans="2:28" ht="25.5" customHeight="1" thickBot="1">
      <c r="B64" s="205" t="s">
        <v>90</v>
      </c>
      <c r="C64" s="206" t="s">
        <v>117</v>
      </c>
      <c r="D64" s="206" t="s">
        <v>119</v>
      </c>
      <c r="E64" s="206"/>
      <c r="F64" s="206"/>
      <c r="G64" s="206" t="str">
        <f>IFERROR(INDEX(#REF!,MATCH(종합!$C$5&amp;5,#REF!,0),2),"")</f>
        <v/>
      </c>
      <c r="H64" s="206" t="str">
        <f>IFERROR(INDEX(#REF!,MATCH(종합!$C$5&amp;6,#REF!,0),2),"")</f>
        <v/>
      </c>
      <c r="I64" s="206" t="str">
        <f>IFERROR(INDEX(#REF!,MATCH(종합!$C$5&amp;7,#REF!,0),2),"")</f>
        <v/>
      </c>
      <c r="J64" s="206" t="str">
        <f>IFERROR(INDEX(#REF!,MATCH(종합!$C$5&amp;8,#REF!,0),2),"")</f>
        <v/>
      </c>
      <c r="K64" s="207" t="str">
        <f>IFERROR(INDEX(#REF!,MATCH(종합!$C$5&amp;9,#REF!,0),2),"")</f>
        <v/>
      </c>
      <c r="M64" s="288">
        <v>1</v>
      </c>
      <c r="N64" s="289">
        <v>2</v>
      </c>
      <c r="O64" s="289"/>
      <c r="P64" s="288"/>
      <c r="Q64" s="289"/>
      <c r="R64" s="289"/>
      <c r="S64" s="288"/>
      <c r="T64" s="289"/>
      <c r="U64" s="290"/>
      <c r="AA64" s="40"/>
    </row>
    <row r="65" spans="2:27" ht="25.5" customHeight="1" thickTop="1">
      <c r="B65" s="210" t="s">
        <v>108</v>
      </c>
      <c r="C65" s="211" t="s">
        <v>68</v>
      </c>
      <c r="D65" s="212" t="s">
        <v>70</v>
      </c>
      <c r="E65" s="212"/>
      <c r="F65" s="212"/>
      <c r="G65" s="212" t="str">
        <f>IFERROR(INDEX(#REF!,MATCH(종합!$C$5&amp;종합!G$64,#REF!,0),15),"")</f>
        <v/>
      </c>
      <c r="H65" s="212" t="str">
        <f>IFERROR(INDEX(#REF!,MATCH(종합!$C$5&amp;종합!H$64,#REF!,0),15),"")</f>
        <v/>
      </c>
      <c r="I65" s="212" t="str">
        <f>IFERROR(INDEX(#REF!,MATCH(종합!$C$5&amp;종합!I$64,#REF!,0),15),"")</f>
        <v/>
      </c>
      <c r="J65" s="212" t="str">
        <f>IFERROR(INDEX(#REF!,MATCH(종합!$C$5&amp;종합!J$64,#REF!,0),15),"")</f>
        <v/>
      </c>
      <c r="K65" s="212" t="str">
        <f>IFERROR(INDEX(#REF!,MATCH(종합!$C$5&amp;종합!K$64,#REF!,0),15),"")</f>
        <v/>
      </c>
      <c r="M65" s="288" t="s">
        <v>117</v>
      </c>
      <c r="N65" s="288" t="s">
        <v>119</v>
      </c>
      <c r="O65" s="288"/>
      <c r="P65" s="288"/>
      <c r="Q65" s="288"/>
      <c r="R65" s="288"/>
      <c r="S65" s="288"/>
      <c r="T65" s="288"/>
      <c r="U65" s="287"/>
      <c r="AA65" s="40"/>
    </row>
    <row r="66" spans="2:27" ht="25.5" customHeight="1">
      <c r="B66" s="208" t="s">
        <v>93</v>
      </c>
      <c r="C66" s="198" t="s">
        <v>352</v>
      </c>
      <c r="D66" s="198" t="s">
        <v>352</v>
      </c>
      <c r="E66" s="198" t="s">
        <v>172</v>
      </c>
      <c r="F66" s="198" t="s">
        <v>172</v>
      </c>
      <c r="G66" s="198" t="str">
        <f>IFERROR(ROUND(SUMIFS(#REF!,#REF!,종합!$C$5,#REF!,종합!G$64)/SUMIFS(#REF!,#REF!,종합!$C$5,#REF!,종합!G$64)*100,0)&amp;"%("&amp;SUMIFS(#REF!,#REF!,종합!$C$5,#REF!,종합!G$64)&amp;"명)","")</f>
        <v/>
      </c>
      <c r="H66" s="198" t="str">
        <f>IFERROR(ROUND(SUMIFS(#REF!,#REF!,종합!$C$5,#REF!,종합!H$64)/SUMIFS(#REF!,#REF!,종합!$C$5,#REF!,종합!H$64)*100,0)&amp;"%("&amp;SUMIFS(#REF!,#REF!,종합!$C$5,#REF!,종합!H$64)&amp;"명)","")</f>
        <v/>
      </c>
      <c r="I66" s="198" t="str">
        <f>IFERROR(ROUND(SUMIFS(#REF!,#REF!,종합!$C$5,#REF!,종합!I$64)/SUMIFS(#REF!,#REF!,종합!$C$5,#REF!,종합!I$64)*100,0)&amp;"%("&amp;SUMIFS(#REF!,#REF!,종합!$C$5,#REF!,종합!I$64)&amp;"명)","")</f>
        <v/>
      </c>
      <c r="J66" s="198" t="str">
        <f>IFERROR(ROUND(SUMIFS(#REF!,#REF!,종합!$C$5,#REF!,종합!J$64)/SUMIFS(#REF!,#REF!,종합!$C$5,#REF!,종합!J$64)*100,0)&amp;"%("&amp;SUMIFS(#REF!,#REF!,종합!$C$5,#REF!,종합!J$64)&amp;"명)","")</f>
        <v/>
      </c>
      <c r="K66" s="209" t="str">
        <f>IFERROR(ROUND(SUMIFS(#REF!,#REF!,종합!$C$5,#REF!,종합!K$64)/SUMIFS(#REF!,#REF!,종합!$C$5,#REF!,종합!K$64)*100,0)&amp;"%("&amp;SUMIFS(#REF!,#REF!,종합!$C$5,#REF!,종합!K$64)&amp;"명)","")</f>
        <v/>
      </c>
      <c r="M66" s="287"/>
      <c r="N66" s="226"/>
      <c r="P66" s="228"/>
      <c r="AA66" s="40"/>
    </row>
    <row r="67" spans="2:27" ht="25.5" customHeight="1">
      <c r="B67" s="172" t="s">
        <v>94</v>
      </c>
      <c r="C67" s="174" t="s">
        <v>479</v>
      </c>
      <c r="D67" s="174" t="s">
        <v>352</v>
      </c>
      <c r="E67" s="174" t="s">
        <v>172</v>
      </c>
      <c r="F67" s="174" t="s">
        <v>172</v>
      </c>
      <c r="G67" s="174" t="str">
        <f>IFERROR(ROUND(SUMIFS(#REF!,#REF!,종합!$C$5,#REF!,종합!G$64)/SUMIFS(#REF!,#REF!,종합!$C$5,#REF!,종합!G$64)*100,0)&amp;"%("&amp;SUMIFS(#REF!,#REF!,종합!$C$5,#REF!,종합!G$64)&amp;"명)","")</f>
        <v/>
      </c>
      <c r="H67" s="174" t="str">
        <f>IFERROR(ROUND(SUMIFS(#REF!,#REF!,종합!$C$5,#REF!,종합!H$64)/SUMIFS(#REF!,#REF!,종합!$C$5,#REF!,종합!H$64)*100,0)&amp;"%("&amp;SUMIFS(#REF!,#REF!,종합!$C$5,#REF!,종합!H$64)&amp;"명)","")</f>
        <v/>
      </c>
      <c r="I67" s="174" t="str">
        <f>IFERROR(ROUND(SUMIFS(#REF!,#REF!,종합!$C$5,#REF!,종합!I$64)/SUMIFS(#REF!,#REF!,종합!$C$5,#REF!,종합!I$64)*100,0)&amp;"%("&amp;SUMIFS(#REF!,#REF!,종합!$C$5,#REF!,종합!I$64)&amp;"명)","")</f>
        <v/>
      </c>
      <c r="J67" s="174" t="str">
        <f>IFERROR(ROUND(SUMIFS(#REF!,#REF!,종합!$C$5,#REF!,종합!J$64)/SUMIFS(#REF!,#REF!,종합!$C$5,#REF!,종합!J$64)*100,0)&amp;"%("&amp;SUMIFS(#REF!,#REF!,종합!$C$5,#REF!,종합!J$64)&amp;"명)","")</f>
        <v/>
      </c>
      <c r="K67" s="175" t="str">
        <f>IFERROR(ROUND(SUMIFS(#REF!,#REF!,종합!$C$5,#REF!,종합!K$64)/SUMIFS(#REF!,#REF!,종합!$C$5,#REF!,종합!K$64)*100,0)&amp;"%("&amp;SUMIFS(#REF!,#REF!,종합!$C$5,#REF!,종합!K$64)&amp;"명)","")</f>
        <v/>
      </c>
      <c r="M67" s="291">
        <v>0</v>
      </c>
      <c r="N67" s="291">
        <v>0</v>
      </c>
      <c r="O67" s="291"/>
      <c r="P67" s="291"/>
      <c r="Q67" s="291"/>
      <c r="R67" s="291"/>
      <c r="S67" s="291"/>
      <c r="T67" s="291"/>
      <c r="AA67" s="40"/>
    </row>
    <row r="68" spans="2:27" ht="25.5" customHeight="1">
      <c r="B68" s="171" t="s">
        <v>95</v>
      </c>
      <c r="C68" s="174" t="s">
        <v>480</v>
      </c>
      <c r="D68" s="174" t="s">
        <v>352</v>
      </c>
      <c r="E68" s="174" t="s">
        <v>172</v>
      </c>
      <c r="F68" s="174" t="s">
        <v>172</v>
      </c>
      <c r="G68" s="174" t="str">
        <f>IFERROR(ROUND(SUMIFS(#REF!,#REF!,종합!$C$5,#REF!,종합!G$64)/SUMIFS(#REF!,#REF!,종합!$C$5,#REF!,종합!G$64)*100,0)&amp;"%("&amp;SUMIFS(#REF!,#REF!,종합!$C$5,#REF!,종합!G$64)&amp;"명)","")</f>
        <v/>
      </c>
      <c r="H68" s="174" t="str">
        <f>IFERROR(ROUND(SUMIFS(#REF!,#REF!,종합!$C$5,#REF!,종합!H$64)/SUMIFS(#REF!,#REF!,종합!$C$5,#REF!,종합!H$64)*100,0)&amp;"%("&amp;SUMIFS(#REF!,#REF!,종합!$C$5,#REF!,종합!H$64)&amp;"명)","")</f>
        <v/>
      </c>
      <c r="I68" s="174" t="str">
        <f>IFERROR(ROUND(SUMIFS(#REF!,#REF!,종합!$C$5,#REF!,종합!I$64)/SUMIFS(#REF!,#REF!,종합!$C$5,#REF!,종합!I$64)*100,0)&amp;"%("&amp;SUMIFS(#REF!,#REF!,종합!$C$5,#REF!,종합!I$64)&amp;"명)","")</f>
        <v/>
      </c>
      <c r="J68" s="174" t="str">
        <f>IFERROR(ROUND(SUMIFS(#REF!,#REF!,종합!$C$5,#REF!,종합!J$64)/SUMIFS(#REF!,#REF!,종합!$C$5,#REF!,종합!J$64)*100,0)&amp;"%("&amp;SUMIFS(#REF!,#REF!,종합!$C$5,#REF!,종합!J$64)&amp;"명)","")</f>
        <v/>
      </c>
      <c r="K68" s="175" t="str">
        <f>IFERROR(ROUND(SUMIFS(#REF!,#REF!,종합!$C$5,#REF!,종합!K$64)/SUMIFS(#REF!,#REF!,종합!$C$5,#REF!,종합!K$64)*100,0)&amp;"%("&amp;SUMIFS(#REF!,#REF!,종합!$C$5,#REF!,종합!K$64)&amp;"명)","")</f>
        <v/>
      </c>
      <c r="M68" s="291">
        <v>0.05</v>
      </c>
      <c r="N68" s="291">
        <v>0</v>
      </c>
      <c r="O68" s="291"/>
      <c r="P68" s="291"/>
      <c r="Q68" s="291"/>
      <c r="R68" s="291"/>
      <c r="S68" s="291"/>
      <c r="T68" s="291"/>
      <c r="AA68" s="40"/>
    </row>
    <row r="69" spans="2:27" ht="25.5" customHeight="1">
      <c r="B69" s="171" t="s">
        <v>98</v>
      </c>
      <c r="C69" s="174" t="s">
        <v>481</v>
      </c>
      <c r="D69" s="174" t="s">
        <v>352</v>
      </c>
      <c r="E69" s="174" t="s">
        <v>172</v>
      </c>
      <c r="F69" s="174" t="s">
        <v>172</v>
      </c>
      <c r="G69" s="174" t="str">
        <f>IFERROR(ROUND(SUMIFS(#REF!,#REF!,종합!$C$5,#REF!,종합!G$64)/SUMIFS(#REF!,#REF!,종합!$C$5,#REF!,종합!G$64)*100,0)&amp;"%("&amp;SUMIFS(#REF!,#REF!,종합!$C$5,#REF!,종합!G$64)&amp;"명)","")</f>
        <v/>
      </c>
      <c r="H69" s="174" t="str">
        <f>IFERROR(ROUND(SUMIFS(#REF!,#REF!,종합!$C$5,#REF!,종합!H$64)/SUMIFS(#REF!,#REF!,종합!$C$5,#REF!,종합!H$64)*100,0)&amp;"%("&amp;SUMIFS(#REF!,#REF!,종합!$C$5,#REF!,종합!H$64)&amp;"명)","")</f>
        <v/>
      </c>
      <c r="I69" s="174" t="str">
        <f>IFERROR(ROUND(SUMIFS(#REF!,#REF!,종합!$C$5,#REF!,종합!I$64)/SUMIFS(#REF!,#REF!,종합!$C$5,#REF!,종합!I$64)*100,0)&amp;"%("&amp;SUMIFS(#REF!,#REF!,종합!$C$5,#REF!,종합!I$64)&amp;"명)","")</f>
        <v/>
      </c>
      <c r="J69" s="174" t="str">
        <f>IFERROR(ROUND(SUMIFS(#REF!,#REF!,종합!$C$5,#REF!,종합!J$64)/SUMIFS(#REF!,#REF!,종합!$C$5,#REF!,종합!J$64)*100,0)&amp;"%("&amp;SUMIFS(#REF!,#REF!,종합!$C$5,#REF!,종합!J$64)&amp;"명)","")</f>
        <v/>
      </c>
      <c r="K69" s="175" t="str">
        <f>IFERROR(ROUND(SUMIFS(#REF!,#REF!,종합!$C$5,#REF!,종합!K$64)/SUMIFS(#REF!,#REF!,종합!$C$5,#REF!,종합!K$64)*100,0)&amp;"%("&amp;SUMIFS(#REF!,#REF!,종합!$C$5,#REF!,종합!K$64)&amp;"명)","")</f>
        <v/>
      </c>
      <c r="M69" s="291">
        <v>0.6</v>
      </c>
      <c r="N69" s="291">
        <v>0</v>
      </c>
      <c r="O69" s="291"/>
      <c r="P69" s="291"/>
      <c r="Q69" s="291"/>
      <c r="R69" s="291"/>
      <c r="S69" s="291"/>
      <c r="T69" s="291"/>
      <c r="AA69" s="40"/>
    </row>
    <row r="70" spans="2:27" ht="25.5" customHeight="1">
      <c r="B70" s="176" t="s">
        <v>96</v>
      </c>
      <c r="C70" s="174" t="s">
        <v>352</v>
      </c>
      <c r="D70" s="174" t="s">
        <v>353</v>
      </c>
      <c r="E70" s="174" t="s">
        <v>172</v>
      </c>
      <c r="F70" s="174" t="s">
        <v>172</v>
      </c>
      <c r="G70" s="174" t="str">
        <f>IFERROR(ROUND(SUMIFS(#REF!,#REF!,종합!$C$5,#REF!,종합!G$64)/SUMIFS(#REF!,#REF!,종합!$C$5,#REF!,종합!G$64)*100,0)&amp;"%("&amp;SUMIFS(#REF!,#REF!,종합!$C$5,#REF!,종합!G$64)&amp;"명)","")</f>
        <v/>
      </c>
      <c r="H70" s="174" t="str">
        <f>IFERROR(ROUND(SUMIFS(#REF!,#REF!,종합!$C$5,#REF!,종합!H$64)/SUMIFS(#REF!,#REF!,종합!$C$5,#REF!,종합!H$64)*100,0)&amp;"%("&amp;SUMIFS(#REF!,#REF!,종합!$C$5,#REF!,종합!H$64)&amp;"명)","")</f>
        <v/>
      </c>
      <c r="I70" s="174" t="str">
        <f>IFERROR(ROUND(SUMIFS(#REF!,#REF!,종합!$C$5,#REF!,종합!I$64)/SUMIFS(#REF!,#REF!,종합!$C$5,#REF!,종합!I$64)*100,0)&amp;"%("&amp;SUMIFS(#REF!,#REF!,종합!$C$5,#REF!,종합!I$64)&amp;"명)","")</f>
        <v/>
      </c>
      <c r="J70" s="174" t="str">
        <f>IFERROR(ROUND(SUMIFS(#REF!,#REF!,종합!$C$5,#REF!,종합!J$64)/SUMIFS(#REF!,#REF!,종합!$C$5,#REF!,종합!J$64)*100,0)&amp;"%("&amp;SUMIFS(#REF!,#REF!,종합!$C$5,#REF!,종합!J$64)&amp;"명)","")</f>
        <v/>
      </c>
      <c r="K70" s="175" t="str">
        <f>IFERROR(ROUND(SUMIFS(#REF!,#REF!,종합!$C$5,#REF!,종합!K$64)/SUMIFS(#REF!,#REF!,종합!$C$5,#REF!,종합!K$64)*100,0)&amp;"%("&amp;SUMIFS(#REF!,#REF!,종합!$C$5,#REF!,종합!K$64)&amp;"명)","")</f>
        <v/>
      </c>
      <c r="M70" s="291">
        <v>0.35</v>
      </c>
      <c r="N70" s="291">
        <v>0</v>
      </c>
      <c r="O70" s="291"/>
      <c r="P70" s="291"/>
      <c r="Q70" s="291"/>
      <c r="R70" s="291"/>
      <c r="S70" s="291"/>
      <c r="T70" s="291"/>
      <c r="AA70" s="40"/>
    </row>
    <row r="71" spans="2:27" ht="25.5" customHeight="1">
      <c r="B71" s="177" t="s">
        <v>97</v>
      </c>
      <c r="C71" s="178" t="s">
        <v>352</v>
      </c>
      <c r="D71" s="178" t="s">
        <v>354</v>
      </c>
      <c r="E71" s="178" t="s">
        <v>172</v>
      </c>
      <c r="F71" s="178" t="s">
        <v>172</v>
      </c>
      <c r="G71" s="178" t="str">
        <f>IFERROR(ROUND(SUMIFS(#REF!,#REF!,종합!$C$5,#REF!,종합!G$64)/SUMIFS(#REF!,#REF!,종합!$C$5,#REF!,종합!G$64)*100,0)&amp;"%("&amp;SUMIFS(#REF!,#REF!,종합!$C$5,#REF!,종합!G$64)&amp;"명)","")</f>
        <v/>
      </c>
      <c r="H71" s="178" t="str">
        <f>IFERROR(ROUND(SUMIFS(#REF!,#REF!,종합!$C$5,#REF!,종합!H$64)/SUMIFS(#REF!,#REF!,종합!$C$5,#REF!,종합!H$64)*100,0)&amp;"%("&amp;SUMIFS(#REF!,#REF!,종합!$C$5,#REF!,종합!H$64)&amp;"명)","")</f>
        <v/>
      </c>
      <c r="I71" s="178" t="str">
        <f>IFERROR(ROUND(SUMIFS(#REF!,#REF!,종합!$C$5,#REF!,종합!I$64)/SUMIFS(#REF!,#REF!,종합!$C$5,#REF!,종합!I$64)*100,0)&amp;"%("&amp;SUMIFS(#REF!,#REF!,종합!$C$5,#REF!,종합!I$64)&amp;"명)","")</f>
        <v/>
      </c>
      <c r="J71" s="178" t="str">
        <f>IFERROR(ROUND(SUMIFS(#REF!,#REF!,종합!$C$5,#REF!,종합!J$64)/SUMIFS(#REF!,#REF!,종합!$C$5,#REF!,종합!J$64)*100,0)&amp;"%("&amp;SUMIFS(#REF!,#REF!,종합!$C$5,#REF!,종합!J$64)&amp;"명)","")</f>
        <v/>
      </c>
      <c r="K71" s="179" t="str">
        <f>IFERROR(ROUND(SUMIFS(#REF!,#REF!,종합!$C$5,#REF!,종합!K$64)/SUMIFS(#REF!,#REF!,종합!$C$5,#REF!,종합!K$64)*100,0)&amp;"%("&amp;SUMIFS(#REF!,#REF!,종합!$C$5,#REF!,종합!K$64)&amp;"명)","")</f>
        <v/>
      </c>
      <c r="M71" s="291">
        <v>0</v>
      </c>
      <c r="N71" s="291">
        <v>0.14285714285714285</v>
      </c>
      <c r="O71" s="291"/>
      <c r="P71" s="291"/>
      <c r="Q71" s="291"/>
      <c r="R71" s="291"/>
      <c r="S71" s="291"/>
      <c r="T71" s="291"/>
      <c r="AA71" s="40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291">
        <v>0</v>
      </c>
      <c r="N72" s="291">
        <v>0.8571428571428571</v>
      </c>
      <c r="O72" s="291"/>
      <c r="P72" s="291"/>
      <c r="Q72" s="291"/>
      <c r="R72" s="291"/>
      <c r="S72" s="291"/>
      <c r="T72" s="291"/>
      <c r="AA72" s="40"/>
    </row>
    <row r="73" spans="2:27" ht="17.25" customHeight="1">
      <c r="B73" s="52" t="s">
        <v>130</v>
      </c>
      <c r="C73" s="52"/>
      <c r="D73" s="51"/>
      <c r="E73" s="51"/>
      <c r="F73" s="51"/>
      <c r="G73" s="51"/>
      <c r="H73" s="51"/>
      <c r="I73" s="51"/>
      <c r="J73" s="51"/>
      <c r="K73" s="51"/>
      <c r="M73" s="287"/>
      <c r="N73" s="226"/>
      <c r="P73" s="228"/>
      <c r="AA73" s="40"/>
    </row>
    <row r="74" spans="2:27" ht="30.75" customHeight="1">
      <c r="B74" s="56" t="s">
        <v>74</v>
      </c>
      <c r="C74" s="56" t="s">
        <v>100</v>
      </c>
      <c r="D74" s="56" t="s">
        <v>101</v>
      </c>
      <c r="E74" s="56" t="s">
        <v>102</v>
      </c>
      <c r="F74" s="56" t="s">
        <v>103</v>
      </c>
      <c r="G74" s="56" t="s">
        <v>104</v>
      </c>
      <c r="H74" s="56" t="s">
        <v>6</v>
      </c>
      <c r="I74" s="56" t="s">
        <v>7</v>
      </c>
      <c r="J74" s="56" t="s">
        <v>105</v>
      </c>
      <c r="K74" s="56" t="s">
        <v>107</v>
      </c>
      <c r="M74" s="287"/>
      <c r="N74" s="226"/>
      <c r="P74" s="228"/>
      <c r="AA74" s="40"/>
    </row>
    <row r="75" spans="2:27" ht="20.25" customHeight="1">
      <c r="B75" s="87" t="s">
        <v>117</v>
      </c>
      <c r="C75" s="66">
        <v>1</v>
      </c>
      <c r="D75" s="88">
        <v>4.7332524956438221E-2</v>
      </c>
      <c r="E75" s="88">
        <v>0.39893183214493921</v>
      </c>
      <c r="F75" s="88">
        <v>0.18402435355562125</v>
      </c>
      <c r="G75" s="89">
        <v>13.330789473684211</v>
      </c>
      <c r="H75" s="90">
        <v>1.910673470035628</v>
      </c>
      <c r="I75" s="90">
        <v>49.372430059196191</v>
      </c>
      <c r="J75" s="91">
        <v>1.6676657392969325</v>
      </c>
      <c r="K75" s="74"/>
      <c r="M75" s="287"/>
      <c r="N75" s="226"/>
      <c r="P75" s="228"/>
      <c r="AA75" s="40"/>
    </row>
    <row r="76" spans="2:27" ht="20.25" customHeight="1">
      <c r="B76" s="87" t="s">
        <v>117</v>
      </c>
      <c r="C76" s="66">
        <v>2</v>
      </c>
      <c r="D76" s="88">
        <v>3.5760173445712959E-2</v>
      </c>
      <c r="E76" s="88">
        <v>0.35023344817241503</v>
      </c>
      <c r="F76" s="88">
        <v>0.1624332401022264</v>
      </c>
      <c r="G76" s="89">
        <v>9.3282608695652183</v>
      </c>
      <c r="H76" s="90">
        <v>0.17951874116338509</v>
      </c>
      <c r="I76" s="90">
        <v>15.856187942322471</v>
      </c>
      <c r="J76" s="91">
        <v>1.9986348728538734</v>
      </c>
      <c r="K76" s="74"/>
      <c r="M76" s="287"/>
      <c r="N76" s="226"/>
      <c r="P76" s="228"/>
      <c r="AA76" s="40"/>
    </row>
    <row r="77" spans="2:27" ht="20.25" customHeight="1">
      <c r="B77" s="87" t="s">
        <v>117</v>
      </c>
      <c r="C77" s="66">
        <v>3</v>
      </c>
      <c r="D77" s="88">
        <v>1.3518034691326473E-2</v>
      </c>
      <c r="E77" s="88">
        <v>0.34824179151427825</v>
      </c>
      <c r="F77" s="88">
        <v>0.17188074701882911</v>
      </c>
      <c r="G77" s="89">
        <v>9.0884583333333335</v>
      </c>
      <c r="H77" s="90">
        <v>0.11924484806073708</v>
      </c>
      <c r="I77" s="90">
        <v>15.052368897513043</v>
      </c>
      <c r="J77" s="91">
        <v>2.0265658153360953</v>
      </c>
      <c r="K77" s="74"/>
      <c r="M77" s="287"/>
      <c r="N77" s="226"/>
      <c r="P77" s="228"/>
      <c r="AA77" s="40"/>
    </row>
    <row r="78" spans="2:27" ht="20.25" customHeight="1">
      <c r="B78" s="87" t="s">
        <v>117</v>
      </c>
      <c r="C78" s="66">
        <v>4</v>
      </c>
      <c r="D78" s="88">
        <v>1.0980688490118816E-2</v>
      </c>
      <c r="E78" s="88">
        <v>0.3528619300839308</v>
      </c>
      <c r="F78" s="88">
        <v>0.18442733373892237</v>
      </c>
      <c r="G78" s="89">
        <v>9.7439130434782619</v>
      </c>
      <c r="H78" s="90">
        <v>9.9103515629998931E-2</v>
      </c>
      <c r="I78" s="90">
        <v>18.478927701339714</v>
      </c>
      <c r="J78" s="91">
        <v>1.9611077155728123</v>
      </c>
      <c r="K78" s="74"/>
      <c r="M78" s="287"/>
      <c r="N78" s="226"/>
      <c r="P78" s="228"/>
      <c r="AA78" s="40"/>
    </row>
    <row r="79" spans="2:27" ht="20.25" customHeight="1">
      <c r="B79" s="87" t="s">
        <v>117</v>
      </c>
      <c r="C79" s="66">
        <v>5</v>
      </c>
      <c r="D79" s="88">
        <v>1.1581936960574808E-2</v>
      </c>
      <c r="E79" s="88">
        <v>0.34947765733430269</v>
      </c>
      <c r="F79" s="88">
        <v>0.17848943756572094</v>
      </c>
      <c r="G79" s="89">
        <v>10.066913043478262</v>
      </c>
      <c r="H79" s="90">
        <v>9.647024250153613E-2</v>
      </c>
      <c r="I79" s="90">
        <v>17.989264109301601</v>
      </c>
      <c r="J79" s="91">
        <v>1.9257477388269184</v>
      </c>
      <c r="K79" s="74"/>
      <c r="M79" s="287"/>
      <c r="N79" s="226"/>
      <c r="P79" s="228"/>
      <c r="AA79" s="40"/>
    </row>
    <row r="80" spans="2:27" ht="20.25" customHeight="1">
      <c r="B80" s="87" t="s">
        <v>117</v>
      </c>
      <c r="C80" s="66">
        <v>6</v>
      </c>
      <c r="D80" s="88">
        <v>1.2621634277012369E-2</v>
      </c>
      <c r="E80" s="88">
        <v>0.34481117704602721</v>
      </c>
      <c r="F80" s="88">
        <v>0.16944742571871785</v>
      </c>
      <c r="G80" s="89">
        <v>10.8695</v>
      </c>
      <c r="H80" s="90">
        <v>0.11514558365635405</v>
      </c>
      <c r="I80" s="90">
        <v>17.224964125017777</v>
      </c>
      <c r="J80" s="91">
        <v>1.8688225526592239</v>
      </c>
      <c r="K80" s="74"/>
      <c r="M80" s="287"/>
      <c r="N80" s="226"/>
      <c r="P80" s="228"/>
      <c r="AA80" s="40"/>
    </row>
    <row r="81" spans="2:27" ht="20.25" customHeight="1">
      <c r="B81" s="87" t="s">
        <v>117</v>
      </c>
      <c r="C81" s="66">
        <v>7</v>
      </c>
      <c r="D81" s="88">
        <v>1.5247049911826852E-2</v>
      </c>
      <c r="E81" s="88">
        <v>0.34357381677411419</v>
      </c>
      <c r="F81" s="88">
        <v>0.16442254502091957</v>
      </c>
      <c r="G81" s="89">
        <v>11.22468181818182</v>
      </c>
      <c r="H81" s="90">
        <v>0.15765949628378084</v>
      </c>
      <c r="I81" s="90">
        <v>16.917407604685145</v>
      </c>
      <c r="J81" s="91">
        <v>1.8267112575546445</v>
      </c>
      <c r="K81" s="74"/>
      <c r="M81" s="287"/>
      <c r="N81" s="226"/>
      <c r="P81" s="228"/>
      <c r="AA81" s="40"/>
    </row>
    <row r="82" spans="2:27" ht="20.25" customHeight="1">
      <c r="B82" s="87" t="s">
        <v>117</v>
      </c>
      <c r="C82" s="66">
        <v>8</v>
      </c>
      <c r="D82" s="88">
        <v>1.8505394471265091E-2</v>
      </c>
      <c r="E82" s="88">
        <v>0.3407519077671996</v>
      </c>
      <c r="F82" s="88">
        <v>0.15220081355778819</v>
      </c>
      <c r="G82" s="89">
        <v>11.759636363636366</v>
      </c>
      <c r="H82" s="90">
        <v>0.10489764555533507</v>
      </c>
      <c r="I82" s="90">
        <v>17.655407775563489</v>
      </c>
      <c r="J82" s="91">
        <v>1.7899187514177022</v>
      </c>
      <c r="K82" s="74"/>
      <c r="M82" s="287"/>
      <c r="N82" s="226"/>
      <c r="P82" s="228"/>
      <c r="AA82" s="40"/>
    </row>
    <row r="83" spans="2:27" ht="20.25" customHeight="1">
      <c r="B83" s="87" t="s">
        <v>117</v>
      </c>
      <c r="C83" s="66">
        <v>9</v>
      </c>
      <c r="D83" s="88">
        <v>1.7461432577313276E-2</v>
      </c>
      <c r="E83" s="88">
        <v>0.34255120426832147</v>
      </c>
      <c r="F83" s="88">
        <v>0.16284044911116241</v>
      </c>
      <c r="G83" s="89">
        <v>11.54725</v>
      </c>
      <c r="H83" s="90">
        <v>0.10767107559901197</v>
      </c>
      <c r="I83" s="90">
        <v>19.199199107185013</v>
      </c>
      <c r="J83" s="91">
        <v>1.8163119213724266</v>
      </c>
      <c r="K83" s="74" t="s">
        <v>68</v>
      </c>
      <c r="M83" s="287"/>
      <c r="N83" s="226"/>
      <c r="P83" s="228"/>
      <c r="AA83" s="40"/>
    </row>
    <row r="84" spans="2:27" ht="20.25" customHeight="1">
      <c r="B84" s="87" t="s">
        <v>119</v>
      </c>
      <c r="C84" s="66">
        <v>1</v>
      </c>
      <c r="D84" s="88">
        <v>0.11495703529420813</v>
      </c>
      <c r="E84" s="88">
        <v>0.34362799766703717</v>
      </c>
      <c r="F84" s="88">
        <v>0.30920670891227536</v>
      </c>
      <c r="G84" s="89">
        <v>10.648250000000001</v>
      </c>
      <c r="H84" s="90">
        <v>0.9081011705424088</v>
      </c>
      <c r="I84" s="90">
        <v>22.486811744121027</v>
      </c>
      <c r="J84" s="91">
        <v>2.4225763692589037</v>
      </c>
      <c r="K84" s="74"/>
      <c r="M84" s="287"/>
      <c r="N84" s="226"/>
      <c r="P84" s="228"/>
      <c r="AA84" s="40"/>
    </row>
    <row r="85" spans="2:27" ht="20.25" customHeight="1">
      <c r="B85" s="87" t="s">
        <v>119</v>
      </c>
      <c r="C85" s="66">
        <v>2</v>
      </c>
      <c r="D85" s="88">
        <v>7.5122733191489183E-2</v>
      </c>
      <c r="E85" s="88">
        <v>0.28261459085354268</v>
      </c>
      <c r="F85" s="88">
        <v>0.29169841894429116</v>
      </c>
      <c r="G85" s="89">
        <v>7.669875000000002</v>
      </c>
      <c r="H85" s="90">
        <v>0.61995500958799832</v>
      </c>
      <c r="I85" s="90">
        <v>7.5587641718839116</v>
      </c>
      <c r="J85" s="91">
        <v>2.7659669127378677</v>
      </c>
      <c r="K85" s="74"/>
      <c r="M85" s="287"/>
      <c r="N85" s="226"/>
      <c r="P85" s="228"/>
      <c r="AA85" s="40"/>
    </row>
    <row r="86" spans="2:27" ht="20.25" customHeight="1">
      <c r="B86" s="87" t="s">
        <v>119</v>
      </c>
      <c r="C86" s="66">
        <v>3</v>
      </c>
      <c r="D86" s="88">
        <v>2.7462791535454459E-2</v>
      </c>
      <c r="E86" s="88">
        <v>0.30069662289138488</v>
      </c>
      <c r="F86" s="88">
        <v>0.29531650649851965</v>
      </c>
      <c r="G86" s="89">
        <v>7.5503750000000007</v>
      </c>
      <c r="H86" s="90">
        <v>0.61661463955701445</v>
      </c>
      <c r="I86" s="90">
        <v>8.6725152864556136</v>
      </c>
      <c r="J86" s="91">
        <v>2.8063715721483602</v>
      </c>
      <c r="K86" s="74"/>
      <c r="M86" s="287"/>
      <c r="N86" s="226"/>
      <c r="P86" s="228"/>
      <c r="AA86" s="40"/>
    </row>
    <row r="87" spans="2:27" ht="20.25" customHeight="1">
      <c r="B87" s="87" t="s">
        <v>119</v>
      </c>
      <c r="C87" s="66">
        <v>4</v>
      </c>
      <c r="D87" s="88">
        <v>1.9309649941562146E-2</v>
      </c>
      <c r="E87" s="88">
        <v>0.29925592891932928</v>
      </c>
      <c r="F87" s="88">
        <v>0.29871569415288951</v>
      </c>
      <c r="G87" s="89">
        <v>7.0191250000000007</v>
      </c>
      <c r="H87" s="90">
        <v>0.55672243551146261</v>
      </c>
      <c r="I87" s="90">
        <v>5.5694248390494536</v>
      </c>
      <c r="J87" s="91">
        <v>2.832485241418083</v>
      </c>
      <c r="K87" s="74"/>
    </row>
    <row r="88" spans="2:27" ht="20.25" customHeight="1">
      <c r="B88" s="87" t="s">
        <v>119</v>
      </c>
      <c r="C88" s="66">
        <v>5</v>
      </c>
      <c r="D88" s="88">
        <v>1.931429495169917E-2</v>
      </c>
      <c r="E88" s="88">
        <v>0.29717494836395558</v>
      </c>
      <c r="F88" s="88">
        <v>0.28109054913628606</v>
      </c>
      <c r="G88" s="89">
        <v>7.739749999999999</v>
      </c>
      <c r="H88" s="90">
        <v>0.57866720896050827</v>
      </c>
      <c r="I88" s="90">
        <v>5.4182146014506358</v>
      </c>
      <c r="J88" s="91">
        <v>2.7004198283374525</v>
      </c>
      <c r="K88" s="74"/>
    </row>
    <row r="89" spans="2:27" ht="20.25" customHeight="1">
      <c r="B89" s="87" t="s">
        <v>119</v>
      </c>
      <c r="C89" s="66">
        <v>6</v>
      </c>
      <c r="D89" s="88">
        <v>1.9222789108244452E-2</v>
      </c>
      <c r="E89" s="88">
        <v>0.29036171389932169</v>
      </c>
      <c r="F89" s="88">
        <v>0.25894997778473078</v>
      </c>
      <c r="G89" s="89">
        <v>7.5362857142857136</v>
      </c>
      <c r="H89" s="90">
        <v>0.61368147137024887</v>
      </c>
      <c r="I89" s="90">
        <v>4.5978904085740187</v>
      </c>
      <c r="J89" s="91">
        <v>2.50257205106948</v>
      </c>
      <c r="K89" s="74"/>
    </row>
    <row r="90" spans="2:27" ht="20.25" customHeight="1">
      <c r="B90" s="87" t="s">
        <v>119</v>
      </c>
      <c r="C90" s="66">
        <v>7</v>
      </c>
      <c r="D90" s="88">
        <v>2.1758484225857438E-2</v>
      </c>
      <c r="E90" s="88">
        <v>0.29148594997112548</v>
      </c>
      <c r="F90" s="88">
        <v>0.25404933669958507</v>
      </c>
      <c r="G90" s="89">
        <v>8.5124285714285701</v>
      </c>
      <c r="H90" s="90">
        <v>0.40145840146878398</v>
      </c>
      <c r="I90" s="90">
        <v>5.124362699207869</v>
      </c>
      <c r="J90" s="91">
        <v>2.3818305385560352</v>
      </c>
      <c r="K90" s="74"/>
    </row>
    <row r="91" spans="2:27" ht="20.25" customHeight="1">
      <c r="B91" s="87" t="s">
        <v>119</v>
      </c>
      <c r="C91" s="66">
        <v>8</v>
      </c>
      <c r="D91" s="88">
        <v>3.1849289532038007E-2</v>
      </c>
      <c r="E91" s="88">
        <v>0.29230424409552691</v>
      </c>
      <c r="F91" s="88">
        <v>0.24001182832673104</v>
      </c>
      <c r="G91" s="89">
        <v>9.6808571428571408</v>
      </c>
      <c r="H91" s="90">
        <v>5.6649074382449122E-2</v>
      </c>
      <c r="I91" s="90">
        <v>6.1927738131722796</v>
      </c>
      <c r="J91" s="91">
        <v>2.2494039618336328</v>
      </c>
      <c r="K91" s="74"/>
    </row>
    <row r="92" spans="2:27" ht="20.25" customHeight="1">
      <c r="B92" s="87" t="s">
        <v>119</v>
      </c>
      <c r="C92" s="66">
        <v>9</v>
      </c>
      <c r="D92" s="88">
        <v>2.4903935815825402E-2</v>
      </c>
      <c r="E92" s="88">
        <v>0.30033302501975445</v>
      </c>
      <c r="F92" s="88">
        <v>0.25994565067776321</v>
      </c>
      <c r="G92" s="89">
        <v>9.2898571428571444</v>
      </c>
      <c r="H92" s="90">
        <v>5.2253146031289679E-2</v>
      </c>
      <c r="I92" s="90">
        <v>8.7510268774507249</v>
      </c>
      <c r="J92" s="91">
        <v>2.3052392528836849</v>
      </c>
      <c r="K92" s="74" t="s">
        <v>70</v>
      </c>
    </row>
    <row r="93" spans="2:27" ht="20.25" hidden="1" customHeight="1">
      <c r="B93" s="87" t="s">
        <v>118</v>
      </c>
      <c r="C93" s="66">
        <v>1</v>
      </c>
      <c r="D93" s="88">
        <v>0.13076311934008963</v>
      </c>
      <c r="E93" s="88">
        <v>0.40066435811137185</v>
      </c>
      <c r="F93" s="88">
        <v>0.27392169968192676</v>
      </c>
      <c r="G93" s="89">
        <v>13.067999999999998</v>
      </c>
      <c r="H93" s="90">
        <v>1.7277341133368425</v>
      </c>
      <c r="I93" s="90">
        <v>28.180194306823829</v>
      </c>
      <c r="J93" s="91">
        <v>2.1018144674508519</v>
      </c>
      <c r="K93" s="74"/>
    </row>
    <row r="94" spans="2:27" ht="20.25" hidden="1" customHeight="1">
      <c r="B94" s="87" t="s">
        <v>118</v>
      </c>
      <c r="C94" s="66">
        <v>2</v>
      </c>
      <c r="D94" s="88">
        <v>9.1542734158212583E-2</v>
      </c>
      <c r="E94" s="88">
        <v>0.33601373247845018</v>
      </c>
      <c r="F94" s="88">
        <v>0.23236116449784502</v>
      </c>
      <c r="G94" s="89">
        <v>8.3662499999999991</v>
      </c>
      <c r="H94" s="90">
        <v>6.6556694127436658E-2</v>
      </c>
      <c r="I94" s="90">
        <v>6.2367537497062697</v>
      </c>
      <c r="J94" s="91">
        <v>2.5673013740397863</v>
      </c>
      <c r="K94" s="74"/>
    </row>
    <row r="95" spans="2:27" ht="20.25" hidden="1" customHeight="1">
      <c r="B95" s="87" t="s">
        <v>118</v>
      </c>
      <c r="C95" s="66">
        <v>3</v>
      </c>
      <c r="D95" s="88">
        <v>2.920638990383571E-2</v>
      </c>
      <c r="E95" s="88">
        <v>0.34732208173694884</v>
      </c>
      <c r="F95" s="88">
        <v>0.22351838038993652</v>
      </c>
      <c r="G95" s="89">
        <v>7.4183750000000002</v>
      </c>
      <c r="H95" s="90">
        <v>2.0985849985398614E-2</v>
      </c>
      <c r="I95" s="90">
        <v>4.487156287787049</v>
      </c>
      <c r="J95" s="91">
        <v>2.6052486223680931</v>
      </c>
      <c r="K95" s="74"/>
    </row>
    <row r="96" spans="2:27" ht="20.25" hidden="1" customHeight="1">
      <c r="B96" s="87" t="s">
        <v>118</v>
      </c>
      <c r="C96" s="66">
        <v>4</v>
      </c>
      <c r="D96" s="88">
        <v>2.7269341161435666E-2</v>
      </c>
      <c r="E96" s="88">
        <v>0.35069735028010335</v>
      </c>
      <c r="F96" s="88">
        <v>0.23773988808030772</v>
      </c>
      <c r="G96" s="89">
        <v>8.6829999999999998</v>
      </c>
      <c r="H96" s="90">
        <v>6.2667574399518769E-2</v>
      </c>
      <c r="I96" s="90">
        <v>6.6678299161087979</v>
      </c>
      <c r="J96" s="91">
        <v>2.4926627011765259</v>
      </c>
      <c r="K96" s="74"/>
    </row>
    <row r="97" spans="2:11" ht="20.25" hidden="1" customHeight="1">
      <c r="B97" s="87" t="s">
        <v>118</v>
      </c>
      <c r="C97" s="66">
        <v>5</v>
      </c>
      <c r="D97" s="88">
        <v>3.1993790582595459E-2</v>
      </c>
      <c r="E97" s="88">
        <v>0.35689909800416653</v>
      </c>
      <c r="F97" s="88">
        <v>0.2320766133245602</v>
      </c>
      <c r="G97" s="89">
        <v>9.93</v>
      </c>
      <c r="H97" s="90">
        <v>4.3110206809515828E-2</v>
      </c>
      <c r="I97" s="90">
        <v>9.6895321971864146</v>
      </c>
      <c r="J97" s="91">
        <v>2.3533236657371863</v>
      </c>
      <c r="K97" s="74"/>
    </row>
    <row r="98" spans="2:11" ht="20.25" hidden="1" customHeight="1">
      <c r="B98" s="87" t="s">
        <v>118</v>
      </c>
      <c r="C98" s="66">
        <v>6</v>
      </c>
      <c r="D98" s="88">
        <v>4.424071435630849E-2</v>
      </c>
      <c r="E98" s="88">
        <v>0.3568138635651612</v>
      </c>
      <c r="F98" s="88">
        <v>0.21867668037059712</v>
      </c>
      <c r="G98" s="89">
        <v>11.641599999999997</v>
      </c>
      <c r="H98" s="90">
        <v>2.4936814428225988E-2</v>
      </c>
      <c r="I98" s="90">
        <v>11.357759863809699</v>
      </c>
      <c r="J98" s="91">
        <v>2.0821291766389551</v>
      </c>
      <c r="K98" s="74"/>
    </row>
    <row r="99" spans="2:11" ht="20.25" hidden="1" customHeight="1">
      <c r="B99" s="87" t="s">
        <v>118</v>
      </c>
      <c r="C99" s="66">
        <v>7</v>
      </c>
      <c r="D99" s="88">
        <v>4.6016073996885475E-2</v>
      </c>
      <c r="E99" s="88">
        <v>0.3635739090725974</v>
      </c>
      <c r="F99" s="88">
        <v>0.20237424678645677</v>
      </c>
      <c r="G99" s="89">
        <v>11.87742857142857</v>
      </c>
      <c r="H99" s="90">
        <v>2.2721659444587212E-2</v>
      </c>
      <c r="I99" s="90">
        <v>9.5052275343189834</v>
      </c>
      <c r="J99" s="91">
        <v>2.0064581357130939</v>
      </c>
      <c r="K99" s="74"/>
    </row>
    <row r="100" spans="2:11" ht="20.25" hidden="1" customHeight="1">
      <c r="B100" s="87" t="s">
        <v>118</v>
      </c>
      <c r="C100" s="66">
        <v>8</v>
      </c>
      <c r="D100" s="88">
        <v>0</v>
      </c>
      <c r="E100" s="88">
        <v>0</v>
      </c>
      <c r="F100" s="88">
        <v>0</v>
      </c>
      <c r="G100" s="89">
        <v>0</v>
      </c>
      <c r="H100" s="90">
        <v>0</v>
      </c>
      <c r="I100" s="90">
        <v>0</v>
      </c>
      <c r="J100" s="91">
        <v>0</v>
      </c>
      <c r="K100" s="74"/>
    </row>
    <row r="101" spans="2:11" ht="20.25" hidden="1" customHeight="1">
      <c r="B101" s="87" t="s">
        <v>118</v>
      </c>
      <c r="C101" s="66">
        <v>9</v>
      </c>
      <c r="D101" s="88">
        <v>0</v>
      </c>
      <c r="E101" s="88">
        <v>0</v>
      </c>
      <c r="F101" s="88">
        <v>0</v>
      </c>
      <c r="G101" s="89">
        <v>0</v>
      </c>
      <c r="H101" s="90">
        <v>0</v>
      </c>
      <c r="I101" s="90">
        <v>0</v>
      </c>
      <c r="J101" s="91">
        <v>0</v>
      </c>
      <c r="K101" s="74" t="s">
        <v>120</v>
      </c>
    </row>
    <row r="102" spans="2:11" ht="20.25" customHeight="1">
      <c r="B102" s="85" t="s">
        <v>124</v>
      </c>
      <c r="C102" s="84"/>
      <c r="D102" s="85"/>
      <c r="E102" s="85"/>
      <c r="F102" s="85"/>
      <c r="G102" s="85"/>
      <c r="H102" s="85"/>
      <c r="I102" s="85"/>
      <c r="J102" s="85"/>
      <c r="K102" s="84"/>
    </row>
    <row r="103" spans="2:11" ht="20.25" customHeight="1">
      <c r="B103" s="222" t="str">
        <f>C64</f>
        <v>12</v>
      </c>
      <c r="C103" s="54"/>
      <c r="D103" s="67">
        <f>(SUMIFS(D$75:D$101,$B$75:$B$101,$B103,$C$75:$C$101,MAX($C$75:$C$101))/SUMIFS(D$75:D$101,$B$75:$B$101,$B103,$C$75:$C$101,MAX($C$75:$C$101)-1))-1</f>
        <v>-5.6413922738737798E-2</v>
      </c>
      <c r="E103" s="67">
        <f t="shared" ref="D103:J104" si="1">(SUMIFS(E$75:E$101,$B$75:$B$101,$B103,$C$75:$C$101,MAX($C$75:$C$101))/SUMIFS(E$75:E$101,$B$75:$B$101,$B103,$C$75:$C$101,MAX($C$75:$C$101)-1))-1</f>
        <v>5.280371026862074E-3</v>
      </c>
      <c r="F103" s="67">
        <f t="shared" si="1"/>
        <v>6.9905247578289087E-2</v>
      </c>
      <c r="G103" s="67">
        <f t="shared" si="1"/>
        <v>-1.8060623395899866E-2</v>
      </c>
      <c r="H103" s="67">
        <f t="shared" si="1"/>
        <v>2.6439392695557506E-2</v>
      </c>
      <c r="I103" s="67">
        <f t="shared" si="1"/>
        <v>8.7440140224812835E-2</v>
      </c>
      <c r="J103" s="86">
        <f t="shared" si="1"/>
        <v>1.4745456984469163E-2</v>
      </c>
      <c r="K103" s="55"/>
    </row>
    <row r="104" spans="2:11" ht="20.25" customHeight="1">
      <c r="B104" s="42" t="str">
        <f>D64</f>
        <v>76</v>
      </c>
      <c r="C104" s="54"/>
      <c r="D104" s="67">
        <f t="shared" si="1"/>
        <v>-0.21806934529029598</v>
      </c>
      <c r="E104" s="67">
        <f t="shared" si="1"/>
        <v>2.7467206126516874E-2</v>
      </c>
      <c r="F104" s="67">
        <f>(SUMIFS(F$75:F$101,$B$75:$B$101,$B104,$C$75:$C$101,MAX($C$75:$C$101))/SUMIFS(F$75:F$101,$B$75:$B$101,$B104,$C$75:$C$101,MAX($C$75:$C$101)-1))-1</f>
        <v>8.3053499862915103E-2</v>
      </c>
      <c r="G104" s="67">
        <f t="shared" si="1"/>
        <v>-4.038898562701021E-2</v>
      </c>
      <c r="H104" s="67">
        <f t="shared" si="1"/>
        <v>-7.7599297059677608E-2</v>
      </c>
      <c r="I104" s="67">
        <f t="shared" si="1"/>
        <v>0.41310293924136832</v>
      </c>
      <c r="J104" s="86">
        <f t="shared" si="1"/>
        <v>2.4822260473186475E-2</v>
      </c>
      <c r="K104" s="55"/>
    </row>
    <row r="105" spans="2:11" ht="20.25" hidden="1" customHeight="1">
      <c r="B105" s="42">
        <f>E64</f>
        <v>0</v>
      </c>
      <c r="C105" s="54"/>
      <c r="D105" s="67" t="s">
        <v>191</v>
      </c>
      <c r="E105" s="67" t="s">
        <v>191</v>
      </c>
      <c r="F105" s="67" t="s">
        <v>191</v>
      </c>
      <c r="G105" s="67" t="s">
        <v>191</v>
      </c>
      <c r="H105" s="67" t="s">
        <v>191</v>
      </c>
      <c r="I105" s="67" t="s">
        <v>191</v>
      </c>
      <c r="J105" s="86" t="s">
        <v>191</v>
      </c>
      <c r="K105" s="55"/>
    </row>
    <row r="106" spans="2:11" ht="20.25" customHeight="1" thickBot="1"/>
    <row r="107" spans="2:11" ht="17.25" thickTop="1">
      <c r="B107" s="25" t="s">
        <v>51</v>
      </c>
      <c r="C107" s="25"/>
      <c r="D107" s="25"/>
      <c r="E107" s="25"/>
      <c r="F107" s="170" t="s">
        <v>76</v>
      </c>
      <c r="G107" s="43"/>
      <c r="H107" s="25"/>
      <c r="I107" s="25"/>
    </row>
    <row r="108" spans="2:11">
      <c r="B108" s="26" t="s">
        <v>33</v>
      </c>
      <c r="C108" s="26" t="s">
        <v>52</v>
      </c>
      <c r="D108" s="26"/>
      <c r="E108" s="26"/>
      <c r="F108" s="92" t="s">
        <v>77</v>
      </c>
      <c r="G108" s="44"/>
      <c r="H108" s="46" t="s">
        <v>80</v>
      </c>
      <c r="I108" s="46"/>
    </row>
    <row r="109" spans="2:11">
      <c r="B109" s="26" t="s">
        <v>34</v>
      </c>
      <c r="C109" s="26" t="s">
        <v>53</v>
      </c>
      <c r="D109" s="26"/>
      <c r="E109" s="26"/>
      <c r="F109" s="92" t="s">
        <v>78</v>
      </c>
      <c r="G109" s="44"/>
      <c r="H109" s="46" t="s">
        <v>81</v>
      </c>
      <c r="I109" s="46"/>
    </row>
    <row r="110" spans="2:11">
      <c r="B110" s="26" t="s">
        <v>4</v>
      </c>
      <c r="C110" s="26" t="s">
        <v>54</v>
      </c>
      <c r="D110" s="26"/>
      <c r="E110" s="26"/>
      <c r="F110" s="92" t="s">
        <v>79</v>
      </c>
      <c r="G110" s="44"/>
      <c r="H110" s="46" t="s">
        <v>82</v>
      </c>
      <c r="I110" s="46"/>
    </row>
    <row r="111" spans="2:11">
      <c r="B111" s="26" t="s">
        <v>5</v>
      </c>
      <c r="C111" s="26" t="s">
        <v>55</v>
      </c>
      <c r="D111" s="26"/>
      <c r="E111" s="26"/>
      <c r="F111" s="92" t="s">
        <v>86</v>
      </c>
      <c r="G111" s="44"/>
      <c r="H111" s="46" t="s">
        <v>83</v>
      </c>
      <c r="I111" s="46"/>
    </row>
    <row r="112" spans="2:11">
      <c r="B112" s="26" t="s">
        <v>56</v>
      </c>
      <c r="C112" s="26" t="s">
        <v>57</v>
      </c>
      <c r="D112" s="26"/>
      <c r="E112" s="26"/>
      <c r="F112" s="92" t="s">
        <v>87</v>
      </c>
      <c r="G112" s="44"/>
      <c r="H112" s="46" t="s">
        <v>84</v>
      </c>
      <c r="I112" s="46"/>
    </row>
    <row r="113" spans="2:9" ht="17.25" thickBot="1">
      <c r="B113" s="27" t="s">
        <v>58</v>
      </c>
      <c r="C113" s="27" t="s">
        <v>59</v>
      </c>
      <c r="D113" s="27"/>
      <c r="E113" s="27"/>
      <c r="F113" s="93" t="s">
        <v>88</v>
      </c>
      <c r="G113" s="45"/>
      <c r="H113" s="47" t="s">
        <v>85</v>
      </c>
      <c r="I113" s="47"/>
    </row>
    <row r="114" spans="2:9" ht="17.25" thickTop="1"/>
    <row r="115" spans="2:9" ht="6.75" customHeight="1"/>
  </sheetData>
  <mergeCells count="3">
    <mergeCell ref="O9:P9"/>
    <mergeCell ref="C4:D4"/>
    <mergeCell ref="C5:D5"/>
  </mergeCells>
  <phoneticPr fontId="2" type="noConversion"/>
  <conditionalFormatting sqref="B75:K78">
    <cfRule type="expression" dxfId="37" priority="69">
      <formula>$B75&lt;&gt;$B79</formula>
    </cfRule>
  </conditionalFormatting>
  <conditionalFormatting sqref="B79:K101">
    <cfRule type="expression" dxfId="36" priority="6">
      <formula>$B79&lt;&gt;$B80</formula>
    </cfRule>
  </conditionalFormatting>
  <conditionalFormatting sqref="C65:K65">
    <cfRule type="containsText" dxfId="35" priority="7" operator="containsText" text="F">
      <formula>NOT(ISERROR(SEARCH("F",C65)))</formula>
    </cfRule>
    <cfRule type="containsText" dxfId="34" priority="8" operator="containsText" text="D">
      <formula>NOT(ISERROR(SEARCH("D",C65)))</formula>
    </cfRule>
    <cfRule type="containsText" dxfId="33" priority="9" operator="containsText" text="S">
      <formula>NOT(ISERROR(SEARCH("S",C65)))</formula>
    </cfRule>
    <cfRule type="containsText" dxfId="32" priority="10" operator="containsText" text="A">
      <formula>NOT(ISERROR(SEARCH("A",C65)))</formula>
    </cfRule>
  </conditionalFormatting>
  <conditionalFormatting sqref="D52:K52 D54:K55 D56:D61 D62:K63 D72:K72 D102:K102 K103:K105">
    <cfRule type="containsText" dxfId="31" priority="65" operator="containsText" text="악화">
      <formula>NOT(ISERROR(SEARCH("악화",D52)))</formula>
    </cfRule>
  </conditionalFormatting>
  <conditionalFormatting sqref="D52:K52 D54:K55 D62:K63 D72:K72 D102:K102 K103:K105 D56:D61">
    <cfRule type="containsText" dxfId="30" priority="64" operator="containsText" text="개선">
      <formula>NOT(ISERROR(SEARCH("개선",D52)))</formula>
    </cfRule>
  </conditionalFormatting>
  <conditionalFormatting sqref="G4:G5">
    <cfRule type="containsText" dxfId="29" priority="15" operator="containsText" text="S">
      <formula>NOT(ISERROR(SEARCH("S",G4)))</formula>
    </cfRule>
    <cfRule type="containsText" dxfId="28" priority="16" operator="containsText" text="A">
      <formula>NOT(ISERROR(SEARCH("A",G4)))</formula>
    </cfRule>
  </conditionalFormatting>
  <conditionalFormatting sqref="G5">
    <cfRule type="containsText" dxfId="27" priority="11" operator="containsText" text="F">
      <formula>NOT(ISERROR(SEARCH("F",G5)))</formula>
    </cfRule>
    <cfRule type="containsText" dxfId="26" priority="12" operator="containsText" text="D">
      <formula>NOT(ISERROR(SEARCH("D",G5)))</formula>
    </cfRule>
  </conditionalFormatting>
  <conditionalFormatting sqref="K1:K20 J21 K66:K1048576">
    <cfRule type="containsText" dxfId="25" priority="1" operator="containsText" text="D">
      <formula>NOT(ISERROR(SEARCH("D",J1)))</formula>
    </cfRule>
    <cfRule type="containsText" dxfId="24" priority="2" operator="containsText" text="F">
      <formula>NOT(ISERROR(SEARCH("F",J1)))</formula>
    </cfRule>
    <cfRule type="containsText" dxfId="23" priority="3" operator="containsText" text="S">
      <formula>NOT(ISERROR(SEARCH("S",J1)))</formula>
    </cfRule>
    <cfRule type="containsText" dxfId="22" priority="4" operator="containsText" text="A">
      <formula>NOT(ISERROR(SEARCH("A",J1)))</formula>
    </cfRule>
  </conditionalFormatting>
  <conditionalFormatting sqref="K23:K27 K29:K64">
    <cfRule type="containsText" dxfId="21" priority="17" operator="containsText" text="D">
      <formula>NOT(ISERROR(SEARCH("D",K23)))</formula>
    </cfRule>
    <cfRule type="containsText" dxfId="20" priority="18" operator="containsText" text="F">
      <formula>NOT(ISERROR(SEARCH("F",K23)))</formula>
    </cfRule>
    <cfRule type="containsText" dxfId="19" priority="19" operator="containsText" text="S">
      <formula>NOT(ISERROR(SEARCH("S",K23)))</formula>
    </cfRule>
    <cfRule type="containsText" dxfId="18" priority="20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7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D103:J105</xm:sqref>
        </x14:conditionalFormatting>
        <x14:conditionalFormatting xmlns:xm="http://schemas.microsoft.com/office/excel/2006/main">
          <x14:cfRule type="iconSet" priority="5" id="{0928F462-F03C-4211-8EAC-828D0F66B8D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153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139</v>
      </c>
      <c r="C4" s="136" t="s">
        <v>1</v>
      </c>
      <c r="D4" s="136" t="s">
        <v>10</v>
      </c>
      <c r="E4" s="137" t="s">
        <v>138</v>
      </c>
      <c r="F4" s="124" t="s">
        <v>45</v>
      </c>
      <c r="G4" s="147" t="s">
        <v>143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89</v>
      </c>
      <c r="AZ4" s="98" t="s">
        <v>65</v>
      </c>
      <c r="BA4" s="98" t="s">
        <v>123</v>
      </c>
      <c r="BB4" t="s">
        <v>131</v>
      </c>
      <c r="BC4" t="s">
        <v>132</v>
      </c>
      <c r="BD4" t="s">
        <v>112</v>
      </c>
      <c r="BE4" t="s">
        <v>133</v>
      </c>
      <c r="BF4" t="s">
        <v>134</v>
      </c>
      <c r="BG4" t="s">
        <v>89</v>
      </c>
      <c r="BH4" t="s">
        <v>133</v>
      </c>
      <c r="BI4" t="s">
        <v>134</v>
      </c>
      <c r="BJ4" t="s">
        <v>89</v>
      </c>
      <c r="BL4" t="s">
        <v>135</v>
      </c>
      <c r="BM4" t="s">
        <v>136</v>
      </c>
      <c r="BN4" t="s">
        <v>137</v>
      </c>
    </row>
    <row r="5" spans="1:66">
      <c r="A5" s="141" t="str">
        <f>W5</f>
        <v>미추홀교통</v>
      </c>
      <c r="B5" s="141" t="str">
        <f>V5</f>
        <v>12</v>
      </c>
      <c r="C5" s="142" t="str">
        <f>Y5</f>
        <v>70바2601</v>
      </c>
      <c r="D5" s="130" t="str">
        <f>Z5</f>
        <v>대형</v>
      </c>
      <c r="E5" s="126" t="str">
        <f>AZ5</f>
        <v>B</v>
      </c>
      <c r="F5" s="149">
        <f>G5/H5</f>
        <v>0.876</v>
      </c>
      <c r="G5" s="150">
        <f>AE5</f>
        <v>1.752</v>
      </c>
      <c r="H5" s="151">
        <f>AF5</f>
        <v>2</v>
      </c>
      <c r="I5" s="152">
        <f>AC5</f>
        <v>3210.7750000000001</v>
      </c>
      <c r="J5" s="153">
        <f>AI5/AH5</f>
        <v>1.4822250800417647E-2</v>
      </c>
      <c r="K5" s="153">
        <f>AJ5/AH5</f>
        <v>0.35200888922737877</v>
      </c>
      <c r="L5" s="153">
        <f>AK5/AC5</f>
        <v>0.17690432995149147</v>
      </c>
      <c r="M5" s="154">
        <f>AG5</f>
        <v>12.909000000000001</v>
      </c>
      <c r="N5" s="155">
        <f>IF(AW5=0,AT5,"속도계이상")</f>
        <v>0.187</v>
      </c>
      <c r="O5" s="155">
        <f>IF(AW5=0,AU5,"속도계이상")</f>
        <v>15.853</v>
      </c>
      <c r="P5" s="156">
        <f>AQ5/60</f>
        <v>0</v>
      </c>
      <c r="Q5" s="157">
        <f>AN5</f>
        <v>76</v>
      </c>
      <c r="R5" s="158">
        <f>AC5/(AH5-AI5-AJ5)</f>
        <v>25.281849581225362</v>
      </c>
      <c r="S5" s="143">
        <f>IF(AW5=0,AL5,"속도계이상")</f>
        <v>6</v>
      </c>
      <c r="T5" s="143">
        <f>IF(AW5=0,AM5,"속도계이상")</f>
        <v>509</v>
      </c>
      <c r="U5" t="s">
        <v>116</v>
      </c>
      <c r="V5" s="5" t="s">
        <v>117</v>
      </c>
      <c r="W5" t="s">
        <v>116</v>
      </c>
      <c r="X5" s="5" t="s">
        <v>117</v>
      </c>
      <c r="Y5" t="s">
        <v>194</v>
      </c>
      <c r="Z5" t="s">
        <v>189</v>
      </c>
      <c r="AA5" t="s">
        <v>48</v>
      </c>
      <c r="AB5">
        <v>511</v>
      </c>
      <c r="AC5" s="1">
        <v>3210.7750000000001</v>
      </c>
      <c r="AD5" s="1">
        <v>1832.527</v>
      </c>
      <c r="AE5" s="28">
        <v>1.752</v>
      </c>
      <c r="AF5">
        <v>2</v>
      </c>
      <c r="AG5">
        <v>12.909000000000001</v>
      </c>
      <c r="AH5">
        <v>200.57716199999999</v>
      </c>
      <c r="AI5">
        <v>2.9730050000000001</v>
      </c>
      <c r="AJ5">
        <v>70.604944000000003</v>
      </c>
      <c r="AK5">
        <v>568</v>
      </c>
      <c r="AL5">
        <v>6</v>
      </c>
      <c r="AM5">
        <v>509</v>
      </c>
      <c r="AN5">
        <v>76</v>
      </c>
      <c r="AO5">
        <v>16.007679</v>
      </c>
      <c r="AP5">
        <v>1448.8</v>
      </c>
      <c r="AQ5">
        <v>0</v>
      </c>
      <c r="AR5">
        <v>35</v>
      </c>
      <c r="AS5">
        <v>6808</v>
      </c>
      <c r="AT5">
        <v>0.187</v>
      </c>
      <c r="AU5">
        <v>15.853</v>
      </c>
      <c r="AV5">
        <v>28455</v>
      </c>
      <c r="AW5">
        <v>0</v>
      </c>
      <c r="AX5" s="29">
        <v>0.46</v>
      </c>
      <c r="AY5">
        <v>0.90349999999999997</v>
      </c>
      <c r="AZ5" t="s">
        <v>68</v>
      </c>
      <c r="BA5" t="s">
        <v>193</v>
      </c>
      <c r="BB5">
        <v>7</v>
      </c>
      <c r="BC5" t="s">
        <v>343</v>
      </c>
      <c r="BD5">
        <v>14</v>
      </c>
      <c r="BE5">
        <v>70544.958000000013</v>
      </c>
      <c r="BF5">
        <v>6.4357767425419682E-2</v>
      </c>
      <c r="BG5">
        <v>5.8147242868866682E-2</v>
      </c>
      <c r="BH5">
        <v>109380.54399999999</v>
      </c>
      <c r="BI5">
        <v>4.1507528066417373E-2</v>
      </c>
      <c r="BJ5">
        <v>3.7502051608008097E-2</v>
      </c>
      <c r="BK5">
        <v>2</v>
      </c>
      <c r="BL5" t="s">
        <v>386</v>
      </c>
      <c r="BM5" t="s">
        <v>387</v>
      </c>
      <c r="BN5" t="s">
        <v>386</v>
      </c>
    </row>
    <row r="6" spans="1:66">
      <c r="A6" s="138" t="str">
        <f t="shared" ref="A6:A7" si="0">W6</f>
        <v>미추홀교통</v>
      </c>
      <c r="B6" s="138" t="str">
        <f t="shared" ref="B6:B7" si="1">V6</f>
        <v>12</v>
      </c>
      <c r="C6" s="139" t="str">
        <f t="shared" ref="C6:C7" si="2">Y6</f>
        <v>70바2606</v>
      </c>
      <c r="D6" s="114" t="str">
        <f t="shared" ref="D6:D7" si="3">Z6</f>
        <v>대형</v>
      </c>
      <c r="E6" s="110" t="str">
        <f>AZ6</f>
        <v>C</v>
      </c>
      <c r="F6" s="159">
        <f>G6/H6</f>
        <v>0.879</v>
      </c>
      <c r="G6" s="160">
        <f>AE6</f>
        <v>1.758</v>
      </c>
      <c r="H6" s="161">
        <f>AF6</f>
        <v>2</v>
      </c>
      <c r="I6" s="162">
        <f t="shared" ref="I6:I7" si="4">AC6</f>
        <v>2398.6889999999999</v>
      </c>
      <c r="J6" s="163">
        <f t="shared" ref="J6:J7" si="5">AI6/AH6</f>
        <v>1.8347207658276909E-2</v>
      </c>
      <c r="K6" s="163">
        <f t="shared" ref="K6:K7" si="6">AJ6/AH6</f>
        <v>0.33932720337549771</v>
      </c>
      <c r="L6" s="163">
        <f t="shared" ref="L6:L7" si="7">AK6/AC6</f>
        <v>0.15967055337311339</v>
      </c>
      <c r="M6" s="164">
        <f t="shared" ref="M6:M7" si="8">AG6</f>
        <v>13.723000000000001</v>
      </c>
      <c r="N6" s="165">
        <f t="shared" ref="N6:N7" si="9">IF(AW6=0,AT6,"속도계이상")</f>
        <v>0.16700000000000001</v>
      </c>
      <c r="O6" s="165">
        <f t="shared" ref="O6:O7" si="10">IF(AW6=0,AU6,"속도계이상")</f>
        <v>23.221</v>
      </c>
      <c r="P6" s="166">
        <f t="shared" ref="P6:P7" si="11">AQ6/60</f>
        <v>0</v>
      </c>
      <c r="Q6" s="167">
        <f t="shared" ref="Q6:Q7" si="12">AN6</f>
        <v>78</v>
      </c>
      <c r="R6" s="168">
        <f t="shared" ref="R6:R7" si="13">AC6/(AH6-AI6-AJ6)</f>
        <v>25.844374562567115</v>
      </c>
      <c r="S6" s="140">
        <f t="shared" ref="S6:S7" si="14">IF(AW6=0,AL6,"속도계이상")</f>
        <v>4</v>
      </c>
      <c r="T6" s="140">
        <f t="shared" ref="T6:T7" si="15">IF(AW6=0,AM6,"속도계이상")</f>
        <v>557</v>
      </c>
      <c r="U6" t="s">
        <v>116</v>
      </c>
      <c r="V6" s="5" t="s">
        <v>117</v>
      </c>
      <c r="W6" t="s">
        <v>116</v>
      </c>
      <c r="X6" s="5" t="s">
        <v>117</v>
      </c>
      <c r="Y6" t="s">
        <v>195</v>
      </c>
      <c r="Z6" t="s">
        <v>189</v>
      </c>
      <c r="AA6" t="s">
        <v>48</v>
      </c>
      <c r="AB6">
        <v>511</v>
      </c>
      <c r="AC6" s="1">
        <v>2398.6889999999999</v>
      </c>
      <c r="AD6" s="1">
        <v>1364.1959999999999</v>
      </c>
      <c r="AE6" s="28">
        <v>1.758</v>
      </c>
      <c r="AF6">
        <v>2</v>
      </c>
      <c r="AG6">
        <v>13.723000000000001</v>
      </c>
      <c r="AH6">
        <v>144.494958</v>
      </c>
      <c r="AI6">
        <v>2.6510790000000002</v>
      </c>
      <c r="AJ6">
        <v>49.03107</v>
      </c>
      <c r="AK6">
        <v>383</v>
      </c>
      <c r="AL6">
        <v>4</v>
      </c>
      <c r="AM6">
        <v>557</v>
      </c>
      <c r="AN6">
        <v>78</v>
      </c>
      <c r="AO6">
        <v>16.600503</v>
      </c>
      <c r="AP6">
        <v>1161.5</v>
      </c>
      <c r="AQ6">
        <v>0</v>
      </c>
      <c r="AR6">
        <v>5</v>
      </c>
      <c r="AS6">
        <v>696</v>
      </c>
      <c r="AT6">
        <v>0.16700000000000001</v>
      </c>
      <c r="AU6">
        <v>23.221</v>
      </c>
      <c r="AV6">
        <v>0</v>
      </c>
      <c r="AW6">
        <v>0</v>
      </c>
      <c r="AX6" s="29">
        <v>0.47</v>
      </c>
      <c r="AY6">
        <v>0.88700000000000001</v>
      </c>
      <c r="AZ6" t="s">
        <v>69</v>
      </c>
      <c r="BA6" t="s">
        <v>193</v>
      </c>
      <c r="BB6">
        <v>4</v>
      </c>
      <c r="BC6" t="s">
        <v>358</v>
      </c>
      <c r="BD6">
        <v>11</v>
      </c>
      <c r="BE6">
        <v>70544.958000000013</v>
      </c>
      <c r="BF6">
        <v>4.4197999239010098E-2</v>
      </c>
      <c r="BG6">
        <v>3.9203625325001955E-2</v>
      </c>
      <c r="BH6">
        <v>109380.54399999999</v>
      </c>
      <c r="BI6">
        <v>2.8505489970867215E-2</v>
      </c>
      <c r="BJ6">
        <v>2.528436960415922E-2</v>
      </c>
      <c r="BK6">
        <v>1</v>
      </c>
      <c r="BL6" t="s">
        <v>386</v>
      </c>
      <c r="BM6" t="s">
        <v>387</v>
      </c>
      <c r="BN6" t="s">
        <v>386</v>
      </c>
    </row>
    <row r="7" spans="1:66">
      <c r="A7" s="141" t="str">
        <f t="shared" si="0"/>
        <v>미추홀교통</v>
      </c>
      <c r="B7" s="141" t="str">
        <f t="shared" si="1"/>
        <v>12</v>
      </c>
      <c r="C7" s="142" t="str">
        <f t="shared" si="2"/>
        <v>70바2617</v>
      </c>
      <c r="D7" s="130" t="str">
        <f t="shared" si="3"/>
        <v>대형</v>
      </c>
      <c r="E7" s="126" t="str">
        <f t="shared" ref="E7:E15" si="16">AZ7</f>
        <v>B</v>
      </c>
      <c r="F7" s="149">
        <f t="shared" ref="F7:F15" si="17">G7/H7</f>
        <v>0.90200000000000002</v>
      </c>
      <c r="G7" s="150">
        <f t="shared" ref="G7:G15" si="18">AE7</f>
        <v>1.804</v>
      </c>
      <c r="H7" s="151">
        <f t="shared" ref="H7:H15" si="19">AF7</f>
        <v>2</v>
      </c>
      <c r="I7" s="152">
        <f t="shared" si="4"/>
        <v>3382.1779999999999</v>
      </c>
      <c r="J7" s="153">
        <f t="shared" si="5"/>
        <v>1.1707977006999557E-2</v>
      </c>
      <c r="K7" s="153">
        <f t="shared" si="6"/>
        <v>0.33912339153799509</v>
      </c>
      <c r="L7" s="153">
        <f t="shared" si="7"/>
        <v>0.185974836333274</v>
      </c>
      <c r="M7" s="154">
        <f t="shared" si="8"/>
        <v>11.353999999999999</v>
      </c>
      <c r="N7" s="155">
        <f t="shared" si="9"/>
        <v>0.03</v>
      </c>
      <c r="O7" s="155">
        <f t="shared" si="10"/>
        <v>28.620999999999999</v>
      </c>
      <c r="P7" s="156">
        <f t="shared" si="11"/>
        <v>0</v>
      </c>
      <c r="Q7" s="157">
        <f t="shared" si="12"/>
        <v>78</v>
      </c>
      <c r="R7" s="158">
        <f t="shared" si="13"/>
        <v>25.660187382950522</v>
      </c>
      <c r="S7" s="143">
        <f t="shared" si="14"/>
        <v>1</v>
      </c>
      <c r="T7" s="143">
        <f t="shared" si="15"/>
        <v>968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196</v>
      </c>
      <c r="Z7" s="4" t="s">
        <v>189</v>
      </c>
      <c r="AA7" s="4" t="s">
        <v>48</v>
      </c>
      <c r="AB7" s="4">
        <v>511</v>
      </c>
      <c r="AC7" s="4">
        <v>3382.1779999999999</v>
      </c>
      <c r="AD7" s="4">
        <v>1875.2149999999999</v>
      </c>
      <c r="AE7" s="4">
        <v>1.804</v>
      </c>
      <c r="AF7" s="4">
        <v>2</v>
      </c>
      <c r="AG7" s="4">
        <v>11.353999999999999</v>
      </c>
      <c r="AH7" s="4">
        <v>203.03883400000001</v>
      </c>
      <c r="AI7" s="4">
        <v>2.3771740000000001</v>
      </c>
      <c r="AJ7" s="4">
        <v>68.855217999999994</v>
      </c>
      <c r="AK7" s="4">
        <v>629</v>
      </c>
      <c r="AL7" s="4">
        <v>1</v>
      </c>
      <c r="AM7" s="4">
        <v>968</v>
      </c>
      <c r="AN7" s="4">
        <v>78</v>
      </c>
      <c r="AO7" s="4">
        <v>16.657788</v>
      </c>
      <c r="AP7" s="4">
        <v>1746</v>
      </c>
      <c r="AQ7" s="4">
        <v>0</v>
      </c>
      <c r="AR7" s="4">
        <v>14</v>
      </c>
      <c r="AS7" s="4">
        <v>2145</v>
      </c>
      <c r="AT7" s="4">
        <v>0.03</v>
      </c>
      <c r="AU7" s="4">
        <v>28.620999999999999</v>
      </c>
      <c r="AV7" s="4">
        <v>29064</v>
      </c>
      <c r="AW7" s="4">
        <v>0</v>
      </c>
      <c r="AX7" s="30">
        <v>0.43</v>
      </c>
      <c r="AY7">
        <v>0.90300000000000002</v>
      </c>
      <c r="AZ7" t="s">
        <v>68</v>
      </c>
      <c r="BA7" t="s">
        <v>193</v>
      </c>
      <c r="BB7">
        <v>9</v>
      </c>
      <c r="BC7" t="s">
        <v>346</v>
      </c>
      <c r="BD7">
        <v>12</v>
      </c>
      <c r="BE7">
        <v>70544.958000000013</v>
      </c>
      <c r="BF7">
        <v>3.9990994111868343E-2</v>
      </c>
      <c r="BG7">
        <v>3.6111867683017114E-2</v>
      </c>
      <c r="BH7">
        <v>109380.54399999999</v>
      </c>
      <c r="BI7">
        <v>2.5792182931545855E-2</v>
      </c>
      <c r="BJ7">
        <v>2.3290341187185908E-2</v>
      </c>
      <c r="BK7">
        <v>1</v>
      </c>
      <c r="BL7" t="s">
        <v>386</v>
      </c>
      <c r="BM7" t="s">
        <v>387</v>
      </c>
      <c r="BN7" t="s">
        <v>386</v>
      </c>
    </row>
    <row r="8" spans="1:66">
      <c r="A8" s="138" t="str">
        <f t="shared" ref="A8:A15" si="20">W8</f>
        <v>미추홀교통</v>
      </c>
      <c r="B8" s="138" t="str">
        <f t="shared" ref="B8:B15" si="21">V8</f>
        <v>12</v>
      </c>
      <c r="C8" s="139" t="str">
        <f t="shared" ref="C8:C15" si="22">Y8</f>
        <v>70바2619</v>
      </c>
      <c r="D8" s="114" t="str">
        <f t="shared" ref="D8:D15" si="23">Z8</f>
        <v>대형</v>
      </c>
      <c r="E8" s="110" t="str">
        <f t="shared" si="16"/>
        <v>B</v>
      </c>
      <c r="F8" s="159">
        <f t="shared" si="17"/>
        <v>0.95150000000000001</v>
      </c>
      <c r="G8" s="160">
        <f t="shared" si="18"/>
        <v>1.903</v>
      </c>
      <c r="H8" s="161">
        <f t="shared" si="19"/>
        <v>2</v>
      </c>
      <c r="I8" s="162">
        <f t="shared" ref="I8:I15" si="24">AC8</f>
        <v>3805.174</v>
      </c>
      <c r="J8" s="163">
        <f t="shared" ref="J8:J15" si="25">AI8/AH8</f>
        <v>1.0192549787431414E-2</v>
      </c>
      <c r="K8" s="163">
        <f t="shared" ref="K8:K15" si="26">AJ8/AH8</f>
        <v>0.34452821042017984</v>
      </c>
      <c r="L8" s="163">
        <f t="shared" ref="L8:L15" si="27">AK8/AC8</f>
        <v>0.11799723218964495</v>
      </c>
      <c r="M8" s="164">
        <f t="shared" ref="M8:M15" si="28">AG8</f>
        <v>9.609</v>
      </c>
      <c r="N8" s="165">
        <f t="shared" ref="N8:N15" si="29">IF(AW8=0,AT8,"속도계이상")</f>
        <v>5.2999999999999999E-2</v>
      </c>
      <c r="O8" s="165">
        <f t="shared" ref="O8:O15" si="30">IF(AW8=0,AU8,"속도계이상")</f>
        <v>12.956</v>
      </c>
      <c r="P8" s="166">
        <f t="shared" ref="P8:P15" si="31">AQ8/60</f>
        <v>0</v>
      </c>
      <c r="Q8" s="167">
        <f t="shared" ref="Q8:Q15" si="32">AN8</f>
        <v>74</v>
      </c>
      <c r="R8" s="168">
        <f t="shared" ref="R8:R15" si="33">AC8/(AH8-AI8-AJ8)</f>
        <v>24.494279344243523</v>
      </c>
      <c r="S8" s="140">
        <f t="shared" ref="S8:S15" si="34">IF(AW8=0,AL8,"속도계이상")</f>
        <v>2</v>
      </c>
      <c r="T8" s="140">
        <f t="shared" ref="T8:T15" si="35">IF(AW8=0,AM8,"속도계이상")</f>
        <v>493</v>
      </c>
      <c r="U8" t="s">
        <v>116</v>
      </c>
      <c r="V8" s="5" t="s">
        <v>117</v>
      </c>
      <c r="W8" t="s">
        <v>116</v>
      </c>
      <c r="X8" s="5" t="s">
        <v>117</v>
      </c>
      <c r="Y8" t="s">
        <v>197</v>
      </c>
      <c r="Z8" t="s">
        <v>189</v>
      </c>
      <c r="AA8" t="s">
        <v>48</v>
      </c>
      <c r="AB8">
        <v>511</v>
      </c>
      <c r="AC8" s="1">
        <v>3805.174</v>
      </c>
      <c r="AD8" s="1">
        <v>2000.0730000000001</v>
      </c>
      <c r="AE8" s="28">
        <v>1.903</v>
      </c>
      <c r="AF8">
        <v>2</v>
      </c>
      <c r="AG8">
        <v>9.609</v>
      </c>
      <c r="AH8">
        <v>240.74770799999999</v>
      </c>
      <c r="AI8">
        <v>2.4538329999999999</v>
      </c>
      <c r="AJ8">
        <v>82.944377000000003</v>
      </c>
      <c r="AK8">
        <v>449</v>
      </c>
      <c r="AL8">
        <v>2</v>
      </c>
      <c r="AM8">
        <v>493</v>
      </c>
      <c r="AN8">
        <v>74</v>
      </c>
      <c r="AO8">
        <v>15.805649000000001</v>
      </c>
      <c r="AP8">
        <v>392.9</v>
      </c>
      <c r="AQ8">
        <v>0</v>
      </c>
      <c r="AR8">
        <v>30</v>
      </c>
      <c r="AS8">
        <v>5820</v>
      </c>
      <c r="AT8">
        <v>5.2999999999999999E-2</v>
      </c>
      <c r="AU8">
        <v>12.956</v>
      </c>
      <c r="AV8">
        <v>31113</v>
      </c>
      <c r="AW8">
        <v>0</v>
      </c>
      <c r="AX8" s="29">
        <v>0.43</v>
      </c>
      <c r="AY8">
        <v>0.90349999999999997</v>
      </c>
      <c r="AZ8" t="s">
        <v>68</v>
      </c>
      <c r="BA8" t="s">
        <v>193</v>
      </c>
      <c r="BB8">
        <v>7</v>
      </c>
      <c r="BC8" t="s">
        <v>343</v>
      </c>
      <c r="BD8">
        <v>9</v>
      </c>
      <c r="BE8">
        <v>70544.958000000013</v>
      </c>
      <c r="BF8">
        <v>4.3976140718660565E-2</v>
      </c>
      <c r="BG8">
        <v>3.973244313930982E-2</v>
      </c>
      <c r="BH8">
        <v>109380.54399999999</v>
      </c>
      <c r="BI8">
        <v>2.8362402366548845E-2</v>
      </c>
      <c r="BJ8">
        <v>2.5625430538176879E-2</v>
      </c>
      <c r="BK8">
        <v>2</v>
      </c>
      <c r="BL8" t="s">
        <v>386</v>
      </c>
      <c r="BM8" t="s">
        <v>387</v>
      </c>
      <c r="BN8" t="s">
        <v>386</v>
      </c>
    </row>
    <row r="9" spans="1:66">
      <c r="A9" s="141" t="str">
        <f t="shared" si="20"/>
        <v>미추홀교통</v>
      </c>
      <c r="B9" s="141" t="str">
        <f t="shared" si="21"/>
        <v>12</v>
      </c>
      <c r="C9" s="142" t="str">
        <f t="shared" si="22"/>
        <v>70바2624</v>
      </c>
      <c r="D9" s="130" t="str">
        <f t="shared" si="23"/>
        <v>대형</v>
      </c>
      <c r="E9" s="126" t="str">
        <f t="shared" si="16"/>
        <v>B</v>
      </c>
      <c r="F9" s="149">
        <f t="shared" si="17"/>
        <v>0.88749999999999996</v>
      </c>
      <c r="G9" s="150">
        <f t="shared" si="18"/>
        <v>1.7749999999999999</v>
      </c>
      <c r="H9" s="151">
        <f t="shared" si="19"/>
        <v>2</v>
      </c>
      <c r="I9" s="152">
        <f t="shared" si="24"/>
        <v>1963.1020000000001</v>
      </c>
      <c r="J9" s="153">
        <f t="shared" si="25"/>
        <v>1.7528030322484435E-2</v>
      </c>
      <c r="K9" s="153">
        <f t="shared" si="26"/>
        <v>0.31240014248381964</v>
      </c>
      <c r="L9" s="153">
        <f t="shared" si="27"/>
        <v>0.15485695598089147</v>
      </c>
      <c r="M9" s="154">
        <f t="shared" si="28"/>
        <v>12.061</v>
      </c>
      <c r="N9" s="155">
        <f t="shared" si="29"/>
        <v>5.0999999999999997E-2</v>
      </c>
      <c r="O9" s="155">
        <f t="shared" si="30"/>
        <v>22.21</v>
      </c>
      <c r="P9" s="156">
        <f t="shared" si="31"/>
        <v>0</v>
      </c>
      <c r="Q9" s="157">
        <f t="shared" si="32"/>
        <v>77</v>
      </c>
      <c r="R9" s="158">
        <f t="shared" si="33"/>
        <v>26.222659122128622</v>
      </c>
      <c r="S9" s="143">
        <f t="shared" si="34"/>
        <v>1</v>
      </c>
      <c r="T9" s="143">
        <f t="shared" si="35"/>
        <v>436</v>
      </c>
      <c r="U9" t="s">
        <v>116</v>
      </c>
      <c r="V9" s="5" t="s">
        <v>117</v>
      </c>
      <c r="W9" t="s">
        <v>116</v>
      </c>
      <c r="X9" s="5" t="s">
        <v>117</v>
      </c>
      <c r="Y9" t="s">
        <v>198</v>
      </c>
      <c r="Z9" t="s">
        <v>189</v>
      </c>
      <c r="AA9" t="s">
        <v>48</v>
      </c>
      <c r="AB9">
        <v>511</v>
      </c>
      <c r="AC9" s="1">
        <v>1963.1020000000001</v>
      </c>
      <c r="AD9" s="1">
        <v>1106.0630000000001</v>
      </c>
      <c r="AE9" s="28">
        <v>1.7749999999999999</v>
      </c>
      <c r="AF9">
        <v>2</v>
      </c>
      <c r="AG9">
        <v>12.061</v>
      </c>
      <c r="AH9">
        <v>111.723563</v>
      </c>
      <c r="AI9">
        <v>1.958294</v>
      </c>
      <c r="AJ9">
        <v>34.902456999999998</v>
      </c>
      <c r="AK9">
        <v>304</v>
      </c>
      <c r="AL9">
        <v>1</v>
      </c>
      <c r="AM9">
        <v>436</v>
      </c>
      <c r="AN9">
        <v>77</v>
      </c>
      <c r="AO9">
        <v>17.571065000000001</v>
      </c>
      <c r="AP9">
        <v>1628.1</v>
      </c>
      <c r="AQ9">
        <v>0</v>
      </c>
      <c r="AR9">
        <v>8</v>
      </c>
      <c r="AS9">
        <v>979</v>
      </c>
      <c r="AT9">
        <v>5.0999999999999997E-2</v>
      </c>
      <c r="AU9">
        <v>22.21</v>
      </c>
      <c r="AV9">
        <v>16755</v>
      </c>
      <c r="AW9">
        <v>0</v>
      </c>
      <c r="AX9" s="29">
        <v>0.43</v>
      </c>
      <c r="AY9">
        <v>0.90649999999999997</v>
      </c>
      <c r="AZ9" t="s">
        <v>68</v>
      </c>
      <c r="BA9" t="s">
        <v>193</v>
      </c>
      <c r="BB9">
        <v>6</v>
      </c>
      <c r="BC9" t="s">
        <v>344</v>
      </c>
      <c r="BD9">
        <v>10</v>
      </c>
      <c r="BE9">
        <v>70544.958000000013</v>
      </c>
      <c r="BF9">
        <v>6.5849893907371795E-2</v>
      </c>
      <c r="BG9">
        <v>5.9692928827032532E-2</v>
      </c>
      <c r="BH9">
        <v>109380.54399999999</v>
      </c>
      <c r="BI9">
        <v>4.2469874715561844E-2</v>
      </c>
      <c r="BJ9">
        <v>3.8498941429656812E-2</v>
      </c>
      <c r="BK9">
        <v>1</v>
      </c>
      <c r="BL9" t="s">
        <v>386</v>
      </c>
      <c r="BM9" t="s">
        <v>387</v>
      </c>
      <c r="BN9" t="s">
        <v>386</v>
      </c>
    </row>
    <row r="10" spans="1:66">
      <c r="A10" s="138" t="str">
        <f t="shared" si="20"/>
        <v>미추홀교통</v>
      </c>
      <c r="B10" s="138" t="str">
        <f t="shared" si="21"/>
        <v>12</v>
      </c>
      <c r="C10" s="139" t="str">
        <f t="shared" si="22"/>
        <v>70바2640</v>
      </c>
      <c r="D10" s="114" t="str">
        <f t="shared" si="23"/>
        <v>대형</v>
      </c>
      <c r="E10" s="110" t="str">
        <f t="shared" si="16"/>
        <v>B</v>
      </c>
      <c r="F10" s="159">
        <f t="shared" si="17"/>
        <v>0.91849999999999998</v>
      </c>
      <c r="G10" s="160">
        <f t="shared" si="18"/>
        <v>1.837</v>
      </c>
      <c r="H10" s="161">
        <f t="shared" si="19"/>
        <v>2</v>
      </c>
      <c r="I10" s="162">
        <f t="shared" si="24"/>
        <v>4675.0389999999998</v>
      </c>
      <c r="J10" s="163">
        <f t="shared" si="25"/>
        <v>1.032108495111129E-2</v>
      </c>
      <c r="K10" s="163">
        <f t="shared" si="26"/>
        <v>0.34371454825630754</v>
      </c>
      <c r="L10" s="163">
        <f t="shared" si="27"/>
        <v>0.16705742989523725</v>
      </c>
      <c r="M10" s="164">
        <f t="shared" si="28"/>
        <v>10.855</v>
      </c>
      <c r="N10" s="165">
        <f t="shared" si="29"/>
        <v>6.4000000000000001E-2</v>
      </c>
      <c r="O10" s="165">
        <f t="shared" si="30"/>
        <v>9.0690000000000008</v>
      </c>
      <c r="P10" s="166">
        <f t="shared" si="31"/>
        <v>0.35666666666666663</v>
      </c>
      <c r="Q10" s="167">
        <f t="shared" si="32"/>
        <v>86</v>
      </c>
      <c r="R10" s="168">
        <f t="shared" si="33"/>
        <v>24.848897770823704</v>
      </c>
      <c r="S10" s="140">
        <f t="shared" si="34"/>
        <v>3</v>
      </c>
      <c r="T10" s="140">
        <f t="shared" si="35"/>
        <v>424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199</v>
      </c>
      <c r="Z10" s="4" t="s">
        <v>189</v>
      </c>
      <c r="AA10" s="4" t="s">
        <v>48</v>
      </c>
      <c r="AB10" s="4">
        <v>511</v>
      </c>
      <c r="AC10" s="4">
        <v>4675.0389999999998</v>
      </c>
      <c r="AD10" s="4">
        <v>2544.8620000000001</v>
      </c>
      <c r="AE10" s="4">
        <v>1.837</v>
      </c>
      <c r="AF10" s="4">
        <v>2</v>
      </c>
      <c r="AG10" s="4">
        <v>10.855</v>
      </c>
      <c r="AH10" s="4">
        <v>291.25242300000002</v>
      </c>
      <c r="AI10" s="4">
        <v>3.0060410000000002</v>
      </c>
      <c r="AJ10" s="4">
        <v>100.10769500000001</v>
      </c>
      <c r="AK10" s="4">
        <v>781</v>
      </c>
      <c r="AL10" s="4">
        <v>3</v>
      </c>
      <c r="AM10" s="4">
        <v>424</v>
      </c>
      <c r="AN10" s="4">
        <v>86</v>
      </c>
      <c r="AO10" s="4">
        <v>16.051501999999999</v>
      </c>
      <c r="AP10" s="4">
        <v>1171.5999999999999</v>
      </c>
      <c r="AQ10" s="4">
        <v>21.4</v>
      </c>
      <c r="AR10" s="4">
        <v>9</v>
      </c>
      <c r="AS10" s="4">
        <v>1650</v>
      </c>
      <c r="AT10" s="4">
        <v>6.4000000000000001E-2</v>
      </c>
      <c r="AU10" s="4">
        <v>9.0690000000000008</v>
      </c>
      <c r="AV10" s="4">
        <v>41412</v>
      </c>
      <c r="AW10" s="4">
        <v>0</v>
      </c>
      <c r="AX10" s="30">
        <v>0.44</v>
      </c>
      <c r="AY10">
        <v>0.91500000000000004</v>
      </c>
      <c r="AZ10" t="s">
        <v>68</v>
      </c>
      <c r="BA10" t="s">
        <v>193</v>
      </c>
      <c r="BB10">
        <v>2</v>
      </c>
      <c r="BC10" t="s">
        <v>210</v>
      </c>
      <c r="BD10">
        <v>15</v>
      </c>
      <c r="BE10">
        <v>70544.958000000013</v>
      </c>
      <c r="BF10">
        <v>4.8403459252183541E-2</v>
      </c>
      <c r="BG10">
        <v>4.4289165215747939E-2</v>
      </c>
      <c r="BH10">
        <v>109380.54399999999</v>
      </c>
      <c r="BI10">
        <v>3.1217800489271658E-2</v>
      </c>
      <c r="BJ10">
        <v>2.8564287447683568E-2</v>
      </c>
      <c r="BK10">
        <v>1</v>
      </c>
      <c r="BL10" t="s">
        <v>386</v>
      </c>
      <c r="BM10" t="s">
        <v>387</v>
      </c>
      <c r="BN10" t="s">
        <v>386</v>
      </c>
    </row>
    <row r="11" spans="1:66">
      <c r="A11" s="141" t="str">
        <f t="shared" si="20"/>
        <v>미추홀교통</v>
      </c>
      <c r="B11" s="141" t="str">
        <f t="shared" si="21"/>
        <v>12</v>
      </c>
      <c r="C11" s="142" t="str">
        <f t="shared" si="22"/>
        <v>70바2642</v>
      </c>
      <c r="D11" s="130" t="str">
        <f t="shared" si="23"/>
        <v>대형</v>
      </c>
      <c r="E11" s="126" t="str">
        <f t="shared" si="16"/>
        <v>C</v>
      </c>
      <c r="F11" s="149">
        <f t="shared" si="17"/>
        <v>0.91300000000000003</v>
      </c>
      <c r="G11" s="150">
        <f t="shared" si="18"/>
        <v>1.8260000000000001</v>
      </c>
      <c r="H11" s="151">
        <f t="shared" si="19"/>
        <v>2</v>
      </c>
      <c r="I11" s="152">
        <f t="shared" si="24"/>
        <v>3111.1750000000002</v>
      </c>
      <c r="J11" s="153">
        <f t="shared" si="25"/>
        <v>1.1347129686559466E-2</v>
      </c>
      <c r="K11" s="153">
        <f t="shared" si="26"/>
        <v>0.34204125280039938</v>
      </c>
      <c r="L11" s="153">
        <f t="shared" si="27"/>
        <v>0.18546047715091565</v>
      </c>
      <c r="M11" s="154">
        <f t="shared" si="28"/>
        <v>11.635</v>
      </c>
      <c r="N11" s="155">
        <f t="shared" si="29"/>
        <v>6.4000000000000001E-2</v>
      </c>
      <c r="O11" s="155">
        <f t="shared" si="30"/>
        <v>24.588999999999999</v>
      </c>
      <c r="P11" s="156">
        <f t="shared" si="31"/>
        <v>0</v>
      </c>
      <c r="Q11" s="157">
        <f t="shared" si="32"/>
        <v>74</v>
      </c>
      <c r="R11" s="158">
        <f t="shared" si="33"/>
        <v>25.192598974886511</v>
      </c>
      <c r="S11" s="143">
        <f t="shared" si="34"/>
        <v>2</v>
      </c>
      <c r="T11" s="143">
        <f t="shared" si="35"/>
        <v>765</v>
      </c>
      <c r="U11" t="s">
        <v>116</v>
      </c>
      <c r="V11" s="5" t="s">
        <v>117</v>
      </c>
      <c r="W11" t="s">
        <v>116</v>
      </c>
      <c r="X11" s="5" t="s">
        <v>117</v>
      </c>
      <c r="Y11" t="s">
        <v>200</v>
      </c>
      <c r="Z11" t="s">
        <v>189</v>
      </c>
      <c r="AA11" t="s">
        <v>48</v>
      </c>
      <c r="AB11">
        <v>511</v>
      </c>
      <c r="AC11" s="1">
        <v>3111.1750000000002</v>
      </c>
      <c r="AD11" s="1">
        <v>1704.1969999999999</v>
      </c>
      <c r="AE11" s="28">
        <v>1.8260000000000001</v>
      </c>
      <c r="AF11">
        <v>2</v>
      </c>
      <c r="AG11">
        <v>11.635</v>
      </c>
      <c r="AH11">
        <v>190.98882800000001</v>
      </c>
      <c r="AI11">
        <v>2.1671749999999999</v>
      </c>
      <c r="AJ11">
        <v>65.326058000000003</v>
      </c>
      <c r="AK11">
        <v>577</v>
      </c>
      <c r="AL11">
        <v>2</v>
      </c>
      <c r="AM11">
        <v>765</v>
      </c>
      <c r="AN11">
        <v>74</v>
      </c>
      <c r="AO11">
        <v>16.289826999999999</v>
      </c>
      <c r="AP11">
        <v>956.9</v>
      </c>
      <c r="AQ11">
        <v>0</v>
      </c>
      <c r="AR11">
        <v>10</v>
      </c>
      <c r="AS11">
        <v>937</v>
      </c>
      <c r="AT11">
        <v>6.4000000000000001E-2</v>
      </c>
      <c r="AU11">
        <v>24.588999999999999</v>
      </c>
      <c r="AV11">
        <v>28298</v>
      </c>
      <c r="AW11">
        <v>0</v>
      </c>
      <c r="AX11" s="29">
        <v>0.45</v>
      </c>
      <c r="AY11">
        <v>0.88949999999999996</v>
      </c>
      <c r="AZ11" t="s">
        <v>69</v>
      </c>
      <c r="BA11" t="s">
        <v>193</v>
      </c>
      <c r="BB11">
        <v>3</v>
      </c>
      <c r="BC11" t="s">
        <v>360</v>
      </c>
      <c r="BD11">
        <v>11</v>
      </c>
      <c r="BE11">
        <v>70544.958000000013</v>
      </c>
      <c r="BF11">
        <v>3.3247663142701132E-2</v>
      </c>
      <c r="BG11">
        <v>2.9573796365432656E-2</v>
      </c>
      <c r="BH11">
        <v>109380.54399999999</v>
      </c>
      <c r="BI11">
        <v>2.1443073093511036E-2</v>
      </c>
      <c r="BJ11">
        <v>1.9073613516678065E-2</v>
      </c>
      <c r="BK11">
        <v>1</v>
      </c>
      <c r="BL11" t="s">
        <v>386</v>
      </c>
      <c r="BM11" t="s">
        <v>387</v>
      </c>
      <c r="BN11" t="s">
        <v>386</v>
      </c>
    </row>
    <row r="12" spans="1:66" s="2" customFormat="1">
      <c r="A12" s="138" t="str">
        <f t="shared" si="20"/>
        <v>미추홀교통</v>
      </c>
      <c r="B12" s="138" t="str">
        <f t="shared" si="21"/>
        <v>12</v>
      </c>
      <c r="C12" s="139" t="str">
        <f t="shared" si="22"/>
        <v>70바2643</v>
      </c>
      <c r="D12" s="114" t="str">
        <f t="shared" si="23"/>
        <v>대형</v>
      </c>
      <c r="E12" s="110" t="str">
        <f t="shared" si="16"/>
        <v>C</v>
      </c>
      <c r="F12" s="159">
        <f t="shared" si="17"/>
        <v>0.91100000000000003</v>
      </c>
      <c r="G12" s="160">
        <f t="shared" si="18"/>
        <v>1.8220000000000001</v>
      </c>
      <c r="H12" s="161">
        <f t="shared" si="19"/>
        <v>2</v>
      </c>
      <c r="I12" s="162">
        <f t="shared" si="24"/>
        <v>3243.9830000000002</v>
      </c>
      <c r="J12" s="163">
        <f t="shared" si="25"/>
        <v>1.9324066028802392E-2</v>
      </c>
      <c r="K12" s="163">
        <f t="shared" si="26"/>
        <v>0.34246569289056522</v>
      </c>
      <c r="L12" s="163">
        <f t="shared" si="27"/>
        <v>0.19389744027635161</v>
      </c>
      <c r="M12" s="164">
        <f t="shared" si="28"/>
        <v>12.025</v>
      </c>
      <c r="N12" s="165">
        <f t="shared" si="29"/>
        <v>0.154</v>
      </c>
      <c r="O12" s="165">
        <f t="shared" si="30"/>
        <v>19.39</v>
      </c>
      <c r="P12" s="166">
        <f t="shared" si="31"/>
        <v>0</v>
      </c>
      <c r="Q12" s="167">
        <f t="shared" si="32"/>
        <v>81</v>
      </c>
      <c r="R12" s="168">
        <f t="shared" si="33"/>
        <v>25.670223045178929</v>
      </c>
      <c r="S12" s="140">
        <f t="shared" si="34"/>
        <v>5</v>
      </c>
      <c r="T12" s="140">
        <f t="shared" si="35"/>
        <v>629</v>
      </c>
      <c r="U12" t="s">
        <v>116</v>
      </c>
      <c r="V12" s="5" t="s">
        <v>117</v>
      </c>
      <c r="W12" t="s">
        <v>116</v>
      </c>
      <c r="X12" s="5" t="s">
        <v>117</v>
      </c>
      <c r="Y12" t="s">
        <v>201</v>
      </c>
      <c r="Z12" t="s">
        <v>189</v>
      </c>
      <c r="AA12" t="s">
        <v>48</v>
      </c>
      <c r="AB12">
        <v>511</v>
      </c>
      <c r="AC12" s="1">
        <v>3243.9830000000002</v>
      </c>
      <c r="AD12" s="1">
        <v>1780.549</v>
      </c>
      <c r="AE12" s="28">
        <v>1.8220000000000001</v>
      </c>
      <c r="AF12">
        <v>2</v>
      </c>
      <c r="AG12">
        <v>12.025</v>
      </c>
      <c r="AH12">
        <v>198.00910400000001</v>
      </c>
      <c r="AI12">
        <v>3.8263410000000002</v>
      </c>
      <c r="AJ12">
        <v>67.811324999999997</v>
      </c>
      <c r="AK12">
        <v>629</v>
      </c>
      <c r="AL12">
        <v>5</v>
      </c>
      <c r="AM12">
        <v>629</v>
      </c>
      <c r="AN12">
        <v>81</v>
      </c>
      <c r="AO12">
        <v>16.382999000000002</v>
      </c>
      <c r="AP12">
        <v>1147.9000000000001</v>
      </c>
      <c r="AQ12">
        <v>0</v>
      </c>
      <c r="AR12">
        <v>19</v>
      </c>
      <c r="AS12">
        <v>1635</v>
      </c>
      <c r="AT12">
        <v>0.154</v>
      </c>
      <c r="AU12">
        <v>19.39</v>
      </c>
      <c r="AV12">
        <v>27138</v>
      </c>
      <c r="AW12">
        <v>0</v>
      </c>
      <c r="AX12" s="29">
        <v>0.45</v>
      </c>
      <c r="AY12" s="2">
        <v>0.872</v>
      </c>
      <c r="AZ12" s="2" t="s">
        <v>69</v>
      </c>
      <c r="BA12" s="2" t="s">
        <v>193</v>
      </c>
      <c r="BB12" s="2">
        <v>12</v>
      </c>
      <c r="BC12" s="2" t="s">
        <v>361</v>
      </c>
      <c r="BD12" s="2">
        <v>10</v>
      </c>
      <c r="BE12" s="2">
        <v>70544.958000000013</v>
      </c>
      <c r="BF12" s="2">
        <v>3.814296692897598E-2</v>
      </c>
      <c r="BG12" s="2">
        <v>3.3260667162067055E-2</v>
      </c>
      <c r="BH12" s="2">
        <v>109380.54399999999</v>
      </c>
      <c r="BI12" s="2">
        <v>2.4600298202941833E-2</v>
      </c>
      <c r="BJ12" s="2">
        <v>2.1451460032965278E-2</v>
      </c>
      <c r="BK12" s="2">
        <v>1</v>
      </c>
      <c r="BL12" s="2" t="s">
        <v>386</v>
      </c>
      <c r="BM12" s="2" t="s">
        <v>387</v>
      </c>
      <c r="BN12" s="2" t="s">
        <v>386</v>
      </c>
    </row>
    <row r="13" spans="1:66">
      <c r="A13" s="141" t="str">
        <f t="shared" si="20"/>
        <v>미추홀교통</v>
      </c>
      <c r="B13" s="141" t="str">
        <f t="shared" si="21"/>
        <v>12</v>
      </c>
      <c r="C13" s="142" t="str">
        <f t="shared" si="22"/>
        <v>70바2651</v>
      </c>
      <c r="D13" s="130" t="str">
        <f t="shared" si="23"/>
        <v>대형</v>
      </c>
      <c r="E13" s="126" t="str">
        <f t="shared" si="16"/>
        <v>C</v>
      </c>
      <c r="F13" s="149">
        <f t="shared" si="17"/>
        <v>0.91849999999999998</v>
      </c>
      <c r="G13" s="150">
        <f t="shared" si="18"/>
        <v>1.837</v>
      </c>
      <c r="H13" s="151">
        <f t="shared" si="19"/>
        <v>2</v>
      </c>
      <c r="I13" s="152">
        <f t="shared" si="24"/>
        <v>3300.3389999999999</v>
      </c>
      <c r="J13" s="153">
        <f t="shared" si="25"/>
        <v>1.4228646033582804E-2</v>
      </c>
      <c r="K13" s="153">
        <f t="shared" si="26"/>
        <v>0.32931986003622532</v>
      </c>
      <c r="L13" s="153">
        <f t="shared" si="27"/>
        <v>7.6961790894814142E-2</v>
      </c>
      <c r="M13" s="154">
        <f t="shared" si="28"/>
        <v>10.958</v>
      </c>
      <c r="N13" s="155">
        <f t="shared" si="29"/>
        <v>0</v>
      </c>
      <c r="O13" s="155">
        <f t="shared" si="30"/>
        <v>10.878</v>
      </c>
      <c r="P13" s="156">
        <f t="shared" si="31"/>
        <v>0.155</v>
      </c>
      <c r="Q13" s="157">
        <f t="shared" si="32"/>
        <v>91</v>
      </c>
      <c r="R13" s="158">
        <f t="shared" si="33"/>
        <v>24.998191225790833</v>
      </c>
      <c r="S13" s="143">
        <f t="shared" si="34"/>
        <v>0</v>
      </c>
      <c r="T13" s="143">
        <f t="shared" si="35"/>
        <v>359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202</v>
      </c>
      <c r="Z13" s="4" t="s">
        <v>189</v>
      </c>
      <c r="AA13" s="4" t="s">
        <v>48</v>
      </c>
      <c r="AB13" s="4">
        <v>511</v>
      </c>
      <c r="AC13" s="4">
        <v>3300.3389999999999</v>
      </c>
      <c r="AD13" s="4">
        <v>1796.193</v>
      </c>
      <c r="AE13" s="4">
        <v>1.837</v>
      </c>
      <c r="AF13" s="4">
        <v>2</v>
      </c>
      <c r="AG13" s="4">
        <v>10.958</v>
      </c>
      <c r="AH13" s="4">
        <v>201.11632499999999</v>
      </c>
      <c r="AI13" s="4">
        <v>2.8616130000000002</v>
      </c>
      <c r="AJ13" s="4">
        <v>66.2316</v>
      </c>
      <c r="AK13" s="4">
        <v>254</v>
      </c>
      <c r="AL13" s="4">
        <v>0</v>
      </c>
      <c r="AM13" s="4">
        <v>359</v>
      </c>
      <c r="AN13" s="4">
        <v>91</v>
      </c>
      <c r="AO13" s="4">
        <v>16.410098999999999</v>
      </c>
      <c r="AP13" s="4">
        <v>1808.6</v>
      </c>
      <c r="AQ13" s="4">
        <v>9.3000000000000007</v>
      </c>
      <c r="AR13" s="4">
        <v>10</v>
      </c>
      <c r="AS13" s="4">
        <v>3490</v>
      </c>
      <c r="AT13" s="4">
        <v>0</v>
      </c>
      <c r="AU13" s="4">
        <v>10.878</v>
      </c>
      <c r="AV13" s="4">
        <v>28143</v>
      </c>
      <c r="AW13" s="4">
        <v>0</v>
      </c>
      <c r="AX13" s="30">
        <v>0.44</v>
      </c>
      <c r="AY13">
        <v>0.88349999999999995</v>
      </c>
      <c r="AZ13" t="s">
        <v>69</v>
      </c>
      <c r="BA13" t="s">
        <v>193</v>
      </c>
      <c r="BB13">
        <v>8</v>
      </c>
      <c r="BC13" t="s">
        <v>362</v>
      </c>
      <c r="BD13">
        <v>9</v>
      </c>
      <c r="BE13">
        <v>70544.958000000013</v>
      </c>
      <c r="BF13">
        <v>6.0520781655295605E-2</v>
      </c>
      <c r="BG13">
        <v>5.3470110592453664E-2</v>
      </c>
      <c r="BH13">
        <v>109380.54399999999</v>
      </c>
      <c r="BI13">
        <v>3.9032864930713819E-2</v>
      </c>
      <c r="BJ13">
        <v>3.4485536166285656E-2</v>
      </c>
      <c r="BK13">
        <v>1</v>
      </c>
      <c r="BL13" t="s">
        <v>386</v>
      </c>
      <c r="BM13" t="s">
        <v>387</v>
      </c>
      <c r="BN13" t="s">
        <v>386</v>
      </c>
    </row>
    <row r="14" spans="1:66">
      <c r="A14" s="138" t="str">
        <f t="shared" si="20"/>
        <v>미추홀교통</v>
      </c>
      <c r="B14" s="138" t="str">
        <f t="shared" si="21"/>
        <v>12</v>
      </c>
      <c r="C14" s="139" t="str">
        <f t="shared" si="22"/>
        <v>70바2670</v>
      </c>
      <c r="D14" s="114" t="str">
        <f t="shared" si="23"/>
        <v>대형</v>
      </c>
      <c r="E14" s="110" t="str">
        <f t="shared" si="16"/>
        <v>C</v>
      </c>
      <c r="F14" s="159">
        <f t="shared" si="17"/>
        <v>0.90100000000000002</v>
      </c>
      <c r="G14" s="160">
        <f t="shared" si="18"/>
        <v>1.802</v>
      </c>
      <c r="H14" s="161">
        <f t="shared" si="19"/>
        <v>2</v>
      </c>
      <c r="I14" s="162">
        <f t="shared" si="24"/>
        <v>3747.163</v>
      </c>
      <c r="J14" s="163">
        <f t="shared" si="25"/>
        <v>1.83045951826512E-2</v>
      </c>
      <c r="K14" s="163">
        <f t="shared" si="26"/>
        <v>0.36310313507028408</v>
      </c>
      <c r="L14" s="163">
        <f t="shared" si="27"/>
        <v>0.18493991320900638</v>
      </c>
      <c r="M14" s="164">
        <f t="shared" si="28"/>
        <v>11.96</v>
      </c>
      <c r="N14" s="165">
        <f t="shared" si="29"/>
        <v>5.2999999999999999E-2</v>
      </c>
      <c r="O14" s="165">
        <f t="shared" si="30"/>
        <v>27.221</v>
      </c>
      <c r="P14" s="166">
        <f t="shared" si="31"/>
        <v>0</v>
      </c>
      <c r="Q14" s="167">
        <f t="shared" si="32"/>
        <v>74</v>
      </c>
      <c r="R14" s="168">
        <f t="shared" si="33"/>
        <v>25.890356862696461</v>
      </c>
      <c r="S14" s="140">
        <f t="shared" si="34"/>
        <v>2</v>
      </c>
      <c r="T14" s="140">
        <f t="shared" si="35"/>
        <v>1020</v>
      </c>
      <c r="U14" t="s">
        <v>116</v>
      </c>
      <c r="V14" s="5" t="s">
        <v>117</v>
      </c>
      <c r="W14" t="s">
        <v>116</v>
      </c>
      <c r="X14" s="5" t="s">
        <v>117</v>
      </c>
      <c r="Y14" t="s">
        <v>203</v>
      </c>
      <c r="Z14" t="s">
        <v>189</v>
      </c>
      <c r="AA14" t="s">
        <v>48</v>
      </c>
      <c r="AB14">
        <v>511</v>
      </c>
      <c r="AC14" s="1">
        <v>3747.163</v>
      </c>
      <c r="AD14" s="1">
        <v>2078.9349999999999</v>
      </c>
      <c r="AE14" s="28">
        <v>1.802</v>
      </c>
      <c r="AF14">
        <v>2</v>
      </c>
      <c r="AG14">
        <v>11.96</v>
      </c>
      <c r="AH14">
        <v>233.96993800000001</v>
      </c>
      <c r="AI14">
        <v>4.2827250000000001</v>
      </c>
      <c r="AJ14">
        <v>84.955218000000002</v>
      </c>
      <c r="AK14">
        <v>693</v>
      </c>
      <c r="AL14">
        <v>2</v>
      </c>
      <c r="AM14">
        <v>1020</v>
      </c>
      <c r="AN14">
        <v>74</v>
      </c>
      <c r="AO14">
        <v>16.015574000000001</v>
      </c>
      <c r="AP14">
        <v>2053.5</v>
      </c>
      <c r="AQ14">
        <v>0</v>
      </c>
      <c r="AR14">
        <v>15</v>
      </c>
      <c r="AS14">
        <v>3168</v>
      </c>
      <c r="AT14">
        <v>5.2999999999999999E-2</v>
      </c>
      <c r="AU14">
        <v>27.221</v>
      </c>
      <c r="AV14">
        <v>29630</v>
      </c>
      <c r="AW14">
        <v>0</v>
      </c>
      <c r="AX14" s="29">
        <v>0.44</v>
      </c>
      <c r="AY14">
        <v>0.88</v>
      </c>
      <c r="AZ14" t="s">
        <v>69</v>
      </c>
      <c r="BA14" t="s">
        <v>193</v>
      </c>
      <c r="BB14">
        <v>9</v>
      </c>
      <c r="BC14" t="s">
        <v>363</v>
      </c>
      <c r="BD14">
        <v>11</v>
      </c>
      <c r="BE14">
        <v>70544.958000000013</v>
      </c>
      <c r="BF14">
        <v>4.2713300644391897E-2</v>
      </c>
      <c r="BG14">
        <v>3.7587704567064867E-2</v>
      </c>
      <c r="BH14">
        <v>109380.54399999999</v>
      </c>
      <c r="BI14">
        <v>2.7547933936038937E-2</v>
      </c>
      <c r="BJ14">
        <v>2.4242181863714265E-2</v>
      </c>
      <c r="BK14">
        <v>1</v>
      </c>
      <c r="BL14" t="s">
        <v>386</v>
      </c>
      <c r="BM14" t="s">
        <v>387</v>
      </c>
      <c r="BN14" t="s">
        <v>386</v>
      </c>
    </row>
    <row r="15" spans="1:66">
      <c r="A15" s="141" t="str">
        <f t="shared" si="20"/>
        <v>미추홀교통</v>
      </c>
      <c r="B15" s="141" t="str">
        <f t="shared" si="21"/>
        <v>12</v>
      </c>
      <c r="C15" s="142" t="str">
        <f t="shared" si="22"/>
        <v>70바2691</v>
      </c>
      <c r="D15" s="130" t="str">
        <f t="shared" si="23"/>
        <v>대형</v>
      </c>
      <c r="E15" s="126" t="str">
        <f t="shared" si="16"/>
        <v>C</v>
      </c>
      <c r="F15" s="149">
        <f t="shared" si="17"/>
        <v>0.92249999999999999</v>
      </c>
      <c r="G15" s="150">
        <f t="shared" si="18"/>
        <v>1.845</v>
      </c>
      <c r="H15" s="151">
        <f t="shared" si="19"/>
        <v>2</v>
      </c>
      <c r="I15" s="152">
        <f t="shared" si="24"/>
        <v>2426.29</v>
      </c>
      <c r="J15" s="153">
        <f t="shared" si="25"/>
        <v>8.924519085522855E-3</v>
      </c>
      <c r="K15" s="153">
        <f t="shared" si="26"/>
        <v>0.3585116683286706</v>
      </c>
      <c r="L15" s="153">
        <f t="shared" si="27"/>
        <v>0.10015290834978506</v>
      </c>
      <c r="M15" s="154">
        <f t="shared" si="28"/>
        <v>11.244</v>
      </c>
      <c r="N15" s="155">
        <f t="shared" si="29"/>
        <v>8.2000000000000003E-2</v>
      </c>
      <c r="O15" s="155">
        <f t="shared" si="30"/>
        <v>25.923999999999999</v>
      </c>
      <c r="P15" s="156">
        <f t="shared" si="31"/>
        <v>0.30666666666666664</v>
      </c>
      <c r="Q15" s="157">
        <f t="shared" si="32"/>
        <v>90</v>
      </c>
      <c r="R15" s="158">
        <f t="shared" si="33"/>
        <v>26.087258977726393</v>
      </c>
      <c r="S15" s="143">
        <f t="shared" si="34"/>
        <v>2</v>
      </c>
      <c r="T15" s="143">
        <f t="shared" si="35"/>
        <v>629</v>
      </c>
      <c r="U15" t="s">
        <v>116</v>
      </c>
      <c r="V15" s="5" t="s">
        <v>117</v>
      </c>
      <c r="W15" t="s">
        <v>116</v>
      </c>
      <c r="X15" s="5" t="s">
        <v>117</v>
      </c>
      <c r="Y15" t="s">
        <v>205</v>
      </c>
      <c r="Z15" t="s">
        <v>189</v>
      </c>
      <c r="AA15" t="s">
        <v>48</v>
      </c>
      <c r="AB15">
        <v>511</v>
      </c>
      <c r="AC15" s="1">
        <v>2426.29</v>
      </c>
      <c r="AD15" s="1">
        <v>1315.194</v>
      </c>
      <c r="AE15" s="28">
        <v>1.845</v>
      </c>
      <c r="AF15">
        <v>2</v>
      </c>
      <c r="AG15">
        <v>11.244</v>
      </c>
      <c r="AH15">
        <v>147.03134</v>
      </c>
      <c r="AI15">
        <v>1.312184</v>
      </c>
      <c r="AJ15">
        <v>52.712451000000001</v>
      </c>
      <c r="AK15">
        <v>243</v>
      </c>
      <c r="AL15">
        <v>2</v>
      </c>
      <c r="AM15">
        <v>629</v>
      </c>
      <c r="AN15">
        <v>90</v>
      </c>
      <c r="AO15">
        <v>16.501854999999999</v>
      </c>
      <c r="AP15">
        <v>2090.3000000000002</v>
      </c>
      <c r="AQ15">
        <v>18.399999999999999</v>
      </c>
      <c r="AR15">
        <v>16</v>
      </c>
      <c r="AS15">
        <v>4391</v>
      </c>
      <c r="AT15">
        <v>8.2000000000000003E-2</v>
      </c>
      <c r="AU15">
        <v>25.923999999999999</v>
      </c>
      <c r="AV15">
        <v>21263</v>
      </c>
      <c r="AW15">
        <v>0</v>
      </c>
      <c r="AX15" s="29">
        <v>0.43</v>
      </c>
      <c r="AY15">
        <v>0.88649999999999995</v>
      </c>
      <c r="AZ15" t="s">
        <v>69</v>
      </c>
      <c r="BA15" t="s">
        <v>193</v>
      </c>
      <c r="BB15">
        <v>6</v>
      </c>
      <c r="BC15" t="s">
        <v>364</v>
      </c>
      <c r="BD15">
        <v>7</v>
      </c>
      <c r="BE15">
        <v>70544.958000000013</v>
      </c>
      <c r="BF15">
        <v>4.5775433022442219E-2</v>
      </c>
      <c r="BG15">
        <v>4.0579921374395027E-2</v>
      </c>
      <c r="BH15">
        <v>109380.54399999999</v>
      </c>
      <c r="BI15">
        <v>2.9522855545498113E-2</v>
      </c>
      <c r="BJ15">
        <v>2.6172011441084074E-2</v>
      </c>
      <c r="BK15">
        <v>1</v>
      </c>
      <c r="BL15" t="s">
        <v>386</v>
      </c>
      <c r="BM15" t="s">
        <v>387</v>
      </c>
      <c r="BN15" t="s">
        <v>386</v>
      </c>
    </row>
    <row r="16" spans="1:66">
      <c r="A16" s="138" t="str">
        <f t="shared" ref="A16:A31" si="36">W16</f>
        <v>미추홀교통</v>
      </c>
      <c r="B16" s="138" t="str">
        <f t="shared" ref="B16:B31" si="37">V16</f>
        <v>12</v>
      </c>
      <c r="C16" s="139" t="str">
        <f t="shared" ref="C16:C31" si="38">Y16</f>
        <v>70바2733</v>
      </c>
      <c r="D16" s="114" t="str">
        <f t="shared" ref="D16:D31" si="39">Z16</f>
        <v>대형</v>
      </c>
      <c r="E16" s="110" t="str">
        <f t="shared" ref="E16:E31" si="40">AZ16</f>
        <v>B</v>
      </c>
      <c r="F16" s="159">
        <f t="shared" ref="F16:F31" si="41">G16/H16</f>
        <v>0.89</v>
      </c>
      <c r="G16" s="160">
        <f t="shared" ref="G16:G31" si="42">AE16</f>
        <v>1.78</v>
      </c>
      <c r="H16" s="161">
        <f t="shared" ref="H16:H31" si="43">AF16</f>
        <v>2</v>
      </c>
      <c r="I16" s="162">
        <f t="shared" ref="I16:I31" si="44">AC16</f>
        <v>2184.5070000000001</v>
      </c>
      <c r="J16" s="163">
        <f t="shared" ref="J16:J31" si="45">AI16/AH16</f>
        <v>1.1607852042803759E-2</v>
      </c>
      <c r="K16" s="163">
        <f t="shared" ref="K16:K31" si="46">AJ16/AH16</f>
        <v>0.34167728536300368</v>
      </c>
      <c r="L16" s="163">
        <f t="shared" ref="L16:L31" si="47">AK16/AC16</f>
        <v>0.16754352355016486</v>
      </c>
      <c r="M16" s="164">
        <f t="shared" ref="M16:M31" si="48">AG16</f>
        <v>11.093999999999999</v>
      </c>
      <c r="N16" s="165">
        <f t="shared" ref="N16:N31" si="49">IF(AW16=0,AT16,"속도계이상")</f>
        <v>9.1999999999999998E-2</v>
      </c>
      <c r="O16" s="165">
        <f t="shared" ref="O16:O31" si="50">IF(AW16=0,AU16,"속도계이상")</f>
        <v>6.1340000000000003</v>
      </c>
      <c r="P16" s="166">
        <f t="shared" ref="P16:P31" si="51">AQ16/60</f>
        <v>0</v>
      </c>
      <c r="Q16" s="167">
        <f t="shared" ref="Q16:Q31" si="52">AN16</f>
        <v>74</v>
      </c>
      <c r="R16" s="168">
        <f t="shared" ref="R16:R31" si="53">AC16/(AH16-AI16-AJ16)</f>
        <v>26.836042233419356</v>
      </c>
      <c r="S16" s="140">
        <f t="shared" ref="S16:S31" si="54">IF(AW16=0,AL16,"속도계이상")</f>
        <v>2</v>
      </c>
      <c r="T16" s="140">
        <f t="shared" ref="T16:T31" si="55">IF(AW16=0,AM16,"속도계이상")</f>
        <v>134</v>
      </c>
      <c r="U16" t="s">
        <v>116</v>
      </c>
      <c r="V16" t="s">
        <v>117</v>
      </c>
      <c r="W16" t="s">
        <v>116</v>
      </c>
      <c r="X16" s="4" t="s">
        <v>117</v>
      </c>
      <c r="Y16" s="4" t="s">
        <v>206</v>
      </c>
      <c r="Z16" s="4" t="s">
        <v>189</v>
      </c>
      <c r="AA16" s="4" t="s">
        <v>48</v>
      </c>
      <c r="AB16" s="4">
        <v>511</v>
      </c>
      <c r="AC16" s="4">
        <v>2184.5070000000001</v>
      </c>
      <c r="AD16" s="4">
        <v>1227.5039999999999</v>
      </c>
      <c r="AE16" s="4">
        <v>1.78</v>
      </c>
      <c r="AF16" s="4">
        <v>2</v>
      </c>
      <c r="AG16" s="4">
        <v>11.093999999999999</v>
      </c>
      <c r="AH16" s="4">
        <v>125.86997100000001</v>
      </c>
      <c r="AI16" s="4">
        <v>1.4610799999999999</v>
      </c>
      <c r="AJ16" s="4">
        <v>43.006909999999998</v>
      </c>
      <c r="AK16" s="4">
        <v>366</v>
      </c>
      <c r="AL16" s="4">
        <v>2</v>
      </c>
      <c r="AM16" s="4">
        <v>134</v>
      </c>
      <c r="AN16" s="4">
        <v>74</v>
      </c>
      <c r="AO16" s="4">
        <v>17.355267000000001</v>
      </c>
      <c r="AP16" s="4">
        <v>2184.6</v>
      </c>
      <c r="AQ16" s="4">
        <v>0</v>
      </c>
      <c r="AR16" s="4">
        <v>19</v>
      </c>
      <c r="AS16" s="4">
        <v>3161</v>
      </c>
      <c r="AT16" s="4">
        <v>9.1999999999999998E-2</v>
      </c>
      <c r="AU16" s="4">
        <v>6.1340000000000003</v>
      </c>
      <c r="AV16" s="4">
        <v>18179</v>
      </c>
      <c r="AW16" s="4">
        <v>0</v>
      </c>
      <c r="AX16" s="4">
        <v>0.4</v>
      </c>
      <c r="AY16">
        <v>0.91600000000000004</v>
      </c>
      <c r="AZ16" t="s">
        <v>68</v>
      </c>
      <c r="BA16" t="s">
        <v>193</v>
      </c>
      <c r="BB16">
        <v>1</v>
      </c>
      <c r="BC16" t="s">
        <v>204</v>
      </c>
      <c r="BD16">
        <v>1</v>
      </c>
      <c r="BE16">
        <v>70544.958000000013</v>
      </c>
      <c r="BF16">
        <v>5.1609102949639565E-2</v>
      </c>
      <c r="BG16">
        <v>4.7273938301869843E-2</v>
      </c>
      <c r="BH16">
        <v>109380.54399999999</v>
      </c>
      <c r="BI16">
        <v>3.3285279692885784E-2</v>
      </c>
      <c r="BJ16">
        <v>3.0489316198683381E-2</v>
      </c>
      <c r="BK16">
        <v>1</v>
      </c>
      <c r="BL16" t="s">
        <v>386</v>
      </c>
      <c r="BM16" t="s">
        <v>387</v>
      </c>
      <c r="BN16" t="s">
        <v>386</v>
      </c>
    </row>
    <row r="17" spans="1:66">
      <c r="A17" s="141" t="str">
        <f t="shared" si="36"/>
        <v>미추홀교통</v>
      </c>
      <c r="B17" s="141" t="str">
        <f t="shared" si="37"/>
        <v>12</v>
      </c>
      <c r="C17" s="142" t="str">
        <f t="shared" si="38"/>
        <v>70바2757</v>
      </c>
      <c r="D17" s="130" t="str">
        <f t="shared" si="39"/>
        <v>대형</v>
      </c>
      <c r="E17" s="126" t="str">
        <f t="shared" si="40"/>
        <v>B</v>
      </c>
      <c r="F17" s="149">
        <f t="shared" si="41"/>
        <v>0.90349999999999997</v>
      </c>
      <c r="G17" s="150">
        <f t="shared" si="42"/>
        <v>1.8069999999999999</v>
      </c>
      <c r="H17" s="151">
        <f t="shared" si="43"/>
        <v>2</v>
      </c>
      <c r="I17" s="152">
        <f t="shared" si="44"/>
        <v>3183.9540000000002</v>
      </c>
      <c r="J17" s="153">
        <f t="shared" si="45"/>
        <v>1.5334851271319611E-2</v>
      </c>
      <c r="K17" s="153">
        <f t="shared" si="46"/>
        <v>0.34956903874074224</v>
      </c>
      <c r="L17" s="153">
        <f t="shared" si="47"/>
        <v>0.14478852395480588</v>
      </c>
      <c r="M17" s="154">
        <f t="shared" si="48"/>
        <v>10.593</v>
      </c>
      <c r="N17" s="155">
        <f t="shared" si="49"/>
        <v>0.126</v>
      </c>
      <c r="O17" s="155">
        <f t="shared" si="50"/>
        <v>14.446999999999999</v>
      </c>
      <c r="P17" s="156">
        <f t="shared" si="51"/>
        <v>6.6666666666666666E-2</v>
      </c>
      <c r="Q17" s="157">
        <f t="shared" si="52"/>
        <v>89</v>
      </c>
      <c r="R17" s="158">
        <f t="shared" si="53"/>
        <v>26.492647177393152</v>
      </c>
      <c r="S17" s="143">
        <f t="shared" si="54"/>
        <v>4</v>
      </c>
      <c r="T17" s="143">
        <f t="shared" si="55"/>
        <v>460</v>
      </c>
      <c r="U17" t="s">
        <v>116</v>
      </c>
      <c r="V17" t="s">
        <v>117</v>
      </c>
      <c r="W17" t="s">
        <v>116</v>
      </c>
      <c r="X17" s="4" t="s">
        <v>117</v>
      </c>
      <c r="Y17" s="4" t="s">
        <v>207</v>
      </c>
      <c r="Z17" s="4" t="s">
        <v>189</v>
      </c>
      <c r="AA17" s="4" t="s">
        <v>48</v>
      </c>
      <c r="AB17" s="4">
        <v>511</v>
      </c>
      <c r="AC17" s="4">
        <v>3183.9540000000002</v>
      </c>
      <c r="AD17" s="4">
        <v>1762.029</v>
      </c>
      <c r="AE17" s="4">
        <v>1.8069999999999999</v>
      </c>
      <c r="AF17" s="4">
        <v>2</v>
      </c>
      <c r="AG17" s="4">
        <v>10.593</v>
      </c>
      <c r="AH17" s="4">
        <v>189.23522299999999</v>
      </c>
      <c r="AI17" s="4">
        <v>2.901894</v>
      </c>
      <c r="AJ17" s="4">
        <v>66.150774999999996</v>
      </c>
      <c r="AK17" s="4">
        <v>461</v>
      </c>
      <c r="AL17" s="4">
        <v>4</v>
      </c>
      <c r="AM17" s="4">
        <v>460</v>
      </c>
      <c r="AN17" s="4">
        <v>89</v>
      </c>
      <c r="AO17" s="4">
        <v>16.825377</v>
      </c>
      <c r="AP17" s="4">
        <v>1769.2</v>
      </c>
      <c r="AQ17" s="4">
        <v>4</v>
      </c>
      <c r="AR17" s="4">
        <v>29</v>
      </c>
      <c r="AS17" s="4">
        <v>3996</v>
      </c>
      <c r="AT17" s="4">
        <v>0.126</v>
      </c>
      <c r="AU17" s="4">
        <v>14.446999999999999</v>
      </c>
      <c r="AV17" s="4">
        <v>29606</v>
      </c>
      <c r="AW17" s="4">
        <v>0</v>
      </c>
      <c r="AX17" s="4">
        <v>0.4</v>
      </c>
      <c r="AY17">
        <v>0.91300000000000003</v>
      </c>
      <c r="AZ17" t="s">
        <v>68</v>
      </c>
      <c r="BA17" t="s">
        <v>193</v>
      </c>
      <c r="BB17">
        <v>3</v>
      </c>
      <c r="BC17" t="s">
        <v>359</v>
      </c>
      <c r="BD17">
        <v>13</v>
      </c>
      <c r="BE17">
        <v>70544.958000000013</v>
      </c>
      <c r="BF17">
        <v>4.912592052290965E-2</v>
      </c>
      <c r="BG17">
        <v>4.4851965437416513E-2</v>
      </c>
      <c r="BH17">
        <v>109380.54399999999</v>
      </c>
      <c r="BI17">
        <v>3.1683751728278108E-2</v>
      </c>
      <c r="BJ17">
        <v>2.8927265327917912E-2</v>
      </c>
      <c r="BK17">
        <v>1</v>
      </c>
      <c r="BL17" t="s">
        <v>386</v>
      </c>
      <c r="BM17" t="s">
        <v>387</v>
      </c>
      <c r="BN17" t="s">
        <v>386</v>
      </c>
    </row>
    <row r="18" spans="1:66">
      <c r="A18" s="138" t="str">
        <f t="shared" si="36"/>
        <v>미추홀교통</v>
      </c>
      <c r="B18" s="138" t="str">
        <f t="shared" si="37"/>
        <v>12</v>
      </c>
      <c r="C18" s="139" t="str">
        <f t="shared" si="38"/>
        <v>70바2758</v>
      </c>
      <c r="D18" s="114" t="str">
        <f t="shared" si="39"/>
        <v>대형</v>
      </c>
      <c r="E18" s="110" t="str">
        <f t="shared" si="40"/>
        <v>C</v>
      </c>
      <c r="F18" s="159">
        <f t="shared" si="41"/>
        <v>0.89800000000000002</v>
      </c>
      <c r="G18" s="160">
        <f t="shared" si="42"/>
        <v>1.796</v>
      </c>
      <c r="H18" s="161">
        <f t="shared" si="43"/>
        <v>2</v>
      </c>
      <c r="I18" s="162">
        <f t="shared" si="44"/>
        <v>3702.2750000000001</v>
      </c>
      <c r="J18" s="163">
        <f t="shared" si="45"/>
        <v>2.194689213445894E-2</v>
      </c>
      <c r="K18" s="163">
        <f t="shared" si="46"/>
        <v>0.33916165114317098</v>
      </c>
      <c r="L18" s="163">
        <f t="shared" si="47"/>
        <v>0.14261501374155081</v>
      </c>
      <c r="M18" s="164">
        <f t="shared" si="48"/>
        <v>12.75</v>
      </c>
      <c r="N18" s="165">
        <f t="shared" si="49"/>
        <v>2.7E-2</v>
      </c>
      <c r="O18" s="165">
        <f t="shared" si="50"/>
        <v>11.831</v>
      </c>
      <c r="P18" s="166">
        <f t="shared" si="51"/>
        <v>1.7083333333333333</v>
      </c>
      <c r="Q18" s="167">
        <f t="shared" si="52"/>
        <v>93</v>
      </c>
      <c r="R18" s="168">
        <f t="shared" si="53"/>
        <v>25.697342811010664</v>
      </c>
      <c r="S18" s="140">
        <f t="shared" si="54"/>
        <v>1</v>
      </c>
      <c r="T18" s="140">
        <f t="shared" si="55"/>
        <v>438</v>
      </c>
      <c r="U18" t="s">
        <v>116</v>
      </c>
      <c r="V18" t="s">
        <v>117</v>
      </c>
      <c r="W18" t="s">
        <v>116</v>
      </c>
      <c r="X18" s="4" t="s">
        <v>117</v>
      </c>
      <c r="Y18" s="4" t="s">
        <v>208</v>
      </c>
      <c r="Z18" s="4" t="s">
        <v>189</v>
      </c>
      <c r="AA18" s="4" t="s">
        <v>48</v>
      </c>
      <c r="AB18" s="4">
        <v>511</v>
      </c>
      <c r="AC18" s="4">
        <v>3702.2750000000001</v>
      </c>
      <c r="AD18" s="4">
        <v>2061.8829999999998</v>
      </c>
      <c r="AE18" s="4">
        <v>1.796</v>
      </c>
      <c r="AF18" s="4">
        <v>2</v>
      </c>
      <c r="AG18" s="4">
        <v>12.75</v>
      </c>
      <c r="AH18" s="4">
        <v>225.503546</v>
      </c>
      <c r="AI18" s="4">
        <v>4.9491019999999999</v>
      </c>
      <c r="AJ18" s="4">
        <v>76.482155000000006</v>
      </c>
      <c r="AK18" s="4">
        <v>528</v>
      </c>
      <c r="AL18" s="4">
        <v>1</v>
      </c>
      <c r="AM18" s="4">
        <v>438</v>
      </c>
      <c r="AN18" s="4">
        <v>93</v>
      </c>
      <c r="AO18" s="4">
        <v>16.417812000000001</v>
      </c>
      <c r="AP18" s="4">
        <v>2647</v>
      </c>
      <c r="AQ18" s="4">
        <v>102.5</v>
      </c>
      <c r="AR18" s="4">
        <v>34</v>
      </c>
      <c r="AS18" s="4">
        <v>7794</v>
      </c>
      <c r="AT18" s="4">
        <v>2.7E-2</v>
      </c>
      <c r="AU18" s="4">
        <v>11.831</v>
      </c>
      <c r="AV18" s="4">
        <v>31912</v>
      </c>
      <c r="AW18" s="4">
        <v>0</v>
      </c>
      <c r="AX18" s="4">
        <v>0.46</v>
      </c>
      <c r="AY18">
        <v>0.89649999999999996</v>
      </c>
      <c r="AZ18" t="s">
        <v>69</v>
      </c>
      <c r="BA18" t="s">
        <v>193</v>
      </c>
      <c r="BB18">
        <v>1</v>
      </c>
      <c r="BC18" t="s">
        <v>365</v>
      </c>
      <c r="BD18">
        <v>9</v>
      </c>
      <c r="BE18">
        <v>70544.958000000013</v>
      </c>
      <c r="BF18">
        <v>4.2442239458133905E-2</v>
      </c>
      <c r="BG18">
        <v>3.8049467674217047E-2</v>
      </c>
      <c r="BH18">
        <v>109380.54399999999</v>
      </c>
      <c r="BI18">
        <v>2.7373113083072616E-2</v>
      </c>
      <c r="BJ18">
        <v>2.45399958789746E-2</v>
      </c>
      <c r="BK18">
        <v>1</v>
      </c>
      <c r="BL18" t="s">
        <v>386</v>
      </c>
      <c r="BM18" t="s">
        <v>387</v>
      </c>
      <c r="BN18" t="s">
        <v>386</v>
      </c>
    </row>
    <row r="19" spans="1:66">
      <c r="A19" s="141" t="str">
        <f t="shared" si="36"/>
        <v>미추홀교통</v>
      </c>
      <c r="B19" s="141" t="str">
        <f t="shared" si="37"/>
        <v>12</v>
      </c>
      <c r="C19" s="142" t="str">
        <f t="shared" si="38"/>
        <v>70바2759</v>
      </c>
      <c r="D19" s="130" t="str">
        <f t="shared" si="39"/>
        <v>대형</v>
      </c>
      <c r="E19" s="126" t="str">
        <f t="shared" si="40"/>
        <v>B</v>
      </c>
      <c r="F19" s="149">
        <f t="shared" si="41"/>
        <v>0.89800000000000002</v>
      </c>
      <c r="G19" s="150">
        <f t="shared" si="42"/>
        <v>1.796</v>
      </c>
      <c r="H19" s="151">
        <f t="shared" si="43"/>
        <v>2</v>
      </c>
      <c r="I19" s="152">
        <f t="shared" si="44"/>
        <v>3326.623</v>
      </c>
      <c r="J19" s="153">
        <f t="shared" si="45"/>
        <v>2.3219042725322686E-2</v>
      </c>
      <c r="K19" s="153">
        <f t="shared" si="46"/>
        <v>0.35346471929913448</v>
      </c>
      <c r="L19" s="153">
        <f t="shared" si="47"/>
        <v>0.21433147068363323</v>
      </c>
      <c r="M19" s="154">
        <f t="shared" si="48"/>
        <v>12.125999999999999</v>
      </c>
      <c r="N19" s="155">
        <f t="shared" si="49"/>
        <v>0.06</v>
      </c>
      <c r="O19" s="155">
        <f t="shared" si="50"/>
        <v>20.981999999999999</v>
      </c>
      <c r="P19" s="156">
        <f t="shared" si="51"/>
        <v>2.0166666666666666</v>
      </c>
      <c r="Q19" s="157">
        <f t="shared" si="52"/>
        <v>96</v>
      </c>
      <c r="R19" s="158">
        <f t="shared" si="53"/>
        <v>26.627410944268895</v>
      </c>
      <c r="S19" s="143">
        <f t="shared" si="54"/>
        <v>2</v>
      </c>
      <c r="T19" s="143">
        <f t="shared" si="55"/>
        <v>698</v>
      </c>
      <c r="U19" t="s">
        <v>116</v>
      </c>
      <c r="V19" t="s">
        <v>117</v>
      </c>
      <c r="W19" t="s">
        <v>116</v>
      </c>
      <c r="X19" s="4" t="s">
        <v>117</v>
      </c>
      <c r="Y19" s="4" t="s">
        <v>209</v>
      </c>
      <c r="Z19" s="4" t="s">
        <v>189</v>
      </c>
      <c r="AA19" s="4" t="s">
        <v>48</v>
      </c>
      <c r="AB19" s="4">
        <v>511</v>
      </c>
      <c r="AC19" s="4">
        <v>3326.623</v>
      </c>
      <c r="AD19" s="4">
        <v>1852.2439999999999</v>
      </c>
      <c r="AE19" s="4">
        <v>1.796</v>
      </c>
      <c r="AF19" s="4">
        <v>2</v>
      </c>
      <c r="AG19" s="4">
        <v>12.125999999999999</v>
      </c>
      <c r="AH19" s="4">
        <v>200.43160499999999</v>
      </c>
      <c r="AI19" s="4">
        <v>4.6538300000000001</v>
      </c>
      <c r="AJ19" s="4">
        <v>70.845500999999999</v>
      </c>
      <c r="AK19" s="4">
        <v>713</v>
      </c>
      <c r="AL19" s="4">
        <v>2</v>
      </c>
      <c r="AM19" s="4">
        <v>698</v>
      </c>
      <c r="AN19" s="4">
        <v>96</v>
      </c>
      <c r="AO19" s="4">
        <v>16.597297000000001</v>
      </c>
      <c r="AP19" s="4">
        <v>2740.7</v>
      </c>
      <c r="AQ19" s="4">
        <v>121</v>
      </c>
      <c r="AR19" s="4">
        <v>29</v>
      </c>
      <c r="AS19" s="4">
        <v>6450</v>
      </c>
      <c r="AT19" s="4">
        <v>0.06</v>
      </c>
      <c r="AU19" s="4">
        <v>20.981999999999999</v>
      </c>
      <c r="AV19" s="4">
        <v>28815</v>
      </c>
      <c r="AW19" s="4">
        <v>0</v>
      </c>
      <c r="AX19" s="4">
        <v>0.43</v>
      </c>
      <c r="AY19">
        <v>0.90700000000000003</v>
      </c>
      <c r="AZ19" t="s">
        <v>68</v>
      </c>
      <c r="BA19" t="s">
        <v>193</v>
      </c>
      <c r="BB19">
        <v>5</v>
      </c>
      <c r="BC19" t="s">
        <v>347</v>
      </c>
      <c r="BD19">
        <v>8</v>
      </c>
      <c r="BE19">
        <v>70544.958000000013</v>
      </c>
      <c r="BF19">
        <v>3.9301476371989615E-2</v>
      </c>
      <c r="BG19">
        <v>3.5646439069394582E-2</v>
      </c>
      <c r="BH19">
        <v>109380.54399999999</v>
      </c>
      <c r="BI19">
        <v>2.5347478615575365E-2</v>
      </c>
      <c r="BJ19">
        <v>2.2990163104326857E-2</v>
      </c>
      <c r="BK19">
        <v>1</v>
      </c>
      <c r="BL19" t="s">
        <v>386</v>
      </c>
      <c r="BM19" t="s">
        <v>387</v>
      </c>
      <c r="BN19" t="s">
        <v>386</v>
      </c>
    </row>
    <row r="20" spans="1:66">
      <c r="A20" s="138" t="str">
        <f t="shared" si="36"/>
        <v>미추홀교통</v>
      </c>
      <c r="B20" s="138" t="str">
        <f t="shared" si="37"/>
        <v>12</v>
      </c>
      <c r="C20" s="139" t="str">
        <f t="shared" si="38"/>
        <v>70바2766</v>
      </c>
      <c r="D20" s="114" t="str">
        <f t="shared" si="39"/>
        <v>대형</v>
      </c>
      <c r="E20" s="110" t="str">
        <f t="shared" si="40"/>
        <v>C</v>
      </c>
      <c r="F20" s="159">
        <f t="shared" si="41"/>
        <v>0.93</v>
      </c>
      <c r="G20" s="160">
        <f t="shared" si="42"/>
        <v>1.86</v>
      </c>
      <c r="H20" s="161">
        <f t="shared" si="43"/>
        <v>2</v>
      </c>
      <c r="I20" s="162">
        <f t="shared" si="44"/>
        <v>3459.627</v>
      </c>
      <c r="J20" s="163">
        <f t="shared" si="45"/>
        <v>3.3170057644456359E-2</v>
      </c>
      <c r="K20" s="163">
        <f t="shared" si="46"/>
        <v>0.32878397317573643</v>
      </c>
      <c r="L20" s="163">
        <f t="shared" si="47"/>
        <v>0.17198385837548383</v>
      </c>
      <c r="M20" s="164">
        <f t="shared" si="48"/>
        <v>10.284000000000001</v>
      </c>
      <c r="N20" s="165">
        <f t="shared" si="49"/>
        <v>0.17299999999999999</v>
      </c>
      <c r="O20" s="165">
        <f t="shared" si="50"/>
        <v>14.019</v>
      </c>
      <c r="P20" s="166">
        <f t="shared" si="51"/>
        <v>0.3</v>
      </c>
      <c r="Q20" s="167">
        <f t="shared" si="52"/>
        <v>94</v>
      </c>
      <c r="R20" s="168">
        <f t="shared" si="53"/>
        <v>24.927250513951208</v>
      </c>
      <c r="S20" s="140">
        <f t="shared" si="54"/>
        <v>6</v>
      </c>
      <c r="T20" s="140">
        <f t="shared" si="55"/>
        <v>485</v>
      </c>
      <c r="U20" t="s">
        <v>116</v>
      </c>
      <c r="V20" t="s">
        <v>117</v>
      </c>
      <c r="W20" t="s">
        <v>116</v>
      </c>
      <c r="X20" s="4" t="s">
        <v>117</v>
      </c>
      <c r="Y20" s="4" t="s">
        <v>211</v>
      </c>
      <c r="Z20" s="4" t="s">
        <v>189</v>
      </c>
      <c r="AA20" s="4" t="s">
        <v>48</v>
      </c>
      <c r="AB20" s="4">
        <v>511</v>
      </c>
      <c r="AC20" s="4">
        <v>3459.627</v>
      </c>
      <c r="AD20" s="4">
        <v>1859.6990000000001</v>
      </c>
      <c r="AE20" s="4">
        <v>1.86</v>
      </c>
      <c r="AF20" s="4">
        <v>2</v>
      </c>
      <c r="AG20" s="4">
        <v>10.284000000000001</v>
      </c>
      <c r="AH20" s="4">
        <v>217.521871</v>
      </c>
      <c r="AI20" s="4">
        <v>7.2152130000000003</v>
      </c>
      <c r="AJ20" s="4">
        <v>71.517705000000007</v>
      </c>
      <c r="AK20" s="4">
        <v>595</v>
      </c>
      <c r="AL20" s="4">
        <v>6</v>
      </c>
      <c r="AM20" s="4">
        <v>485</v>
      </c>
      <c r="AN20" s="4">
        <v>94</v>
      </c>
      <c r="AO20" s="4">
        <v>15.904731</v>
      </c>
      <c r="AP20" s="4">
        <v>948.5</v>
      </c>
      <c r="AQ20" s="4">
        <v>18</v>
      </c>
      <c r="AR20" s="4">
        <v>24</v>
      </c>
      <c r="AS20" s="4">
        <v>4107</v>
      </c>
      <c r="AT20" s="4">
        <v>0.17299999999999999</v>
      </c>
      <c r="AU20" s="4">
        <v>14.019</v>
      </c>
      <c r="AV20" s="4">
        <v>0</v>
      </c>
      <c r="AW20" s="4">
        <v>0</v>
      </c>
      <c r="AX20" s="4">
        <v>0.43</v>
      </c>
      <c r="AY20">
        <v>0.88600000000000001</v>
      </c>
      <c r="AZ20" t="s">
        <v>69</v>
      </c>
      <c r="BA20" t="s">
        <v>193</v>
      </c>
      <c r="BB20">
        <v>7</v>
      </c>
      <c r="BC20" t="s">
        <v>366</v>
      </c>
      <c r="BD20">
        <v>1</v>
      </c>
      <c r="BE20">
        <v>70544.958000000013</v>
      </c>
      <c r="BF20">
        <v>5.5554402626478275E-2</v>
      </c>
      <c r="BG20">
        <v>4.9221200727059752E-2</v>
      </c>
      <c r="BH20">
        <v>109380.54399999999</v>
      </c>
      <c r="BI20">
        <v>3.5829799859104741E-2</v>
      </c>
      <c r="BJ20">
        <v>3.1745202675166798E-2</v>
      </c>
      <c r="BK20">
        <v>1</v>
      </c>
      <c r="BL20" t="s">
        <v>386</v>
      </c>
      <c r="BM20" t="s">
        <v>387</v>
      </c>
      <c r="BN20" t="s">
        <v>386</v>
      </c>
    </row>
    <row r="21" spans="1:66">
      <c r="A21" s="141" t="str">
        <f t="shared" si="36"/>
        <v>미추홀교통</v>
      </c>
      <c r="B21" s="141" t="str">
        <f t="shared" si="37"/>
        <v>12</v>
      </c>
      <c r="C21" s="142" t="str">
        <f t="shared" si="38"/>
        <v>70바2771</v>
      </c>
      <c r="D21" s="130" t="str">
        <f t="shared" si="39"/>
        <v>대형</v>
      </c>
      <c r="E21" s="126" t="str">
        <f t="shared" si="40"/>
        <v>F</v>
      </c>
      <c r="F21" s="149">
        <f t="shared" si="41"/>
        <v>0.93</v>
      </c>
      <c r="G21" s="150">
        <f t="shared" si="42"/>
        <v>1.86</v>
      </c>
      <c r="H21" s="151">
        <f t="shared" si="43"/>
        <v>2</v>
      </c>
      <c r="I21" s="152">
        <f t="shared" si="44"/>
        <v>3787.1909999999998</v>
      </c>
      <c r="J21" s="153">
        <f t="shared" si="45"/>
        <v>1.9757656407537461E-2</v>
      </c>
      <c r="K21" s="153">
        <f t="shared" si="46"/>
        <v>0.32905089516999625</v>
      </c>
      <c r="L21" s="153">
        <f t="shared" si="47"/>
        <v>0.17004687643163496</v>
      </c>
      <c r="M21" s="154">
        <f t="shared" si="48"/>
        <v>10.94</v>
      </c>
      <c r="N21" s="155">
        <f t="shared" si="49"/>
        <v>7.9000000000000001E-2</v>
      </c>
      <c r="O21" s="155">
        <f t="shared" si="50"/>
        <v>24.108000000000001</v>
      </c>
      <c r="P21" s="156">
        <f t="shared" si="51"/>
        <v>0</v>
      </c>
      <c r="Q21" s="157">
        <f t="shared" si="52"/>
        <v>79</v>
      </c>
      <c r="R21" s="158">
        <f t="shared" si="53"/>
        <v>25.867208030623313</v>
      </c>
      <c r="S21" s="143">
        <f t="shared" si="54"/>
        <v>3</v>
      </c>
      <c r="T21" s="143">
        <f t="shared" si="55"/>
        <v>913</v>
      </c>
      <c r="U21" t="s">
        <v>116</v>
      </c>
      <c r="V21" t="s">
        <v>117</v>
      </c>
      <c r="W21" t="s">
        <v>116</v>
      </c>
      <c r="X21" s="4" t="s">
        <v>117</v>
      </c>
      <c r="Y21" s="4" t="s">
        <v>212</v>
      </c>
      <c r="Z21" s="4" t="s">
        <v>189</v>
      </c>
      <c r="AA21" s="4" t="s">
        <v>48</v>
      </c>
      <c r="AB21" s="4">
        <v>511</v>
      </c>
      <c r="AC21" s="4">
        <v>3787.1909999999998</v>
      </c>
      <c r="AD21" s="4">
        <v>2036.182</v>
      </c>
      <c r="AE21" s="4">
        <v>1.86</v>
      </c>
      <c r="AF21" s="4">
        <v>2</v>
      </c>
      <c r="AG21" s="4">
        <v>10.94</v>
      </c>
      <c r="AH21" s="4">
        <v>224.832435</v>
      </c>
      <c r="AI21" s="4">
        <v>4.4421619999999997</v>
      </c>
      <c r="AJ21" s="4">
        <v>73.981313999999998</v>
      </c>
      <c r="AK21" s="4">
        <v>644</v>
      </c>
      <c r="AL21" s="4">
        <v>3</v>
      </c>
      <c r="AM21" s="4">
        <v>913</v>
      </c>
      <c r="AN21" s="4">
        <v>79</v>
      </c>
      <c r="AO21" s="4">
        <v>16.844504000000001</v>
      </c>
      <c r="AP21" s="4">
        <v>2083.3000000000002</v>
      </c>
      <c r="AQ21" s="4">
        <v>0</v>
      </c>
      <c r="AR21" s="4">
        <v>22</v>
      </c>
      <c r="AS21" s="4">
        <v>6148</v>
      </c>
      <c r="AT21" s="4">
        <v>7.9000000000000001E-2</v>
      </c>
      <c r="AU21" s="4">
        <v>24.108000000000001</v>
      </c>
      <c r="AV21" s="4">
        <v>29031</v>
      </c>
      <c r="AW21" s="4">
        <v>0</v>
      </c>
      <c r="AX21" s="4">
        <v>0.43</v>
      </c>
      <c r="AY21">
        <v>0.71366666666666667</v>
      </c>
      <c r="AZ21" t="s">
        <v>70</v>
      </c>
      <c r="BA21" t="s">
        <v>367</v>
      </c>
      <c r="BB21">
        <v>6</v>
      </c>
      <c r="BC21" t="s">
        <v>368</v>
      </c>
      <c r="BD21">
        <v>11</v>
      </c>
      <c r="BE21">
        <v>38835.586000000003</v>
      </c>
      <c r="BF21">
        <v>0.13922661035680006</v>
      </c>
      <c r="BG21">
        <v>9.9361390924636306E-2</v>
      </c>
      <c r="BH21">
        <v>109380.54399999999</v>
      </c>
      <c r="BI21">
        <v>4.943243836856398E-2</v>
      </c>
      <c r="BJ21">
        <v>3.5278283515698491E-2</v>
      </c>
      <c r="BK21">
        <v>1</v>
      </c>
      <c r="BL21" t="s">
        <v>386</v>
      </c>
      <c r="BM21" t="s">
        <v>387</v>
      </c>
      <c r="BN21" t="s">
        <v>386</v>
      </c>
    </row>
    <row r="22" spans="1:66">
      <c r="A22" s="138" t="str">
        <f t="shared" si="36"/>
        <v>미추홀교통</v>
      </c>
      <c r="B22" s="138" t="str">
        <f t="shared" si="37"/>
        <v>12</v>
      </c>
      <c r="C22" s="139" t="str">
        <f t="shared" si="38"/>
        <v>70바2777</v>
      </c>
      <c r="D22" s="114" t="str">
        <f t="shared" si="39"/>
        <v>대형</v>
      </c>
      <c r="E22" s="110" t="str">
        <f t="shared" si="40"/>
        <v>F</v>
      </c>
      <c r="F22" s="159">
        <f t="shared" si="41"/>
        <v>0.90700000000000003</v>
      </c>
      <c r="G22" s="160">
        <f t="shared" si="42"/>
        <v>1.8140000000000001</v>
      </c>
      <c r="H22" s="161">
        <f t="shared" si="43"/>
        <v>2</v>
      </c>
      <c r="I22" s="162">
        <f t="shared" si="44"/>
        <v>3434.3519999999999</v>
      </c>
      <c r="J22" s="163">
        <f t="shared" si="45"/>
        <v>2.7421944247667678E-2</v>
      </c>
      <c r="K22" s="163">
        <f t="shared" si="46"/>
        <v>0.3547949841051013</v>
      </c>
      <c r="L22" s="163">
        <f t="shared" si="47"/>
        <v>0.1933406942561508</v>
      </c>
      <c r="M22" s="164">
        <f t="shared" si="48"/>
        <v>11.749000000000001</v>
      </c>
      <c r="N22" s="165">
        <f t="shared" si="49"/>
        <v>8.6999999999999994E-2</v>
      </c>
      <c r="O22" s="165">
        <f t="shared" si="50"/>
        <v>33.018999999999998</v>
      </c>
      <c r="P22" s="166">
        <f t="shared" si="51"/>
        <v>0.23333333333333334</v>
      </c>
      <c r="Q22" s="167">
        <f t="shared" si="52"/>
        <v>94</v>
      </c>
      <c r="R22" s="168">
        <f t="shared" si="53"/>
        <v>26.355458560423461</v>
      </c>
      <c r="S22" s="140">
        <f t="shared" si="54"/>
        <v>3</v>
      </c>
      <c r="T22" s="140">
        <f t="shared" si="55"/>
        <v>1134</v>
      </c>
      <c r="U22" t="s">
        <v>116</v>
      </c>
      <c r="V22" t="s">
        <v>117</v>
      </c>
      <c r="W22" t="s">
        <v>116</v>
      </c>
      <c r="X22" s="4" t="s">
        <v>117</v>
      </c>
      <c r="Y22" s="4" t="s">
        <v>213</v>
      </c>
      <c r="Z22" s="4" t="s">
        <v>189</v>
      </c>
      <c r="AA22" s="4" t="s">
        <v>48</v>
      </c>
      <c r="AB22" s="4">
        <v>511</v>
      </c>
      <c r="AC22" s="4">
        <v>3434.3519999999999</v>
      </c>
      <c r="AD22" s="4">
        <v>1893.7139999999999</v>
      </c>
      <c r="AE22" s="4">
        <v>1.8140000000000001</v>
      </c>
      <c r="AF22" s="4">
        <v>2</v>
      </c>
      <c r="AG22" s="4">
        <v>11.749000000000001</v>
      </c>
      <c r="AH22" s="4">
        <v>210.92993799999999</v>
      </c>
      <c r="AI22" s="4">
        <v>5.7841089999999999</v>
      </c>
      <c r="AJ22" s="4">
        <v>74.836883999999998</v>
      </c>
      <c r="AK22" s="4">
        <v>664</v>
      </c>
      <c r="AL22" s="4">
        <v>3</v>
      </c>
      <c r="AM22" s="4">
        <v>1134</v>
      </c>
      <c r="AN22" s="4">
        <v>94</v>
      </c>
      <c r="AO22" s="4">
        <v>16.281956000000001</v>
      </c>
      <c r="AP22" s="4">
        <v>2003</v>
      </c>
      <c r="AQ22" s="4">
        <v>14</v>
      </c>
      <c r="AR22" s="4">
        <v>31</v>
      </c>
      <c r="AS22" s="4">
        <v>6068</v>
      </c>
      <c r="AT22" s="4">
        <v>8.6999999999999994E-2</v>
      </c>
      <c r="AU22" s="4">
        <v>33.018999999999998</v>
      </c>
      <c r="AV22" s="4">
        <v>28230</v>
      </c>
      <c r="AW22" s="4">
        <v>0</v>
      </c>
      <c r="AX22" s="4">
        <v>0.43</v>
      </c>
      <c r="AY22">
        <v>0.75199999999999989</v>
      </c>
      <c r="AZ22" t="s">
        <v>70</v>
      </c>
      <c r="BA22" t="s">
        <v>367</v>
      </c>
      <c r="BB22">
        <v>2</v>
      </c>
      <c r="BC22" t="s">
        <v>369</v>
      </c>
      <c r="BD22">
        <v>9</v>
      </c>
      <c r="BE22">
        <v>38835.586000000003</v>
      </c>
      <c r="BF22">
        <v>0.15265898137857375</v>
      </c>
      <c r="BG22">
        <v>0.11479955399668745</v>
      </c>
      <c r="BH22">
        <v>109380.54399999999</v>
      </c>
      <c r="BI22">
        <v>5.4201604629064565E-2</v>
      </c>
      <c r="BJ22">
        <v>4.0759606681056548E-2</v>
      </c>
      <c r="BK22">
        <v>1</v>
      </c>
      <c r="BL22" t="s">
        <v>386</v>
      </c>
      <c r="BM22" t="s">
        <v>387</v>
      </c>
      <c r="BN22" t="s">
        <v>386</v>
      </c>
    </row>
    <row r="23" spans="1:66">
      <c r="A23" s="141" t="str">
        <f t="shared" si="36"/>
        <v>미추홀교통</v>
      </c>
      <c r="B23" s="141" t="str">
        <f t="shared" si="37"/>
        <v>12</v>
      </c>
      <c r="C23" s="142" t="str">
        <f t="shared" si="38"/>
        <v>70바2784</v>
      </c>
      <c r="D23" s="130" t="str">
        <f t="shared" si="39"/>
        <v>대형</v>
      </c>
      <c r="E23" s="126" t="str">
        <f t="shared" si="40"/>
        <v>F</v>
      </c>
      <c r="F23" s="149">
        <f t="shared" si="41"/>
        <v>0.90649999999999997</v>
      </c>
      <c r="G23" s="150">
        <f t="shared" si="42"/>
        <v>1.8129999999999999</v>
      </c>
      <c r="H23" s="151">
        <f t="shared" si="43"/>
        <v>2</v>
      </c>
      <c r="I23" s="152">
        <f t="shared" si="44"/>
        <v>1764.6289999999999</v>
      </c>
      <c r="J23" s="153">
        <f t="shared" si="45"/>
        <v>1.6446165864816918E-2</v>
      </c>
      <c r="K23" s="153">
        <f t="shared" si="46"/>
        <v>0.3261019124126478</v>
      </c>
      <c r="L23" s="153">
        <f t="shared" si="47"/>
        <v>0.13430585125825314</v>
      </c>
      <c r="M23" s="154">
        <f t="shared" si="48"/>
        <v>12.087</v>
      </c>
      <c r="N23" s="155">
        <f t="shared" si="49"/>
        <v>0.623</v>
      </c>
      <c r="O23" s="155">
        <f t="shared" si="50"/>
        <v>17.736999999999998</v>
      </c>
      <c r="P23" s="156">
        <f t="shared" si="51"/>
        <v>5.6666666666666664E-2</v>
      </c>
      <c r="Q23" s="157">
        <f t="shared" si="52"/>
        <v>91</v>
      </c>
      <c r="R23" s="158">
        <f t="shared" si="53"/>
        <v>25.631485230393501</v>
      </c>
      <c r="S23" s="143">
        <f t="shared" si="54"/>
        <v>11</v>
      </c>
      <c r="T23" s="143">
        <f t="shared" si="55"/>
        <v>313</v>
      </c>
      <c r="U23" t="s">
        <v>116</v>
      </c>
      <c r="V23" t="s">
        <v>117</v>
      </c>
      <c r="W23" t="s">
        <v>116</v>
      </c>
      <c r="X23" s="4" t="s">
        <v>117</v>
      </c>
      <c r="Y23" s="4" t="s">
        <v>214</v>
      </c>
      <c r="Z23" s="4" t="s">
        <v>189</v>
      </c>
      <c r="AA23" s="4" t="s">
        <v>48</v>
      </c>
      <c r="AB23" s="4">
        <v>511</v>
      </c>
      <c r="AC23" s="4">
        <v>1764.6289999999999</v>
      </c>
      <c r="AD23" s="4">
        <v>973.41499999999996</v>
      </c>
      <c r="AE23" s="4">
        <v>1.8129999999999999</v>
      </c>
      <c r="AF23" s="4">
        <v>2</v>
      </c>
      <c r="AG23" s="4">
        <v>12.087</v>
      </c>
      <c r="AH23" s="4">
        <v>104.71662600000001</v>
      </c>
      <c r="AI23" s="4">
        <v>1.7221869999999999</v>
      </c>
      <c r="AJ23" s="4">
        <v>34.148291999999998</v>
      </c>
      <c r="AK23" s="4">
        <v>237</v>
      </c>
      <c r="AL23" s="4">
        <v>11</v>
      </c>
      <c r="AM23" s="4">
        <v>313</v>
      </c>
      <c r="AN23" s="4">
        <v>91</v>
      </c>
      <c r="AO23" s="4">
        <v>16.851469000000002</v>
      </c>
      <c r="AP23" s="4">
        <v>539.6</v>
      </c>
      <c r="AQ23" s="4">
        <v>3.4</v>
      </c>
      <c r="AR23" s="4">
        <v>8</v>
      </c>
      <c r="AS23" s="4">
        <v>733</v>
      </c>
      <c r="AT23" s="4">
        <v>0.623</v>
      </c>
      <c r="AU23" s="4">
        <v>17.736999999999998</v>
      </c>
      <c r="AV23" s="4">
        <v>15561</v>
      </c>
      <c r="AW23" s="4">
        <v>0</v>
      </c>
      <c r="AX23" s="4">
        <v>0.45</v>
      </c>
      <c r="AY23">
        <v>0.73233333333333339</v>
      </c>
      <c r="AZ23" t="s">
        <v>70</v>
      </c>
      <c r="BA23" t="s">
        <v>367</v>
      </c>
      <c r="BB23">
        <v>5</v>
      </c>
      <c r="BC23" t="s">
        <v>370</v>
      </c>
      <c r="BD23">
        <v>10</v>
      </c>
      <c r="BE23">
        <v>38835.586000000003</v>
      </c>
      <c r="BF23">
        <v>0.14751630115739722</v>
      </c>
      <c r="BG23">
        <v>0.10803110454760058</v>
      </c>
      <c r="BH23">
        <v>109380.54399999999</v>
      </c>
      <c r="BI23">
        <v>5.2375694895062871E-2</v>
      </c>
      <c r="BJ23">
        <v>3.8356467228151045E-2</v>
      </c>
      <c r="BK23">
        <v>1</v>
      </c>
      <c r="BL23" t="s">
        <v>386</v>
      </c>
      <c r="BM23" t="s">
        <v>387</v>
      </c>
      <c r="BN23" t="s">
        <v>386</v>
      </c>
    </row>
    <row r="24" spans="1:66">
      <c r="A24" s="138" t="str">
        <f t="shared" si="36"/>
        <v>미추홀교통</v>
      </c>
      <c r="B24" s="138" t="str">
        <f t="shared" si="37"/>
        <v>12</v>
      </c>
      <c r="C24" s="139" t="str">
        <f t="shared" si="38"/>
        <v>70바2867</v>
      </c>
      <c r="D24" s="114" t="str">
        <f t="shared" si="39"/>
        <v>대형</v>
      </c>
      <c r="E24" s="110" t="str">
        <f t="shared" si="40"/>
        <v>F</v>
      </c>
      <c r="F24" s="159">
        <f t="shared" si="41"/>
        <v>0.88649999999999995</v>
      </c>
      <c r="G24" s="160">
        <f t="shared" si="42"/>
        <v>1.7729999999999999</v>
      </c>
      <c r="H24" s="161">
        <f t="shared" si="43"/>
        <v>2</v>
      </c>
      <c r="I24" s="162">
        <f t="shared" si="44"/>
        <v>2119.489</v>
      </c>
      <c r="J24" s="163">
        <f t="shared" si="45"/>
        <v>2.4776238882801917E-2</v>
      </c>
      <c r="K24" s="163">
        <f t="shared" si="46"/>
        <v>0.34230040959357616</v>
      </c>
      <c r="L24" s="163">
        <f t="shared" si="47"/>
        <v>0.19580191263082752</v>
      </c>
      <c r="M24" s="164">
        <f t="shared" si="48"/>
        <v>10.989000000000001</v>
      </c>
      <c r="N24" s="165">
        <f t="shared" si="49"/>
        <v>0.33</v>
      </c>
      <c r="O24" s="165">
        <f t="shared" si="50"/>
        <v>27.507000000000001</v>
      </c>
      <c r="P24" s="166">
        <f t="shared" si="51"/>
        <v>0</v>
      </c>
      <c r="Q24" s="167">
        <f t="shared" si="52"/>
        <v>77</v>
      </c>
      <c r="R24" s="168">
        <f t="shared" si="53"/>
        <v>25.932624989905857</v>
      </c>
      <c r="S24" s="140">
        <f t="shared" si="54"/>
        <v>7</v>
      </c>
      <c r="T24" s="140">
        <f t="shared" si="55"/>
        <v>583</v>
      </c>
      <c r="U24" t="s">
        <v>116</v>
      </c>
      <c r="V24" t="s">
        <v>117</v>
      </c>
      <c r="W24" t="s">
        <v>116</v>
      </c>
      <c r="X24" s="4" t="s">
        <v>117</v>
      </c>
      <c r="Y24" s="4" t="s">
        <v>345</v>
      </c>
      <c r="Z24" s="4" t="s">
        <v>189</v>
      </c>
      <c r="AA24" s="4" t="s">
        <v>48</v>
      </c>
      <c r="AB24" s="4">
        <v>511</v>
      </c>
      <c r="AC24" s="4">
        <v>2119.489</v>
      </c>
      <c r="AD24" s="4">
        <v>1195.165</v>
      </c>
      <c r="AE24" s="4">
        <v>1.7729999999999999</v>
      </c>
      <c r="AF24" s="4">
        <v>2</v>
      </c>
      <c r="AG24" s="4">
        <v>10.989000000000001</v>
      </c>
      <c r="AH24" s="4">
        <v>129.13190800000001</v>
      </c>
      <c r="AI24" s="4">
        <v>3.1994030000000002</v>
      </c>
      <c r="AJ24" s="4">
        <v>44.201904999999996</v>
      </c>
      <c r="AK24" s="4">
        <v>415</v>
      </c>
      <c r="AL24" s="4">
        <v>7</v>
      </c>
      <c r="AM24" s="4">
        <v>583</v>
      </c>
      <c r="AN24" s="4">
        <v>77</v>
      </c>
      <c r="AO24" s="4">
        <v>16.413363</v>
      </c>
      <c r="AP24" s="4">
        <v>694.1</v>
      </c>
      <c r="AQ24" s="4">
        <v>0</v>
      </c>
      <c r="AR24" s="4">
        <v>18</v>
      </c>
      <c r="AS24" s="4">
        <v>2309</v>
      </c>
      <c r="AT24" s="4">
        <v>0.33</v>
      </c>
      <c r="AU24" s="4">
        <v>27.507000000000001</v>
      </c>
      <c r="AV24" s="4">
        <v>0</v>
      </c>
      <c r="AW24" s="4">
        <v>0</v>
      </c>
      <c r="AX24" s="4">
        <v>0.41</v>
      </c>
      <c r="AY24">
        <v>0.73933333333333329</v>
      </c>
      <c r="AZ24" t="s">
        <v>70</v>
      </c>
      <c r="BA24" t="s">
        <v>367</v>
      </c>
      <c r="BB24">
        <v>4</v>
      </c>
      <c r="BC24" t="s">
        <v>371</v>
      </c>
      <c r="BD24">
        <v>8</v>
      </c>
      <c r="BE24">
        <v>38835.586000000003</v>
      </c>
      <c r="BF24">
        <v>0.11457004923268056</v>
      </c>
      <c r="BG24">
        <v>8.470545639936182E-2</v>
      </c>
      <c r="BH24">
        <v>109380.54399999999</v>
      </c>
      <c r="BI24">
        <v>4.0678120964547412E-2</v>
      </c>
      <c r="BJ24">
        <v>3.0074690766455386E-2</v>
      </c>
      <c r="BK24">
        <v>1</v>
      </c>
      <c r="BL24" t="s">
        <v>386</v>
      </c>
      <c r="BM24" t="s">
        <v>387</v>
      </c>
      <c r="BN24" t="s">
        <v>386</v>
      </c>
    </row>
    <row r="25" spans="1:66">
      <c r="A25" s="141" t="str">
        <f t="shared" si="36"/>
        <v>미추홀교통</v>
      </c>
      <c r="B25" s="141" t="str">
        <f t="shared" si="37"/>
        <v>76</v>
      </c>
      <c r="C25" s="142" t="str">
        <f t="shared" si="38"/>
        <v>70바2677</v>
      </c>
      <c r="D25" s="130" t="str">
        <f t="shared" si="39"/>
        <v>중형</v>
      </c>
      <c r="E25" s="126" t="str">
        <f t="shared" si="40"/>
        <v>D</v>
      </c>
      <c r="F25" s="149">
        <f t="shared" si="41"/>
        <v>0.71033333333333326</v>
      </c>
      <c r="G25" s="150">
        <f t="shared" si="42"/>
        <v>2.1309999999999998</v>
      </c>
      <c r="H25" s="151">
        <f t="shared" si="43"/>
        <v>3</v>
      </c>
      <c r="I25" s="152">
        <f t="shared" si="44"/>
        <v>5510.1719999999996</v>
      </c>
      <c r="J25" s="153">
        <f t="shared" si="45"/>
        <v>4.1162116935075072E-2</v>
      </c>
      <c r="K25" s="153">
        <f t="shared" si="46"/>
        <v>0.315010629400234</v>
      </c>
      <c r="L25" s="153">
        <f t="shared" si="47"/>
        <v>0.27694235316066362</v>
      </c>
      <c r="M25" s="154">
        <f t="shared" si="48"/>
        <v>10.593999999999999</v>
      </c>
      <c r="N25" s="155">
        <f t="shared" si="49"/>
        <v>0.2</v>
      </c>
      <c r="O25" s="155">
        <f t="shared" si="50"/>
        <v>11.143000000000001</v>
      </c>
      <c r="P25" s="156">
        <f t="shared" si="51"/>
        <v>0</v>
      </c>
      <c r="Q25" s="157">
        <f t="shared" si="52"/>
        <v>75</v>
      </c>
      <c r="R25" s="158">
        <f t="shared" si="53"/>
        <v>23.14076769935243</v>
      </c>
      <c r="S25" s="143">
        <f t="shared" si="54"/>
        <v>11</v>
      </c>
      <c r="T25" s="143">
        <f t="shared" si="55"/>
        <v>614</v>
      </c>
      <c r="U25" t="s">
        <v>116</v>
      </c>
      <c r="V25" t="s">
        <v>119</v>
      </c>
      <c r="W25" t="s">
        <v>116</v>
      </c>
      <c r="X25" s="4" t="s">
        <v>119</v>
      </c>
      <c r="Y25" s="4" t="s">
        <v>215</v>
      </c>
      <c r="Z25" s="4" t="s">
        <v>216</v>
      </c>
      <c r="AA25" s="4" t="s">
        <v>48</v>
      </c>
      <c r="AB25" s="4">
        <v>511</v>
      </c>
      <c r="AC25" s="4">
        <v>5510.1719999999996</v>
      </c>
      <c r="AD25" s="4">
        <v>2585.8939999999998</v>
      </c>
      <c r="AE25" s="4">
        <v>2.1309999999999998</v>
      </c>
      <c r="AF25" s="4">
        <v>3</v>
      </c>
      <c r="AG25" s="4">
        <v>10.593999999999999</v>
      </c>
      <c r="AH25" s="4">
        <v>369.84353900000002</v>
      </c>
      <c r="AI25" s="4">
        <v>15.223542999999999</v>
      </c>
      <c r="AJ25" s="4">
        <v>116.50464599999999</v>
      </c>
      <c r="AK25" s="4">
        <v>1526</v>
      </c>
      <c r="AL25" s="4">
        <v>11</v>
      </c>
      <c r="AM25" s="4">
        <v>614</v>
      </c>
      <c r="AN25" s="4">
        <v>75</v>
      </c>
      <c r="AO25" s="4">
        <v>14.898656000000001</v>
      </c>
      <c r="AP25" s="4">
        <v>2224.3000000000002</v>
      </c>
      <c r="AQ25" s="4">
        <v>0</v>
      </c>
      <c r="AR25" s="4">
        <v>77</v>
      </c>
      <c r="AS25" s="4">
        <v>44242</v>
      </c>
      <c r="AT25" s="4">
        <v>0.2</v>
      </c>
      <c r="AU25" s="4">
        <v>11.143000000000001</v>
      </c>
      <c r="AV25" s="4">
        <v>0</v>
      </c>
      <c r="AW25" s="4">
        <v>0</v>
      </c>
      <c r="AX25" s="4">
        <v>0.54</v>
      </c>
      <c r="AY25">
        <v>0.81633333333333324</v>
      </c>
      <c r="AZ25" t="s">
        <v>67</v>
      </c>
      <c r="BA25" t="s">
        <v>367</v>
      </c>
      <c r="BB25">
        <v>1</v>
      </c>
      <c r="BC25" t="s">
        <v>372</v>
      </c>
      <c r="BD25">
        <v>11</v>
      </c>
      <c r="BE25">
        <v>38835.586000000003</v>
      </c>
      <c r="BF25">
        <v>0.16161741450225572</v>
      </c>
      <c r="BG25">
        <v>0.13193368270534142</v>
      </c>
      <c r="BH25">
        <v>109380.54399999999</v>
      </c>
      <c r="BI25">
        <v>5.7382298263208488E-2</v>
      </c>
      <c r="BJ25">
        <v>4.6843082815532525E-2</v>
      </c>
      <c r="BK25">
        <v>1</v>
      </c>
      <c r="BL25" t="s">
        <v>386</v>
      </c>
      <c r="BM25" t="s">
        <v>387</v>
      </c>
      <c r="BN25" t="s">
        <v>386</v>
      </c>
    </row>
    <row r="26" spans="1:66">
      <c r="A26" s="138" t="str">
        <f t="shared" si="36"/>
        <v>미추홀교통</v>
      </c>
      <c r="B26" s="138" t="str">
        <f t="shared" si="37"/>
        <v>76</v>
      </c>
      <c r="C26" s="139" t="str">
        <f t="shared" si="38"/>
        <v>70바2690</v>
      </c>
      <c r="D26" s="114" t="str">
        <f t="shared" si="39"/>
        <v>중형</v>
      </c>
      <c r="E26" s="110" t="str">
        <f t="shared" si="40"/>
        <v>F</v>
      </c>
      <c r="F26" s="159">
        <f t="shared" si="41"/>
        <v>0.78633333333333333</v>
      </c>
      <c r="G26" s="160">
        <f t="shared" si="42"/>
        <v>2.359</v>
      </c>
      <c r="H26" s="161">
        <f t="shared" si="43"/>
        <v>3</v>
      </c>
      <c r="I26" s="162">
        <f t="shared" si="44"/>
        <v>5899.2330000000002</v>
      </c>
      <c r="J26" s="163">
        <f t="shared" si="45"/>
        <v>3.0897078780778381E-2</v>
      </c>
      <c r="K26" s="163">
        <f t="shared" si="46"/>
        <v>0.2834172046459642</v>
      </c>
      <c r="L26" s="163">
        <f t="shared" si="47"/>
        <v>0.209518762862901</v>
      </c>
      <c r="M26" s="164">
        <f t="shared" si="48"/>
        <v>8.6319999999999997</v>
      </c>
      <c r="N26" s="165">
        <f t="shared" si="49"/>
        <v>0</v>
      </c>
      <c r="O26" s="165">
        <f t="shared" si="50"/>
        <v>6.069</v>
      </c>
      <c r="P26" s="166">
        <f t="shared" si="51"/>
        <v>0</v>
      </c>
      <c r="Q26" s="167">
        <f t="shared" si="52"/>
        <v>75</v>
      </c>
      <c r="R26" s="168">
        <f t="shared" si="53"/>
        <v>23.193482394264986</v>
      </c>
      <c r="S26" s="140">
        <f t="shared" si="54"/>
        <v>0</v>
      </c>
      <c r="T26" s="140">
        <f t="shared" si="55"/>
        <v>358</v>
      </c>
      <c r="U26" t="s">
        <v>116</v>
      </c>
      <c r="V26" t="s">
        <v>119</v>
      </c>
      <c r="W26" t="s">
        <v>116</v>
      </c>
      <c r="X26" s="4" t="s">
        <v>119</v>
      </c>
      <c r="Y26" s="4" t="s">
        <v>217</v>
      </c>
      <c r="Z26" s="4" t="s">
        <v>216</v>
      </c>
      <c r="AA26" s="4" t="s">
        <v>48</v>
      </c>
      <c r="AB26" s="4">
        <v>511</v>
      </c>
      <c r="AC26" s="4">
        <v>5899.2330000000002</v>
      </c>
      <c r="AD26" s="4">
        <v>2500.3040000000001</v>
      </c>
      <c r="AE26" s="4">
        <v>2.359</v>
      </c>
      <c r="AF26" s="4">
        <v>3</v>
      </c>
      <c r="AG26" s="4">
        <v>8.6319999999999997</v>
      </c>
      <c r="AH26" s="4">
        <v>370.940699</v>
      </c>
      <c r="AI26" s="4">
        <v>11.460984</v>
      </c>
      <c r="AJ26" s="4">
        <v>105.130976</v>
      </c>
      <c r="AK26" s="4">
        <v>1236</v>
      </c>
      <c r="AL26" s="4">
        <v>0</v>
      </c>
      <c r="AM26" s="4">
        <v>358</v>
      </c>
      <c r="AN26" s="4">
        <v>75</v>
      </c>
      <c r="AO26" s="4">
        <v>15.903439000000001</v>
      </c>
      <c r="AP26" s="4">
        <v>509.2</v>
      </c>
      <c r="AQ26" s="4">
        <v>0</v>
      </c>
      <c r="AR26" s="4">
        <v>11</v>
      </c>
      <c r="AS26" s="4">
        <v>1633</v>
      </c>
      <c r="AT26" s="4">
        <v>0</v>
      </c>
      <c r="AU26" s="4">
        <v>6.069</v>
      </c>
      <c r="AV26" s="4">
        <v>50560</v>
      </c>
      <c r="AW26" s="4">
        <v>0</v>
      </c>
      <c r="AX26" s="4">
        <v>0.53</v>
      </c>
      <c r="AY26">
        <v>0.75233333333333341</v>
      </c>
      <c r="AZ26" t="s">
        <v>70</v>
      </c>
      <c r="BA26" t="s">
        <v>367</v>
      </c>
      <c r="BB26">
        <v>1</v>
      </c>
      <c r="BC26" t="s">
        <v>373</v>
      </c>
      <c r="BD26">
        <v>10</v>
      </c>
      <c r="BE26">
        <v>38835.586000000003</v>
      </c>
      <c r="BF26">
        <v>0.14407177993915168</v>
      </c>
      <c r="BG26">
        <v>0.10839000244088846</v>
      </c>
      <c r="BH26">
        <v>109380.54399999999</v>
      </c>
      <c r="BI26">
        <v>5.1152716885372235E-2</v>
      </c>
      <c r="BJ26">
        <v>3.848389400342838E-2</v>
      </c>
      <c r="BK26">
        <v>1</v>
      </c>
      <c r="BL26" t="s">
        <v>386</v>
      </c>
      <c r="BM26" t="s">
        <v>387</v>
      </c>
      <c r="BN26" t="s">
        <v>386</v>
      </c>
    </row>
    <row r="27" spans="1:66">
      <c r="A27" s="141" t="str">
        <f t="shared" si="36"/>
        <v>미추홀교통</v>
      </c>
      <c r="B27" s="141" t="str">
        <f t="shared" si="37"/>
        <v>76</v>
      </c>
      <c r="C27" s="142" t="str">
        <f t="shared" si="38"/>
        <v>70바2692</v>
      </c>
      <c r="D27" s="130" t="str">
        <f t="shared" si="39"/>
        <v>중형</v>
      </c>
      <c r="E27" s="126" t="str">
        <f t="shared" si="40"/>
        <v>F</v>
      </c>
      <c r="F27" s="149">
        <f t="shared" si="41"/>
        <v>0.73266666666666669</v>
      </c>
      <c r="G27" s="150">
        <f t="shared" si="42"/>
        <v>2.198</v>
      </c>
      <c r="H27" s="151">
        <f t="shared" si="43"/>
        <v>3</v>
      </c>
      <c r="I27" s="152">
        <f t="shared" si="44"/>
        <v>5496.098</v>
      </c>
      <c r="J27" s="153">
        <f t="shared" si="45"/>
        <v>1.9640145610379817E-2</v>
      </c>
      <c r="K27" s="153">
        <f t="shared" si="46"/>
        <v>0.31066200690704965</v>
      </c>
      <c r="L27" s="153">
        <f t="shared" si="47"/>
        <v>0.28820446796982152</v>
      </c>
      <c r="M27" s="154">
        <f t="shared" si="48"/>
        <v>10.43</v>
      </c>
      <c r="N27" s="155">
        <f t="shared" si="49"/>
        <v>9.0999999999999998E-2</v>
      </c>
      <c r="O27" s="155">
        <f t="shared" si="50"/>
        <v>12.026999999999999</v>
      </c>
      <c r="P27" s="156">
        <f t="shared" si="51"/>
        <v>0</v>
      </c>
      <c r="Q27" s="157">
        <f t="shared" si="52"/>
        <v>81</v>
      </c>
      <c r="R27" s="158">
        <f t="shared" si="53"/>
        <v>23.649691354870484</v>
      </c>
      <c r="S27" s="143">
        <f t="shared" si="54"/>
        <v>5</v>
      </c>
      <c r="T27" s="143">
        <f t="shared" si="55"/>
        <v>661</v>
      </c>
      <c r="U27" t="s">
        <v>116</v>
      </c>
      <c r="V27" t="s">
        <v>119</v>
      </c>
      <c r="W27" t="s">
        <v>116</v>
      </c>
      <c r="X27" s="4" t="s">
        <v>119</v>
      </c>
      <c r="Y27" s="4" t="s">
        <v>218</v>
      </c>
      <c r="Z27" s="4" t="s">
        <v>216</v>
      </c>
      <c r="AA27" s="4" t="s">
        <v>48</v>
      </c>
      <c r="AB27" s="4">
        <v>511</v>
      </c>
      <c r="AC27" s="4">
        <v>5496.098</v>
      </c>
      <c r="AD27" s="4">
        <v>2500.154</v>
      </c>
      <c r="AE27" s="4">
        <v>2.198</v>
      </c>
      <c r="AF27" s="4">
        <v>3</v>
      </c>
      <c r="AG27" s="4">
        <v>10.43</v>
      </c>
      <c r="AH27" s="4">
        <v>347.01647000000003</v>
      </c>
      <c r="AI27" s="4">
        <v>6.8154539999999999</v>
      </c>
      <c r="AJ27" s="4">
        <v>107.804833</v>
      </c>
      <c r="AK27" s="4">
        <v>1584</v>
      </c>
      <c r="AL27" s="4">
        <v>5</v>
      </c>
      <c r="AM27" s="4">
        <v>661</v>
      </c>
      <c r="AN27" s="4">
        <v>81</v>
      </c>
      <c r="AO27" s="4">
        <v>15.838146999999999</v>
      </c>
      <c r="AP27" s="4">
        <v>1175.9000000000001</v>
      </c>
      <c r="AQ27" s="4">
        <v>0</v>
      </c>
      <c r="AR27" s="4">
        <v>32</v>
      </c>
      <c r="AS27" s="4">
        <v>5793</v>
      </c>
      <c r="AT27" s="4">
        <v>9.0999999999999998E-2</v>
      </c>
      <c r="AU27" s="4">
        <v>12.026999999999999</v>
      </c>
      <c r="AV27" s="4">
        <v>47164</v>
      </c>
      <c r="AW27" s="4">
        <v>0</v>
      </c>
      <c r="AX27" s="4">
        <v>0.54</v>
      </c>
      <c r="AY27">
        <v>0.73966666666666658</v>
      </c>
      <c r="AZ27" t="s">
        <v>70</v>
      </c>
      <c r="BA27" t="s">
        <v>367</v>
      </c>
      <c r="BB27">
        <v>3</v>
      </c>
      <c r="BC27" t="s">
        <v>374</v>
      </c>
      <c r="BD27">
        <v>12</v>
      </c>
      <c r="BE27">
        <v>38835.586000000003</v>
      </c>
      <c r="BF27">
        <v>0.14033886343314092</v>
      </c>
      <c r="BG27">
        <v>0.10380397931937989</v>
      </c>
      <c r="BH27">
        <v>109380.54399999999</v>
      </c>
      <c r="BI27">
        <v>4.9827344065869701E-2</v>
      </c>
      <c r="BJ27">
        <v>3.6855625494054953E-2</v>
      </c>
      <c r="BK27">
        <v>1</v>
      </c>
      <c r="BL27" t="s">
        <v>386</v>
      </c>
      <c r="BM27" t="s">
        <v>387</v>
      </c>
      <c r="BN27" t="s">
        <v>386</v>
      </c>
    </row>
    <row r="28" spans="1:66">
      <c r="A28" s="138" t="str">
        <f t="shared" si="36"/>
        <v>미추홀교통</v>
      </c>
      <c r="B28" s="138" t="str">
        <f t="shared" si="37"/>
        <v>76</v>
      </c>
      <c r="C28" s="139" t="str">
        <f t="shared" si="38"/>
        <v>70바2694</v>
      </c>
      <c r="D28" s="114" t="str">
        <f t="shared" si="39"/>
        <v>중형</v>
      </c>
      <c r="E28" s="110" t="str">
        <f t="shared" si="40"/>
        <v>F</v>
      </c>
      <c r="F28" s="159">
        <f t="shared" si="41"/>
        <v>0.78233333333333333</v>
      </c>
      <c r="G28" s="160">
        <f t="shared" si="42"/>
        <v>2.347</v>
      </c>
      <c r="H28" s="161">
        <f t="shared" si="43"/>
        <v>3</v>
      </c>
      <c r="I28" s="162">
        <f t="shared" si="44"/>
        <v>5874.2560000000003</v>
      </c>
      <c r="J28" s="163">
        <f t="shared" si="45"/>
        <v>1.5532831631253605E-2</v>
      </c>
      <c r="K28" s="163">
        <f t="shared" si="46"/>
        <v>0.29723298741626025</v>
      </c>
      <c r="L28" s="163">
        <f t="shared" si="47"/>
        <v>0.31101811020833958</v>
      </c>
      <c r="M28" s="164">
        <f t="shared" si="48"/>
        <v>9.1639999999999997</v>
      </c>
      <c r="N28" s="165">
        <f t="shared" si="49"/>
        <v>1.7000000000000001E-2</v>
      </c>
      <c r="O28" s="165">
        <f t="shared" si="50"/>
        <v>12.545999999999999</v>
      </c>
      <c r="P28" s="166">
        <f t="shared" si="51"/>
        <v>0</v>
      </c>
      <c r="Q28" s="167">
        <f t="shared" si="52"/>
        <v>75</v>
      </c>
      <c r="R28" s="168">
        <f t="shared" si="53"/>
        <v>23.860890845840778</v>
      </c>
      <c r="S28" s="140">
        <f t="shared" si="54"/>
        <v>1</v>
      </c>
      <c r="T28" s="140">
        <f t="shared" si="55"/>
        <v>737</v>
      </c>
      <c r="U28" t="s">
        <v>116</v>
      </c>
      <c r="V28" t="s">
        <v>119</v>
      </c>
      <c r="W28" t="s">
        <v>116</v>
      </c>
      <c r="X28" s="4" t="s">
        <v>119</v>
      </c>
      <c r="Y28" s="4" t="s">
        <v>219</v>
      </c>
      <c r="Z28" s="4" t="s">
        <v>216</v>
      </c>
      <c r="AA28" s="4" t="s">
        <v>48</v>
      </c>
      <c r="AB28" s="4">
        <v>511</v>
      </c>
      <c r="AC28" s="4">
        <v>5874.2560000000003</v>
      </c>
      <c r="AD28" s="4">
        <v>2502.732</v>
      </c>
      <c r="AE28" s="4">
        <v>2.347</v>
      </c>
      <c r="AF28" s="4">
        <v>3</v>
      </c>
      <c r="AG28" s="4">
        <v>9.1639999999999997</v>
      </c>
      <c r="AH28" s="4">
        <v>358.22959600000002</v>
      </c>
      <c r="AI28" s="4">
        <v>5.5643200000000004</v>
      </c>
      <c r="AJ28" s="4">
        <v>106.477653</v>
      </c>
      <c r="AK28" s="4">
        <v>1827</v>
      </c>
      <c r="AL28" s="4">
        <v>1</v>
      </c>
      <c r="AM28" s="4">
        <v>737</v>
      </c>
      <c r="AN28" s="4">
        <v>75</v>
      </c>
      <c r="AO28" s="4">
        <v>16.398019000000001</v>
      </c>
      <c r="AP28" s="4">
        <v>815.2</v>
      </c>
      <c r="AQ28" s="4">
        <v>0</v>
      </c>
      <c r="AR28" s="4">
        <v>12</v>
      </c>
      <c r="AS28" s="4">
        <v>3051</v>
      </c>
      <c r="AT28" s="4">
        <v>1.7000000000000001E-2</v>
      </c>
      <c r="AU28" s="4">
        <v>12.545999999999999</v>
      </c>
      <c r="AV28" s="4">
        <v>48706</v>
      </c>
      <c r="AW28" s="4">
        <v>0</v>
      </c>
      <c r="AX28" s="4">
        <v>0.53</v>
      </c>
      <c r="AY28">
        <v>0.75000000000000011</v>
      </c>
      <c r="AZ28" t="s">
        <v>70</v>
      </c>
      <c r="BA28" t="s">
        <v>388</v>
      </c>
      <c r="BB28">
        <v>5</v>
      </c>
      <c r="BC28" t="s">
        <v>389</v>
      </c>
      <c r="BD28">
        <v>3</v>
      </c>
      <c r="BE28">
        <v>34766.921999999999</v>
      </c>
      <c r="BF28">
        <v>4.6099277928601218E-2</v>
      </c>
      <c r="BG28">
        <v>3.457445844645092E-2</v>
      </c>
      <c r="BH28">
        <v>133651.81600000002</v>
      </c>
      <c r="BI28">
        <v>1.1991831072463689E-2</v>
      </c>
      <c r="BJ28">
        <v>8.9938733043477687E-3</v>
      </c>
      <c r="BK28">
        <v>1</v>
      </c>
      <c r="BL28" t="s">
        <v>386</v>
      </c>
      <c r="BM28" t="s">
        <v>387</v>
      </c>
      <c r="BN28" t="s">
        <v>386</v>
      </c>
    </row>
    <row r="29" spans="1:66">
      <c r="A29" s="141" t="str">
        <f t="shared" si="36"/>
        <v>미추홀교통</v>
      </c>
      <c r="B29" s="141" t="str">
        <f t="shared" si="37"/>
        <v>76</v>
      </c>
      <c r="C29" s="142" t="str">
        <f t="shared" si="38"/>
        <v>70바2743</v>
      </c>
      <c r="D29" s="130" t="str">
        <f t="shared" si="39"/>
        <v>중형</v>
      </c>
      <c r="E29" s="126" t="str">
        <f t="shared" si="40"/>
        <v>C</v>
      </c>
      <c r="F29" s="149">
        <f t="shared" si="41"/>
        <v>0.84666666666666668</v>
      </c>
      <c r="G29" s="150">
        <f t="shared" si="42"/>
        <v>2.54</v>
      </c>
      <c r="H29" s="151">
        <f t="shared" si="43"/>
        <v>3</v>
      </c>
      <c r="I29" s="152">
        <f t="shared" si="44"/>
        <v>5387.4960000000001</v>
      </c>
      <c r="J29" s="153">
        <f t="shared" si="45"/>
        <v>1.5651181711642457E-2</v>
      </c>
      <c r="K29" s="153">
        <f t="shared" si="46"/>
        <v>0.2913234121424394</v>
      </c>
      <c r="L29" s="153">
        <f t="shared" si="47"/>
        <v>0.24018579317738703</v>
      </c>
      <c r="M29" s="154">
        <f t="shared" si="48"/>
        <v>7.0289999999999999</v>
      </c>
      <c r="N29" s="155">
        <f t="shared" si="49"/>
        <v>3.6999999999999998E-2</v>
      </c>
      <c r="O29" s="155">
        <f t="shared" si="50"/>
        <v>3.601</v>
      </c>
      <c r="P29" s="156">
        <f t="shared" si="51"/>
        <v>0</v>
      </c>
      <c r="Q29" s="157">
        <f t="shared" si="52"/>
        <v>69</v>
      </c>
      <c r="R29" s="158">
        <f t="shared" si="53"/>
        <v>22.84578679192553</v>
      </c>
      <c r="S29" s="143">
        <f t="shared" si="54"/>
        <v>2</v>
      </c>
      <c r="T29" s="143">
        <f t="shared" si="55"/>
        <v>194</v>
      </c>
      <c r="U29" t="s">
        <v>116</v>
      </c>
      <c r="V29" t="s">
        <v>119</v>
      </c>
      <c r="W29" t="s">
        <v>116</v>
      </c>
      <c r="X29" s="4" t="s">
        <v>119</v>
      </c>
      <c r="Y29" s="4" t="s">
        <v>220</v>
      </c>
      <c r="Z29" s="4" t="s">
        <v>216</v>
      </c>
      <c r="AA29" s="4" t="s">
        <v>48</v>
      </c>
      <c r="AB29" s="4">
        <v>511</v>
      </c>
      <c r="AC29" s="4">
        <v>5387.4960000000001</v>
      </c>
      <c r="AD29" s="4">
        <v>2120.8960000000002</v>
      </c>
      <c r="AE29" s="4">
        <v>2.54</v>
      </c>
      <c r="AF29" s="4">
        <v>3</v>
      </c>
      <c r="AG29" s="4">
        <v>7.0289999999999999</v>
      </c>
      <c r="AH29" s="4">
        <v>340.27628700000002</v>
      </c>
      <c r="AI29" s="4">
        <v>5.3257260000000004</v>
      </c>
      <c r="AJ29" s="4">
        <v>99.130448999999999</v>
      </c>
      <c r="AK29" s="4">
        <v>1294</v>
      </c>
      <c r="AL29" s="4">
        <v>2</v>
      </c>
      <c r="AM29" s="4">
        <v>194</v>
      </c>
      <c r="AN29" s="4">
        <v>69</v>
      </c>
      <c r="AO29" s="4">
        <v>15.832710000000001</v>
      </c>
      <c r="AP29" s="4">
        <v>249</v>
      </c>
      <c r="AQ29" s="4">
        <v>0</v>
      </c>
      <c r="AR29" s="4">
        <v>10</v>
      </c>
      <c r="AS29" s="4">
        <v>1871</v>
      </c>
      <c r="AT29" s="4">
        <v>3.6999999999999998E-2</v>
      </c>
      <c r="AU29" s="4">
        <v>3.601</v>
      </c>
      <c r="AV29" s="4">
        <v>44028</v>
      </c>
      <c r="AW29" s="4">
        <v>0</v>
      </c>
      <c r="AX29" s="4">
        <v>0.52</v>
      </c>
      <c r="AY29">
        <v>0.89210526315789485</v>
      </c>
      <c r="AZ29" t="s">
        <v>69</v>
      </c>
      <c r="BA29" t="s">
        <v>388</v>
      </c>
      <c r="BB29">
        <v>1</v>
      </c>
      <c r="BC29" t="s">
        <v>390</v>
      </c>
      <c r="BD29">
        <v>3</v>
      </c>
      <c r="BE29">
        <v>34766.921999999999</v>
      </c>
      <c r="BF29">
        <v>4.5298085346755751E-2</v>
      </c>
      <c r="BG29">
        <v>4.0410660348816317E-2</v>
      </c>
      <c r="BH29">
        <v>133651.81600000002</v>
      </c>
      <c r="BI29">
        <v>1.1783416395928356E-2</v>
      </c>
      <c r="BJ29">
        <v>1.0512047784788718E-2</v>
      </c>
      <c r="BK29">
        <v>1</v>
      </c>
      <c r="BL29" t="s">
        <v>386</v>
      </c>
      <c r="BM29" t="s">
        <v>387</v>
      </c>
      <c r="BN29" t="s">
        <v>386</v>
      </c>
    </row>
    <row r="30" spans="1:66">
      <c r="A30" s="138" t="str">
        <f t="shared" si="36"/>
        <v>미추홀교통</v>
      </c>
      <c r="B30" s="138" t="str">
        <f t="shared" si="37"/>
        <v>76</v>
      </c>
      <c r="C30" s="139" t="str">
        <f t="shared" si="38"/>
        <v>70바2745</v>
      </c>
      <c r="D30" s="114" t="str">
        <f t="shared" si="39"/>
        <v>중형</v>
      </c>
      <c r="E30" s="110" t="str">
        <f t="shared" si="40"/>
        <v>C</v>
      </c>
      <c r="F30" s="159">
        <f t="shared" si="41"/>
        <v>0.77800000000000002</v>
      </c>
      <c r="G30" s="160">
        <f t="shared" si="42"/>
        <v>2.3340000000000001</v>
      </c>
      <c r="H30" s="161">
        <f t="shared" si="43"/>
        <v>3</v>
      </c>
      <c r="I30" s="162">
        <f t="shared" si="44"/>
        <v>2644.69</v>
      </c>
      <c r="J30" s="163">
        <f t="shared" si="45"/>
        <v>2.6320422208234266E-2</v>
      </c>
      <c r="K30" s="163">
        <f t="shared" si="46"/>
        <v>0.31027376536869195</v>
      </c>
      <c r="L30" s="163">
        <f t="shared" si="47"/>
        <v>0.24275056811951495</v>
      </c>
      <c r="M30" s="164">
        <f t="shared" si="48"/>
        <v>8.8620000000000001</v>
      </c>
      <c r="N30" s="165">
        <f t="shared" si="49"/>
        <v>0</v>
      </c>
      <c r="O30" s="165">
        <f t="shared" si="50"/>
        <v>7.4870000000000001</v>
      </c>
      <c r="P30" s="166">
        <f t="shared" si="51"/>
        <v>0</v>
      </c>
      <c r="Q30" s="167">
        <f t="shared" si="52"/>
        <v>71</v>
      </c>
      <c r="R30" s="168">
        <f t="shared" si="53"/>
        <v>23.730475761811991</v>
      </c>
      <c r="S30" s="140">
        <f t="shared" si="54"/>
        <v>0</v>
      </c>
      <c r="T30" s="140">
        <f t="shared" si="55"/>
        <v>198</v>
      </c>
      <c r="U30" t="s">
        <v>116</v>
      </c>
      <c r="V30" t="s">
        <v>119</v>
      </c>
      <c r="W30" t="s">
        <v>116</v>
      </c>
      <c r="X30" s="4" t="s">
        <v>119</v>
      </c>
      <c r="Y30" s="4" t="s">
        <v>221</v>
      </c>
      <c r="Z30" s="4" t="s">
        <v>216</v>
      </c>
      <c r="AA30" s="4" t="s">
        <v>48</v>
      </c>
      <c r="AB30" s="4">
        <v>511</v>
      </c>
      <c r="AC30" s="4">
        <v>2644.69</v>
      </c>
      <c r="AD30" s="4">
        <v>1133.1569999999999</v>
      </c>
      <c r="AE30" s="4">
        <v>2.3340000000000001</v>
      </c>
      <c r="AF30" s="4">
        <v>3</v>
      </c>
      <c r="AG30" s="4">
        <v>8.8620000000000001</v>
      </c>
      <c r="AH30" s="4">
        <v>167.992176</v>
      </c>
      <c r="AI30" s="4">
        <v>4.4216249999999997</v>
      </c>
      <c r="AJ30" s="4">
        <v>52.123564999999999</v>
      </c>
      <c r="AK30" s="4">
        <v>642</v>
      </c>
      <c r="AL30" s="4">
        <v>0</v>
      </c>
      <c r="AM30" s="4">
        <v>198</v>
      </c>
      <c r="AN30" s="4">
        <v>71</v>
      </c>
      <c r="AO30" s="4">
        <v>15.742934999999999</v>
      </c>
      <c r="AP30" s="4">
        <v>457.4</v>
      </c>
      <c r="AQ30" s="4">
        <v>0</v>
      </c>
      <c r="AR30" s="4">
        <v>22</v>
      </c>
      <c r="AS30" s="4">
        <v>6234</v>
      </c>
      <c r="AT30" s="4">
        <v>0</v>
      </c>
      <c r="AU30" s="4">
        <v>7.4870000000000001</v>
      </c>
      <c r="AV30" s="4">
        <v>20425</v>
      </c>
      <c r="AW30" s="4">
        <v>0</v>
      </c>
      <c r="AX30" s="4">
        <v>0.52</v>
      </c>
      <c r="AY30">
        <v>0.877</v>
      </c>
      <c r="AZ30" t="s">
        <v>69</v>
      </c>
      <c r="BA30" t="s">
        <v>388</v>
      </c>
      <c r="BB30">
        <v>2</v>
      </c>
      <c r="BC30" t="s">
        <v>391</v>
      </c>
      <c r="BD30">
        <v>3</v>
      </c>
      <c r="BE30">
        <v>34766.921999999999</v>
      </c>
      <c r="BF30">
        <v>5.3053071537365319E-2</v>
      </c>
      <c r="BG30">
        <v>4.6527543738269388E-2</v>
      </c>
      <c r="BH30">
        <v>133651.81600000002</v>
      </c>
      <c r="BI30">
        <v>1.3800725311506426E-2</v>
      </c>
      <c r="BJ30">
        <v>1.2103236098191136E-2</v>
      </c>
      <c r="BK30">
        <v>1</v>
      </c>
      <c r="BL30" t="s">
        <v>386</v>
      </c>
      <c r="BM30" t="s">
        <v>387</v>
      </c>
      <c r="BN30" t="s">
        <v>386</v>
      </c>
    </row>
    <row r="31" spans="1:66">
      <c r="A31" s="141" t="str">
        <f t="shared" si="36"/>
        <v>미추홀교통</v>
      </c>
      <c r="B31" s="141" t="str">
        <f t="shared" si="37"/>
        <v>76</v>
      </c>
      <c r="C31" s="142" t="str">
        <f t="shared" si="38"/>
        <v>70바2764</v>
      </c>
      <c r="D31" s="130" t="str">
        <f t="shared" si="39"/>
        <v>중형</v>
      </c>
      <c r="E31" s="126" t="str">
        <f t="shared" si="40"/>
        <v>F</v>
      </c>
      <c r="F31" s="149">
        <f t="shared" si="41"/>
        <v>0.76133333333333331</v>
      </c>
      <c r="G31" s="150">
        <f t="shared" si="42"/>
        <v>2.2839999999999998</v>
      </c>
      <c r="H31" s="151">
        <f t="shared" si="43"/>
        <v>3</v>
      </c>
      <c r="I31" s="152">
        <f t="shared" si="44"/>
        <v>5549.5020000000004</v>
      </c>
      <c r="J31" s="153">
        <f t="shared" si="45"/>
        <v>2.4481940911530893E-2</v>
      </c>
      <c r="K31" s="153">
        <f t="shared" si="46"/>
        <v>0.29964419095844452</v>
      </c>
      <c r="L31" s="153">
        <f t="shared" si="47"/>
        <v>0.24200369690829915</v>
      </c>
      <c r="M31" s="154">
        <f t="shared" si="48"/>
        <v>10.318</v>
      </c>
      <c r="N31" s="155">
        <f t="shared" si="49"/>
        <v>0</v>
      </c>
      <c r="O31" s="155">
        <f t="shared" si="50"/>
        <v>7.5679999999999996</v>
      </c>
      <c r="P31" s="156">
        <f t="shared" si="51"/>
        <v>7.6666666666666661E-2</v>
      </c>
      <c r="Q31" s="157">
        <f t="shared" si="52"/>
        <v>82</v>
      </c>
      <c r="R31" s="158">
        <f t="shared" si="53"/>
        <v>24.414569992442289</v>
      </c>
      <c r="S31" s="143">
        <f t="shared" si="54"/>
        <v>0</v>
      </c>
      <c r="T31" s="143">
        <f t="shared" si="55"/>
        <v>420</v>
      </c>
      <c r="U31" t="s">
        <v>116</v>
      </c>
      <c r="V31" t="s">
        <v>119</v>
      </c>
      <c r="W31" t="s">
        <v>116</v>
      </c>
      <c r="X31" s="4" t="s">
        <v>119</v>
      </c>
      <c r="Y31" s="4" t="s">
        <v>222</v>
      </c>
      <c r="Z31" s="4" t="s">
        <v>216</v>
      </c>
      <c r="AA31" s="4" t="s">
        <v>48</v>
      </c>
      <c r="AB31" s="4">
        <v>511</v>
      </c>
      <c r="AC31" s="4">
        <v>5549.5020000000004</v>
      </c>
      <c r="AD31" s="4">
        <v>2430.2570000000001</v>
      </c>
      <c r="AE31" s="4">
        <v>2.2839999999999998</v>
      </c>
      <c r="AF31" s="4">
        <v>3</v>
      </c>
      <c r="AG31" s="4">
        <v>10.318</v>
      </c>
      <c r="AH31" s="4">
        <v>336.30961000000002</v>
      </c>
      <c r="AI31" s="4">
        <v>8.2335119999999993</v>
      </c>
      <c r="AJ31" s="4">
        <v>100.77322100000001</v>
      </c>
      <c r="AK31" s="4">
        <v>1343</v>
      </c>
      <c r="AL31" s="4">
        <v>0</v>
      </c>
      <c r="AM31" s="4">
        <v>420</v>
      </c>
      <c r="AN31" s="4">
        <v>82</v>
      </c>
      <c r="AO31" s="4">
        <v>16.501169000000001</v>
      </c>
      <c r="AP31" s="4">
        <v>812.7</v>
      </c>
      <c r="AQ31" s="4">
        <v>4.5999999999999996</v>
      </c>
      <c r="AR31" s="4">
        <v>19</v>
      </c>
      <c r="AS31" s="4">
        <v>3216</v>
      </c>
      <c r="AT31" s="4">
        <v>0</v>
      </c>
      <c r="AU31" s="4">
        <v>7.5679999999999996</v>
      </c>
      <c r="AV31" s="4">
        <v>39381</v>
      </c>
      <c r="AW31" s="4">
        <v>0</v>
      </c>
      <c r="AX31" s="4">
        <v>0.54</v>
      </c>
      <c r="AY31">
        <v>0.78954545454545455</v>
      </c>
      <c r="AZ31" t="s">
        <v>70</v>
      </c>
      <c r="BA31" t="s">
        <v>388</v>
      </c>
      <c r="BB31">
        <v>2</v>
      </c>
      <c r="BC31" t="s">
        <v>392</v>
      </c>
      <c r="BD31">
        <v>13</v>
      </c>
      <c r="BE31">
        <v>34766.921999999999</v>
      </c>
      <c r="BF31">
        <v>0.13941622442159246</v>
      </c>
      <c r="BG31">
        <v>0.11007544628195733</v>
      </c>
      <c r="BH31">
        <v>133651.81600000002</v>
      </c>
      <c r="BI31">
        <v>3.626642080194406E-2</v>
      </c>
      <c r="BJ31">
        <v>2.8633987696807653E-2</v>
      </c>
      <c r="BK31">
        <v>1</v>
      </c>
      <c r="BL31" t="s">
        <v>386</v>
      </c>
      <c r="BM31" t="s">
        <v>387</v>
      </c>
      <c r="BN31" t="s">
        <v>386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7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138</v>
      </c>
      <c r="D4" s="122" t="s">
        <v>155</v>
      </c>
      <c r="E4" s="123" t="s">
        <v>144</v>
      </c>
      <c r="F4" s="121" t="s">
        <v>148</v>
      </c>
      <c r="G4" s="123" t="s">
        <v>146</v>
      </c>
      <c r="H4" s="123" t="s">
        <v>150</v>
      </c>
      <c r="I4" s="124" t="s">
        <v>152</v>
      </c>
      <c r="J4" s="123" t="s">
        <v>11</v>
      </c>
      <c r="K4" s="123" t="s">
        <v>12</v>
      </c>
      <c r="L4" s="123" t="s">
        <v>13</v>
      </c>
      <c r="M4" s="123" t="s">
        <v>72</v>
      </c>
      <c r="N4" s="123" t="s">
        <v>6</v>
      </c>
      <c r="O4" s="123" t="s">
        <v>7</v>
      </c>
      <c r="P4" s="123" t="s">
        <v>177</v>
      </c>
      <c r="Q4" s="216" t="s">
        <v>43</v>
      </c>
      <c r="R4" s="216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185</v>
      </c>
      <c r="AN4" s="13" t="s">
        <v>186</v>
      </c>
      <c r="AO4" t="s">
        <v>187</v>
      </c>
      <c r="AP4" t="s">
        <v>37</v>
      </c>
      <c r="AQ4" t="s">
        <v>31</v>
      </c>
      <c r="AR4" t="s">
        <v>0</v>
      </c>
      <c r="AS4" t="s">
        <v>9</v>
      </c>
      <c r="AT4" t="s">
        <v>140</v>
      </c>
      <c r="AU4" t="s">
        <v>30</v>
      </c>
      <c r="AV4" t="s">
        <v>141</v>
      </c>
      <c r="AW4" t="s">
        <v>149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65</v>
      </c>
      <c r="BF4" t="s">
        <v>0</v>
      </c>
      <c r="BG4" t="s">
        <v>168</v>
      </c>
      <c r="BH4" t="s">
        <v>73</v>
      </c>
      <c r="BI4" t="s">
        <v>164</v>
      </c>
      <c r="BJ4" t="s">
        <v>165</v>
      </c>
      <c r="BK4" t="s">
        <v>169</v>
      </c>
      <c r="BL4" t="s">
        <v>170</v>
      </c>
      <c r="BM4" t="s">
        <v>166</v>
      </c>
      <c r="BN4" t="s">
        <v>65</v>
      </c>
      <c r="BO4" t="s">
        <v>167</v>
      </c>
      <c r="BP4" t="s">
        <v>171</v>
      </c>
    </row>
    <row r="5" spans="1:68" ht="16.5">
      <c r="A5" s="232" t="str">
        <f>BF5</f>
        <v>미추홀교통</v>
      </c>
      <c r="B5" s="125">
        <f>IF(BH5="NULL", E5, BH5)</f>
        <v>222</v>
      </c>
      <c r="C5" s="126" t="str">
        <f>BN5</f>
        <v>C</v>
      </c>
      <c r="D5" s="127">
        <f>BM5</f>
        <v>0.86950000000000005</v>
      </c>
      <c r="E5" s="128">
        <f>U5</f>
        <v>222</v>
      </c>
      <c r="F5" s="129" t="str">
        <f>BG5</f>
        <v>12</v>
      </c>
      <c r="G5" s="130" t="str">
        <f>BK5</f>
        <v>70바2606</v>
      </c>
      <c r="H5" s="131">
        <f>BJ5</f>
        <v>1</v>
      </c>
      <c r="I5" s="132">
        <f>BP5</f>
        <v>662.69</v>
      </c>
      <c r="J5" s="133">
        <f>AB5/AA5</f>
        <v>2.5073713575489789E-2</v>
      </c>
      <c r="K5" s="133">
        <f>AC5/AA5</f>
        <v>0.33570571700332147</v>
      </c>
      <c r="L5" s="133">
        <f>AD5/I5</f>
        <v>0.14637311563476135</v>
      </c>
      <c r="M5" s="134">
        <f>Z5</f>
        <v>13.438000000000001</v>
      </c>
      <c r="N5" s="135">
        <f>AE5*100/W5</f>
        <v>0.30180023842218834</v>
      </c>
      <c r="O5" s="135">
        <f>AF5*100/W5</f>
        <v>19.617015497442242</v>
      </c>
      <c r="P5" s="217">
        <f>AK5</f>
        <v>0</v>
      </c>
      <c r="Q5" s="218">
        <f>AE5</f>
        <v>2</v>
      </c>
      <c r="R5" s="218">
        <f>AF5</f>
        <v>130</v>
      </c>
      <c r="T5">
        <v>511</v>
      </c>
      <c r="U5">
        <v>222</v>
      </c>
      <c r="V5" t="s">
        <v>375</v>
      </c>
      <c r="W5">
        <v>662.69</v>
      </c>
      <c r="X5">
        <v>381.12400000000002</v>
      </c>
      <c r="Y5">
        <v>1.7390000000000001</v>
      </c>
      <c r="Z5">
        <v>13.438000000000001</v>
      </c>
      <c r="AA5">
        <v>41.133875000000003</v>
      </c>
      <c r="AB5">
        <v>1.031379</v>
      </c>
      <c r="AC5">
        <v>13.808877000000001</v>
      </c>
      <c r="AD5" s="1">
        <v>97</v>
      </c>
      <c r="AE5">
        <v>2</v>
      </c>
      <c r="AF5">
        <v>130</v>
      </c>
      <c r="AG5">
        <v>78</v>
      </c>
      <c r="AH5">
        <v>16.110565000000001</v>
      </c>
      <c r="AI5">
        <v>122.7</v>
      </c>
      <c r="AJ5">
        <v>0</v>
      </c>
      <c r="AK5">
        <v>0</v>
      </c>
      <c r="AL5">
        <v>0</v>
      </c>
      <c r="AM5" t="s">
        <v>376</v>
      </c>
      <c r="AN5" t="s">
        <v>393</v>
      </c>
      <c r="AO5">
        <v>662.69</v>
      </c>
      <c r="AR5" t="s">
        <v>116</v>
      </c>
      <c r="AS5" t="s">
        <v>117</v>
      </c>
      <c r="AT5" t="s">
        <v>195</v>
      </c>
      <c r="AU5" t="s">
        <v>375</v>
      </c>
      <c r="AV5" t="s">
        <v>48</v>
      </c>
      <c r="AW5">
        <v>1</v>
      </c>
      <c r="BB5">
        <v>0.86950000000000005</v>
      </c>
      <c r="BC5" t="s">
        <v>69</v>
      </c>
      <c r="BF5" t="s">
        <v>116</v>
      </c>
      <c r="BG5" t="s">
        <v>117</v>
      </c>
      <c r="BH5" t="s">
        <v>375</v>
      </c>
      <c r="BI5">
        <v>222</v>
      </c>
      <c r="BJ5">
        <v>1</v>
      </c>
      <c r="BK5" t="s">
        <v>195</v>
      </c>
      <c r="BL5" t="s">
        <v>172</v>
      </c>
      <c r="BM5">
        <v>0.86950000000000005</v>
      </c>
      <c r="BN5" t="s">
        <v>69</v>
      </c>
      <c r="BO5" t="s">
        <v>173</v>
      </c>
      <c r="BP5">
        <v>662.69</v>
      </c>
    </row>
    <row r="6" spans="1:68" ht="16.5">
      <c r="A6" s="233" t="str">
        <f t="shared" ref="A6:A7" si="0">BF6</f>
        <v>미추홀교통</v>
      </c>
      <c r="B6" s="109">
        <f t="shared" ref="B6:B69" si="1">IF(BH6="NULL", E6, BH6)</f>
        <v>6700</v>
      </c>
      <c r="C6" s="110" t="str">
        <f t="shared" ref="C6:C7" si="2">BN6</f>
        <v>F</v>
      </c>
      <c r="D6" s="111">
        <f t="shared" ref="D6:D7" si="3">BM6</f>
        <v>0.74209656369777455</v>
      </c>
      <c r="E6" s="112">
        <f t="shared" ref="E6:E7" si="4">U6</f>
        <v>6700</v>
      </c>
      <c r="F6" s="113" t="str">
        <f t="shared" ref="F6:F7" si="5">BG6</f>
        <v>76</v>
      </c>
      <c r="G6" s="114" t="str">
        <f t="shared" ref="G6:G7" si="6">BK6</f>
        <v>70바2743</v>
      </c>
      <c r="H6" s="115">
        <f t="shared" ref="H6:H7" si="7">BJ6</f>
        <v>4</v>
      </c>
      <c r="I6" s="116">
        <f t="shared" ref="I6:I7" si="8">BP6</f>
        <v>918.10899999999992</v>
      </c>
      <c r="J6" s="117">
        <f t="shared" ref="J6:J7" si="9">AB6/AA6</f>
        <v>7.7099805439417145E-3</v>
      </c>
      <c r="K6" s="117">
        <f t="shared" ref="K6:K7" si="10">AC6/AA6</f>
        <v>0.29883648481086883</v>
      </c>
      <c r="L6" s="117">
        <f t="shared" ref="L6:L7" si="11">AD6/I6</f>
        <v>0.25051491707411649</v>
      </c>
      <c r="M6" s="118">
        <f t="shared" ref="M6:M7" si="12">Z6</f>
        <v>9.1929999999999996</v>
      </c>
      <c r="N6" s="119">
        <f t="shared" ref="N6:N7" si="13">AE6*100/W6</f>
        <v>0</v>
      </c>
      <c r="O6" s="119">
        <f t="shared" ref="O6" si="14">AF6*100/W6</f>
        <v>12.307906795380504</v>
      </c>
      <c r="P6" s="219">
        <f t="shared" ref="P6:P7" si="15">AK6</f>
        <v>2</v>
      </c>
      <c r="Q6" s="220">
        <f t="shared" ref="Q6:Q7" si="16">AE6</f>
        <v>0</v>
      </c>
      <c r="R6" s="220">
        <f t="shared" ref="R6:R7" si="17">AF6</f>
        <v>113</v>
      </c>
      <c r="T6">
        <v>511</v>
      </c>
      <c r="U6">
        <v>6700</v>
      </c>
      <c r="V6" t="s">
        <v>375</v>
      </c>
      <c r="W6">
        <v>918.10900000000004</v>
      </c>
      <c r="X6">
        <v>412.53800000000001</v>
      </c>
      <c r="Y6">
        <v>2.226</v>
      </c>
      <c r="Z6">
        <v>9.1929999999999996</v>
      </c>
      <c r="AA6">
        <v>58.363312000000001</v>
      </c>
      <c r="AB6">
        <v>0.44997999999999999</v>
      </c>
      <c r="AC6">
        <v>17.441087</v>
      </c>
      <c r="AD6" s="1">
        <v>230</v>
      </c>
      <c r="AE6">
        <v>0</v>
      </c>
      <c r="AF6">
        <v>113</v>
      </c>
      <c r="AG6">
        <v>75</v>
      </c>
      <c r="AH6">
        <v>15.730926</v>
      </c>
      <c r="AI6">
        <v>141.1</v>
      </c>
      <c r="AJ6">
        <v>0</v>
      </c>
      <c r="AK6">
        <v>2</v>
      </c>
      <c r="AL6">
        <v>515</v>
      </c>
      <c r="AM6" t="s">
        <v>394</v>
      </c>
      <c r="AN6" t="s">
        <v>395</v>
      </c>
      <c r="AO6">
        <v>418.27699999999999</v>
      </c>
      <c r="AR6" t="s">
        <v>116</v>
      </c>
      <c r="AS6" t="s">
        <v>119</v>
      </c>
      <c r="AT6" t="s">
        <v>220</v>
      </c>
      <c r="AU6" t="s">
        <v>375</v>
      </c>
      <c r="AV6" t="s">
        <v>48</v>
      </c>
      <c r="AW6">
        <v>4</v>
      </c>
      <c r="BB6">
        <v>0.74209656369777455</v>
      </c>
      <c r="BC6" t="s">
        <v>70</v>
      </c>
      <c r="BF6" t="s">
        <v>116</v>
      </c>
      <c r="BG6" t="s">
        <v>119</v>
      </c>
      <c r="BH6" t="s">
        <v>375</v>
      </c>
      <c r="BI6">
        <v>6700</v>
      </c>
      <c r="BJ6">
        <v>4</v>
      </c>
      <c r="BK6" t="s">
        <v>220</v>
      </c>
      <c r="BL6" t="s">
        <v>218</v>
      </c>
      <c r="BM6">
        <v>0.74209656369777455</v>
      </c>
      <c r="BN6" t="s">
        <v>70</v>
      </c>
      <c r="BO6" t="s">
        <v>184</v>
      </c>
      <c r="BP6">
        <v>918.10899999999992</v>
      </c>
    </row>
    <row r="7" spans="1:68" ht="16.5">
      <c r="A7" s="232" t="str">
        <f t="shared" si="0"/>
        <v>미추홀교통</v>
      </c>
      <c r="B7" s="125" t="str">
        <f t="shared" si="1"/>
        <v>강석하</v>
      </c>
      <c r="C7" s="126" t="str">
        <f t="shared" si="2"/>
        <v>B</v>
      </c>
      <c r="D7" s="127">
        <f t="shared" si="3"/>
        <v>0.9497497317163609</v>
      </c>
      <c r="E7" s="128">
        <f t="shared" si="4"/>
        <v>7476</v>
      </c>
      <c r="F7" s="129" t="str">
        <f t="shared" si="5"/>
        <v>12</v>
      </c>
      <c r="G7" s="130" t="str">
        <f t="shared" si="6"/>
        <v>70바2640</v>
      </c>
      <c r="H7" s="131">
        <f t="shared" si="7"/>
        <v>4</v>
      </c>
      <c r="I7" s="132">
        <f t="shared" si="8"/>
        <v>458.46999999999997</v>
      </c>
      <c r="J7" s="133">
        <f t="shared" si="9"/>
        <v>1.5025783304077632E-2</v>
      </c>
      <c r="K7" s="133">
        <f t="shared" si="10"/>
        <v>0.32871204226426309</v>
      </c>
      <c r="L7" s="133">
        <f t="shared" si="11"/>
        <v>0.1941239339542391</v>
      </c>
      <c r="M7" s="134">
        <f t="shared" si="12"/>
        <v>10.058999999999999</v>
      </c>
      <c r="N7" s="135">
        <f t="shared" si="13"/>
        <v>0.20270530500053716</v>
      </c>
      <c r="O7" s="135">
        <v>70</v>
      </c>
      <c r="P7" s="217">
        <f t="shared" si="15"/>
        <v>0</v>
      </c>
      <c r="Q7" s="218">
        <f t="shared" si="16"/>
        <v>1</v>
      </c>
      <c r="R7" s="218">
        <f t="shared" si="17"/>
        <v>82</v>
      </c>
      <c r="T7">
        <v>511</v>
      </c>
      <c r="U7">
        <v>7476</v>
      </c>
      <c r="V7" t="s">
        <v>223</v>
      </c>
      <c r="W7">
        <v>493.327</v>
      </c>
      <c r="X7">
        <v>259.79000000000002</v>
      </c>
      <c r="Y7">
        <v>1.899</v>
      </c>
      <c r="Z7">
        <v>10.058999999999999</v>
      </c>
      <c r="AA7">
        <v>30.576376</v>
      </c>
      <c r="AB7">
        <v>0.45943400000000001</v>
      </c>
      <c r="AC7">
        <v>10.050822999999999</v>
      </c>
      <c r="AD7" s="1">
        <v>89</v>
      </c>
      <c r="AE7">
        <v>1</v>
      </c>
      <c r="AF7">
        <v>82</v>
      </c>
      <c r="AG7">
        <v>69</v>
      </c>
      <c r="AH7">
        <v>16.134253000000001</v>
      </c>
      <c r="AI7">
        <v>61.1</v>
      </c>
      <c r="AJ7">
        <v>0</v>
      </c>
      <c r="AK7">
        <v>0</v>
      </c>
      <c r="AL7">
        <v>0</v>
      </c>
      <c r="AM7" t="s">
        <v>224</v>
      </c>
      <c r="AN7" t="s">
        <v>396</v>
      </c>
      <c r="AO7">
        <v>235.30199999999999</v>
      </c>
      <c r="AR7" t="s">
        <v>116</v>
      </c>
      <c r="AS7" t="s">
        <v>117</v>
      </c>
      <c r="AT7" t="s">
        <v>199</v>
      </c>
      <c r="AU7" t="s">
        <v>223</v>
      </c>
      <c r="AV7" t="s">
        <v>48</v>
      </c>
      <c r="AW7">
        <v>4</v>
      </c>
      <c r="BB7">
        <v>0.9497497317163609</v>
      </c>
      <c r="BC7" t="s">
        <v>68</v>
      </c>
      <c r="BF7" t="s">
        <v>116</v>
      </c>
      <c r="BG7" t="s">
        <v>117</v>
      </c>
      <c r="BH7" t="s">
        <v>223</v>
      </c>
      <c r="BI7">
        <v>7476</v>
      </c>
      <c r="BJ7">
        <v>4</v>
      </c>
      <c r="BK7" t="s">
        <v>199</v>
      </c>
      <c r="BL7" t="s">
        <v>197</v>
      </c>
      <c r="BM7">
        <v>0.9497497317163609</v>
      </c>
      <c r="BN7" t="s">
        <v>68</v>
      </c>
      <c r="BO7" t="s">
        <v>225</v>
      </c>
      <c r="BP7">
        <v>458.46999999999997</v>
      </c>
    </row>
    <row r="8" spans="1:68" ht="16.5">
      <c r="A8" s="233" t="str">
        <f t="shared" ref="A8:A24" si="18">BF8</f>
        <v>미추홀교통</v>
      </c>
      <c r="B8" s="109" t="str">
        <f t="shared" si="1"/>
        <v>강응도</v>
      </c>
      <c r="C8" s="110" t="str">
        <f t="shared" ref="C8:C24" si="19">BN8</f>
        <v>D</v>
      </c>
      <c r="D8" s="111">
        <f t="shared" ref="D8:D24" si="20">BM8</f>
        <v>0.81017132503069877</v>
      </c>
      <c r="E8" s="112">
        <f t="shared" ref="E8:E24" si="21">U8</f>
        <v>6592</v>
      </c>
      <c r="F8" s="113" t="str">
        <f t="shared" ref="F8:F24" si="22">BG8</f>
        <v>76</v>
      </c>
      <c r="G8" s="114" t="str">
        <f t="shared" ref="G8:G24" si="23">BK8</f>
        <v>70바2745</v>
      </c>
      <c r="H8" s="115">
        <f t="shared" ref="H8:H24" si="24">BJ8</f>
        <v>3</v>
      </c>
      <c r="I8" s="116">
        <f t="shared" ref="I8:I24" si="25">BP8</f>
        <v>1056.7730000000001</v>
      </c>
      <c r="J8" s="117">
        <f t="shared" ref="J8:J24" si="26">AB8/AA8</f>
        <v>2.8931958863266084E-2</v>
      </c>
      <c r="K8" s="117">
        <f t="shared" ref="K8:K24" si="27">AC8/AA8</f>
        <v>0.29701762219206196</v>
      </c>
      <c r="L8" s="117">
        <f t="shared" ref="L8:L24" si="28">AD8/I8</f>
        <v>0.25833362510207958</v>
      </c>
      <c r="M8" s="118">
        <f t="shared" ref="M8:M24" si="29">Z8</f>
        <v>7.7930000000000001</v>
      </c>
      <c r="N8" s="119">
        <f t="shared" ref="N8:N24" si="30">AE8*100/W8</f>
        <v>0</v>
      </c>
      <c r="O8" s="119">
        <f t="shared" ref="O8:O24" si="31">AF8*100/W8</f>
        <v>9.7466532547671072</v>
      </c>
      <c r="P8" s="219">
        <f t="shared" ref="P8:P24" si="32">AK8</f>
        <v>7</v>
      </c>
      <c r="Q8" s="220">
        <f t="shared" ref="Q8:Q24" si="33">AE8</f>
        <v>0</v>
      </c>
      <c r="R8" s="220">
        <f t="shared" ref="R8:R24" si="34">AF8</f>
        <v>103</v>
      </c>
      <c r="T8">
        <v>511</v>
      </c>
      <c r="U8">
        <v>6592</v>
      </c>
      <c r="V8" t="s">
        <v>226</v>
      </c>
      <c r="W8">
        <v>1056.7729999999999</v>
      </c>
      <c r="X8">
        <v>434.92899999999997</v>
      </c>
      <c r="Y8">
        <v>2.4300000000000002</v>
      </c>
      <c r="Z8">
        <v>7.7930000000000001</v>
      </c>
      <c r="AA8">
        <v>68.359145999999996</v>
      </c>
      <c r="AB8">
        <v>1.9777640000000001</v>
      </c>
      <c r="AC8">
        <v>20.303871000000001</v>
      </c>
      <c r="AD8" s="1">
        <v>273</v>
      </c>
      <c r="AE8">
        <v>0</v>
      </c>
      <c r="AF8">
        <v>103</v>
      </c>
      <c r="AG8">
        <v>75</v>
      </c>
      <c r="AH8">
        <v>15.459130999999999</v>
      </c>
      <c r="AI8">
        <v>107.3</v>
      </c>
      <c r="AJ8">
        <v>0</v>
      </c>
      <c r="AK8">
        <v>7</v>
      </c>
      <c r="AL8">
        <v>2091</v>
      </c>
      <c r="AM8" t="s">
        <v>227</v>
      </c>
      <c r="AN8" t="s">
        <v>397</v>
      </c>
      <c r="AO8">
        <v>794.85500000000002</v>
      </c>
      <c r="AR8" t="s">
        <v>116</v>
      </c>
      <c r="AS8" t="s">
        <v>119</v>
      </c>
      <c r="AT8" t="s">
        <v>221</v>
      </c>
      <c r="AU8" t="s">
        <v>226</v>
      </c>
      <c r="AV8" t="s">
        <v>48</v>
      </c>
      <c r="AW8">
        <v>3</v>
      </c>
      <c r="BB8">
        <v>0.81017132503069877</v>
      </c>
      <c r="BC8" t="s">
        <v>67</v>
      </c>
      <c r="BF8" t="s">
        <v>116</v>
      </c>
      <c r="BG8" t="s">
        <v>119</v>
      </c>
      <c r="BH8" t="s">
        <v>226</v>
      </c>
      <c r="BI8">
        <v>6592</v>
      </c>
      <c r="BJ8">
        <v>3</v>
      </c>
      <c r="BK8" t="s">
        <v>221</v>
      </c>
      <c r="BL8" t="s">
        <v>217</v>
      </c>
      <c r="BM8">
        <v>0.81017132503069877</v>
      </c>
      <c r="BN8" t="s">
        <v>67</v>
      </c>
      <c r="BO8" t="s">
        <v>175</v>
      </c>
      <c r="BP8">
        <v>1056.7730000000001</v>
      </c>
    </row>
    <row r="9" spans="1:68" ht="16.5">
      <c r="A9" s="232" t="str">
        <f t="shared" si="18"/>
        <v>미추홀교통</v>
      </c>
      <c r="B9" s="125" t="str">
        <f t="shared" si="1"/>
        <v>강장묵</v>
      </c>
      <c r="C9" s="126" t="str">
        <f t="shared" si="19"/>
        <v>D</v>
      </c>
      <c r="D9" s="127">
        <f t="shared" si="20"/>
        <v>0.80905319198321668</v>
      </c>
      <c r="E9" s="128">
        <f t="shared" si="21"/>
        <v>7492</v>
      </c>
      <c r="F9" s="129" t="str">
        <f t="shared" si="22"/>
        <v>76</v>
      </c>
      <c r="G9" s="130" t="str">
        <f t="shared" si="23"/>
        <v>70바2764</v>
      </c>
      <c r="H9" s="131">
        <f t="shared" si="24"/>
        <v>2</v>
      </c>
      <c r="I9" s="132">
        <f t="shared" si="25"/>
        <v>1945.9009999999998</v>
      </c>
      <c r="J9" s="133">
        <f t="shared" si="26"/>
        <v>9.9285085241456357E-3</v>
      </c>
      <c r="K9" s="133">
        <f t="shared" si="27"/>
        <v>0.2788578701414578</v>
      </c>
      <c r="L9" s="133">
        <f t="shared" si="28"/>
        <v>0.24153335652738758</v>
      </c>
      <c r="M9" s="134">
        <f t="shared" si="29"/>
        <v>9.1539999999999999</v>
      </c>
      <c r="N9" s="135">
        <f t="shared" si="30"/>
        <v>5.1390075856890968E-2</v>
      </c>
      <c r="O9" s="135">
        <f t="shared" si="31"/>
        <v>4.9848373581184244</v>
      </c>
      <c r="P9" s="217">
        <f t="shared" si="32"/>
        <v>2</v>
      </c>
      <c r="Q9" s="218">
        <f t="shared" si="33"/>
        <v>1</v>
      </c>
      <c r="R9" s="218">
        <f t="shared" si="34"/>
        <v>97</v>
      </c>
      <c r="T9">
        <v>511</v>
      </c>
      <c r="U9">
        <v>7492</v>
      </c>
      <c r="V9" t="s">
        <v>228</v>
      </c>
      <c r="W9">
        <v>1945.9010000000001</v>
      </c>
      <c r="X9">
        <v>803.06100000000004</v>
      </c>
      <c r="Y9">
        <v>2.423</v>
      </c>
      <c r="Z9">
        <v>9.1539999999999999</v>
      </c>
      <c r="AA9">
        <v>113.026342</v>
      </c>
      <c r="AB9">
        <v>1.1221829999999999</v>
      </c>
      <c r="AC9">
        <v>31.518284999999999</v>
      </c>
      <c r="AD9" s="1">
        <v>470</v>
      </c>
      <c r="AE9">
        <v>1</v>
      </c>
      <c r="AF9">
        <v>97</v>
      </c>
      <c r="AG9">
        <v>73</v>
      </c>
      <c r="AH9">
        <v>17.216349000000001</v>
      </c>
      <c r="AI9">
        <v>189.7</v>
      </c>
      <c r="AJ9">
        <v>0</v>
      </c>
      <c r="AK9">
        <v>2</v>
      </c>
      <c r="AL9">
        <v>319</v>
      </c>
      <c r="AM9" t="s">
        <v>229</v>
      </c>
      <c r="AN9" t="s">
        <v>398</v>
      </c>
      <c r="AO9">
        <v>1829.4159999999999</v>
      </c>
      <c r="AR9" t="s">
        <v>116</v>
      </c>
      <c r="AS9" t="s">
        <v>119</v>
      </c>
      <c r="AT9" t="s">
        <v>222</v>
      </c>
      <c r="AU9" t="s">
        <v>228</v>
      </c>
      <c r="AV9" t="s">
        <v>48</v>
      </c>
      <c r="AW9">
        <v>2</v>
      </c>
      <c r="BB9">
        <v>0.80905319198321668</v>
      </c>
      <c r="BC9" t="s">
        <v>67</v>
      </c>
      <c r="BF9" t="s">
        <v>116</v>
      </c>
      <c r="BG9" t="s">
        <v>119</v>
      </c>
      <c r="BH9" t="s">
        <v>228</v>
      </c>
      <c r="BI9">
        <v>7492</v>
      </c>
      <c r="BJ9">
        <v>2</v>
      </c>
      <c r="BK9" t="s">
        <v>222</v>
      </c>
      <c r="BL9" t="s">
        <v>220</v>
      </c>
      <c r="BM9">
        <v>0.80905319198321668</v>
      </c>
      <c r="BN9" t="s">
        <v>67</v>
      </c>
      <c r="BO9" t="s">
        <v>175</v>
      </c>
      <c r="BP9">
        <v>1945.9009999999998</v>
      </c>
    </row>
    <row r="10" spans="1:68" ht="16.5">
      <c r="A10" s="233" t="str">
        <f t="shared" si="18"/>
        <v>미추홀교통</v>
      </c>
      <c r="B10" s="109" t="str">
        <f t="shared" si="1"/>
        <v>강태경</v>
      </c>
      <c r="C10" s="110" t="str">
        <f t="shared" si="19"/>
        <v>C</v>
      </c>
      <c r="D10" s="111">
        <f t="shared" si="20"/>
        <v>0.88215552412482878</v>
      </c>
      <c r="E10" s="112">
        <f t="shared" si="21"/>
        <v>8951</v>
      </c>
      <c r="F10" s="113" t="str">
        <f t="shared" si="22"/>
        <v>12</v>
      </c>
      <c r="G10" s="114" t="str">
        <f t="shared" si="23"/>
        <v>70바2670</v>
      </c>
      <c r="H10" s="115">
        <f t="shared" si="24"/>
        <v>7</v>
      </c>
      <c r="I10" s="116">
        <f t="shared" si="25"/>
        <v>715.86</v>
      </c>
      <c r="J10" s="117">
        <f t="shared" si="26"/>
        <v>1.5649866879880667E-2</v>
      </c>
      <c r="K10" s="117">
        <f t="shared" si="27"/>
        <v>0.37775634633966459</v>
      </c>
      <c r="L10" s="117">
        <f t="shared" si="28"/>
        <v>0.19836280837035175</v>
      </c>
      <c r="M10" s="118">
        <f t="shared" si="29"/>
        <v>12.257999999999999</v>
      </c>
      <c r="N10" s="119">
        <f t="shared" si="30"/>
        <v>0.13874243853709972</v>
      </c>
      <c r="O10" s="119">
        <f t="shared" si="31"/>
        <v>10.54442532881958</v>
      </c>
      <c r="P10" s="219">
        <f t="shared" si="32"/>
        <v>12</v>
      </c>
      <c r="Q10" s="220">
        <f t="shared" si="33"/>
        <v>1</v>
      </c>
      <c r="R10" s="220">
        <f t="shared" si="34"/>
        <v>76</v>
      </c>
      <c r="T10">
        <v>511</v>
      </c>
      <c r="U10">
        <v>8951</v>
      </c>
      <c r="V10" t="s">
        <v>230</v>
      </c>
      <c r="W10">
        <v>720.76</v>
      </c>
      <c r="X10">
        <v>410.53500000000003</v>
      </c>
      <c r="Y10">
        <v>1.756</v>
      </c>
      <c r="Z10">
        <v>12.257999999999999</v>
      </c>
      <c r="AA10">
        <v>46.165824000000001</v>
      </c>
      <c r="AB10">
        <v>0.72248900000000005</v>
      </c>
      <c r="AC10">
        <v>17.439433000000001</v>
      </c>
      <c r="AD10" s="1">
        <v>142</v>
      </c>
      <c r="AE10">
        <v>1</v>
      </c>
      <c r="AF10">
        <v>76</v>
      </c>
      <c r="AG10">
        <v>70</v>
      </c>
      <c r="AH10">
        <v>15.612413999999999</v>
      </c>
      <c r="AI10">
        <v>362.4</v>
      </c>
      <c r="AJ10">
        <v>0</v>
      </c>
      <c r="AK10">
        <v>12</v>
      </c>
      <c r="AL10">
        <v>2230</v>
      </c>
      <c r="AM10" t="s">
        <v>231</v>
      </c>
      <c r="AN10" t="s">
        <v>399</v>
      </c>
      <c r="AO10">
        <v>200.096</v>
      </c>
      <c r="AR10" t="s">
        <v>116</v>
      </c>
      <c r="AS10" t="s">
        <v>117</v>
      </c>
      <c r="AT10" t="s">
        <v>203</v>
      </c>
      <c r="AU10" t="s">
        <v>230</v>
      </c>
      <c r="AV10" t="s">
        <v>48</v>
      </c>
      <c r="AW10">
        <v>7</v>
      </c>
      <c r="BB10">
        <v>0.88215552412482878</v>
      </c>
      <c r="BC10" t="s">
        <v>69</v>
      </c>
      <c r="BF10" t="s">
        <v>116</v>
      </c>
      <c r="BG10" t="s">
        <v>117</v>
      </c>
      <c r="BH10" t="s">
        <v>230</v>
      </c>
      <c r="BI10">
        <v>8951</v>
      </c>
      <c r="BJ10">
        <v>7</v>
      </c>
      <c r="BK10" t="s">
        <v>203</v>
      </c>
      <c r="BL10" t="s">
        <v>200</v>
      </c>
      <c r="BM10">
        <v>0.88215552412482878</v>
      </c>
      <c r="BN10" t="s">
        <v>69</v>
      </c>
      <c r="BO10" t="s">
        <v>173</v>
      </c>
      <c r="BP10">
        <v>715.86</v>
      </c>
    </row>
    <row r="11" spans="1:68" ht="16.5">
      <c r="A11" s="232" t="str">
        <f t="shared" si="18"/>
        <v>미추홀교통</v>
      </c>
      <c r="B11" s="125" t="str">
        <f t="shared" si="1"/>
        <v>강학수</v>
      </c>
      <c r="C11" s="126" t="str">
        <f t="shared" si="19"/>
        <v>C</v>
      </c>
      <c r="D11" s="127">
        <f t="shared" si="20"/>
        <v>0.89900000000000002</v>
      </c>
      <c r="E11" s="128">
        <f t="shared" si="21"/>
        <v>4400</v>
      </c>
      <c r="F11" s="129" t="str">
        <f t="shared" si="22"/>
        <v>12</v>
      </c>
      <c r="G11" s="130" t="str">
        <f t="shared" si="23"/>
        <v>70바2670</v>
      </c>
      <c r="H11" s="131">
        <f t="shared" si="24"/>
        <v>1</v>
      </c>
      <c r="I11" s="132">
        <f t="shared" si="25"/>
        <v>1195.529</v>
      </c>
      <c r="J11" s="133">
        <f t="shared" si="26"/>
        <v>2.779657044791908E-2</v>
      </c>
      <c r="K11" s="133">
        <f t="shared" si="27"/>
        <v>0.35424008474565233</v>
      </c>
      <c r="L11" s="133">
        <f t="shared" si="28"/>
        <v>0.21664049972857205</v>
      </c>
      <c r="M11" s="134">
        <f t="shared" si="29"/>
        <v>13.784000000000001</v>
      </c>
      <c r="N11" s="135">
        <f t="shared" si="30"/>
        <v>8.3644980590182258E-2</v>
      </c>
      <c r="O11" s="135">
        <f t="shared" si="31"/>
        <v>44.49912967397696</v>
      </c>
      <c r="P11" s="217">
        <f t="shared" si="32"/>
        <v>4</v>
      </c>
      <c r="Q11" s="218">
        <f t="shared" si="33"/>
        <v>1</v>
      </c>
      <c r="R11" s="218">
        <f t="shared" si="34"/>
        <v>532</v>
      </c>
      <c r="T11">
        <v>511</v>
      </c>
      <c r="U11">
        <v>4400</v>
      </c>
      <c r="V11" t="s">
        <v>232</v>
      </c>
      <c r="W11">
        <v>1195.529</v>
      </c>
      <c r="X11">
        <v>664.81</v>
      </c>
      <c r="Y11">
        <v>1.798</v>
      </c>
      <c r="Z11">
        <v>13.784000000000001</v>
      </c>
      <c r="AA11">
        <v>68.323032999999995</v>
      </c>
      <c r="AB11">
        <v>1.899146</v>
      </c>
      <c r="AC11">
        <v>24.202756999999998</v>
      </c>
      <c r="AD11" s="1">
        <v>259</v>
      </c>
      <c r="AE11">
        <v>1</v>
      </c>
      <c r="AF11">
        <v>532</v>
      </c>
      <c r="AG11">
        <v>74</v>
      </c>
      <c r="AH11">
        <v>17.498183000000001</v>
      </c>
      <c r="AI11">
        <v>1204.8</v>
      </c>
      <c r="AJ11">
        <v>0</v>
      </c>
      <c r="AK11">
        <v>4</v>
      </c>
      <c r="AL11">
        <v>712</v>
      </c>
      <c r="AM11" t="s">
        <v>233</v>
      </c>
      <c r="AN11" t="s">
        <v>400</v>
      </c>
      <c r="AO11">
        <v>1195.529</v>
      </c>
      <c r="AR11" t="s">
        <v>116</v>
      </c>
      <c r="AS11" t="s">
        <v>117</v>
      </c>
      <c r="AT11" t="s">
        <v>203</v>
      </c>
      <c r="AU11" t="s">
        <v>232</v>
      </c>
      <c r="AV11" t="s">
        <v>48</v>
      </c>
      <c r="AW11">
        <v>1</v>
      </c>
      <c r="BB11">
        <v>0.89900000000000002</v>
      </c>
      <c r="BC11" t="s">
        <v>69</v>
      </c>
      <c r="BF11" t="s">
        <v>116</v>
      </c>
      <c r="BG11" t="s">
        <v>117</v>
      </c>
      <c r="BH11" t="s">
        <v>232</v>
      </c>
      <c r="BI11">
        <v>4400</v>
      </c>
      <c r="BJ11">
        <v>1</v>
      </c>
      <c r="BK11" t="s">
        <v>203</v>
      </c>
      <c r="BL11" t="s">
        <v>172</v>
      </c>
      <c r="BM11">
        <v>0.89900000000000002</v>
      </c>
      <c r="BN11" t="s">
        <v>69</v>
      </c>
      <c r="BO11" t="s">
        <v>173</v>
      </c>
      <c r="BP11">
        <v>1195.529</v>
      </c>
    </row>
    <row r="12" spans="1:68" ht="16.5">
      <c r="A12" s="233" t="str">
        <f t="shared" si="18"/>
        <v>미추홀교통</v>
      </c>
      <c r="B12" s="109" t="str">
        <f t="shared" si="1"/>
        <v>고광석</v>
      </c>
      <c r="C12" s="110" t="str">
        <f t="shared" si="19"/>
        <v>C</v>
      </c>
      <c r="D12" s="111">
        <f t="shared" si="20"/>
        <v>0.88500000000000001</v>
      </c>
      <c r="E12" s="112">
        <f t="shared" si="21"/>
        <v>6818</v>
      </c>
      <c r="F12" s="113" t="str">
        <f t="shared" si="22"/>
        <v>12</v>
      </c>
      <c r="G12" s="114" t="str">
        <f t="shared" si="23"/>
        <v>70바2691</v>
      </c>
      <c r="H12" s="115">
        <f t="shared" si="24"/>
        <v>1</v>
      </c>
      <c r="I12" s="116">
        <f t="shared" si="25"/>
        <v>1057.356</v>
      </c>
      <c r="J12" s="117">
        <f t="shared" si="26"/>
        <v>6.4643851765982937E-3</v>
      </c>
      <c r="K12" s="117">
        <f t="shared" si="27"/>
        <v>0.3848545456149996</v>
      </c>
      <c r="L12" s="117">
        <f t="shared" si="28"/>
        <v>5.958258145790065E-2</v>
      </c>
      <c r="M12" s="118">
        <f t="shared" si="29"/>
        <v>11.692</v>
      </c>
      <c r="N12" s="119">
        <f t="shared" si="30"/>
        <v>9.4575526123651832E-2</v>
      </c>
      <c r="O12" s="119">
        <f t="shared" si="31"/>
        <v>13.051422605063951</v>
      </c>
      <c r="P12" s="219">
        <f t="shared" si="32"/>
        <v>10</v>
      </c>
      <c r="Q12" s="220">
        <f t="shared" si="33"/>
        <v>1</v>
      </c>
      <c r="R12" s="220">
        <f t="shared" si="34"/>
        <v>138</v>
      </c>
      <c r="T12">
        <v>511</v>
      </c>
      <c r="U12">
        <v>6818</v>
      </c>
      <c r="V12" t="s">
        <v>234</v>
      </c>
      <c r="W12">
        <v>1057.356</v>
      </c>
      <c r="X12">
        <v>597.54</v>
      </c>
      <c r="Y12">
        <v>1.77</v>
      </c>
      <c r="Z12">
        <v>11.692</v>
      </c>
      <c r="AA12">
        <v>67.762206000000006</v>
      </c>
      <c r="AB12">
        <v>0.43804100000000001</v>
      </c>
      <c r="AC12">
        <v>26.078593000000001</v>
      </c>
      <c r="AD12" s="1">
        <v>63</v>
      </c>
      <c r="AE12">
        <v>1</v>
      </c>
      <c r="AF12">
        <v>138</v>
      </c>
      <c r="AG12">
        <v>84</v>
      </c>
      <c r="AH12">
        <v>15.603918999999999</v>
      </c>
      <c r="AI12">
        <v>879</v>
      </c>
      <c r="AJ12">
        <v>5.5</v>
      </c>
      <c r="AK12">
        <v>10</v>
      </c>
      <c r="AL12">
        <v>2641</v>
      </c>
      <c r="AM12" t="s">
        <v>235</v>
      </c>
      <c r="AN12" t="s">
        <v>401</v>
      </c>
      <c r="AO12">
        <v>1057.356</v>
      </c>
      <c r="AR12" t="s">
        <v>116</v>
      </c>
      <c r="AS12" t="s">
        <v>117</v>
      </c>
      <c r="AT12" t="s">
        <v>205</v>
      </c>
      <c r="AU12" t="s">
        <v>234</v>
      </c>
      <c r="AV12" t="s">
        <v>48</v>
      </c>
      <c r="AW12">
        <v>1</v>
      </c>
      <c r="BB12">
        <v>0.88500000000000001</v>
      </c>
      <c r="BC12" t="s">
        <v>69</v>
      </c>
      <c r="BF12" t="s">
        <v>116</v>
      </c>
      <c r="BG12" t="s">
        <v>117</v>
      </c>
      <c r="BH12" t="s">
        <v>234</v>
      </c>
      <c r="BI12">
        <v>6818</v>
      </c>
      <c r="BJ12">
        <v>1</v>
      </c>
      <c r="BK12" t="s">
        <v>205</v>
      </c>
      <c r="BL12" t="s">
        <v>172</v>
      </c>
      <c r="BM12">
        <v>0.88500000000000001</v>
      </c>
      <c r="BN12" t="s">
        <v>69</v>
      </c>
      <c r="BO12" t="s">
        <v>173</v>
      </c>
      <c r="BP12">
        <v>1057.356</v>
      </c>
    </row>
    <row r="13" spans="1:68" ht="16.5">
      <c r="A13" s="232" t="str">
        <f t="shared" si="18"/>
        <v>미추홀교통</v>
      </c>
      <c r="B13" s="125" t="str">
        <f t="shared" si="1"/>
        <v>길득종</v>
      </c>
      <c r="C13" s="126" t="str">
        <f t="shared" si="19"/>
        <v>C</v>
      </c>
      <c r="D13" s="127">
        <f t="shared" si="20"/>
        <v>0.87849999999999995</v>
      </c>
      <c r="E13" s="128">
        <f t="shared" si="21"/>
        <v>106</v>
      </c>
      <c r="F13" s="129" t="str">
        <f t="shared" si="22"/>
        <v>12</v>
      </c>
      <c r="G13" s="130" t="str">
        <f t="shared" si="23"/>
        <v>70바2777</v>
      </c>
      <c r="H13" s="131">
        <f t="shared" si="24"/>
        <v>1</v>
      </c>
      <c r="I13" s="132">
        <f t="shared" si="25"/>
        <v>933.49900000000002</v>
      </c>
      <c r="J13" s="133">
        <f t="shared" si="26"/>
        <v>3.1171475373777621E-2</v>
      </c>
      <c r="K13" s="133">
        <f t="shared" si="27"/>
        <v>0.36522591357956252</v>
      </c>
      <c r="L13" s="133">
        <f t="shared" si="28"/>
        <v>0.1746118635370793</v>
      </c>
      <c r="M13" s="134">
        <f t="shared" si="29"/>
        <v>13.189</v>
      </c>
      <c r="N13" s="135">
        <f t="shared" si="30"/>
        <v>0.21424768532156971</v>
      </c>
      <c r="O13" s="135">
        <f t="shared" si="31"/>
        <v>22.281759273443249</v>
      </c>
      <c r="P13" s="217">
        <f t="shared" si="32"/>
        <v>7</v>
      </c>
      <c r="Q13" s="218">
        <f t="shared" si="33"/>
        <v>2</v>
      </c>
      <c r="R13" s="218">
        <f t="shared" si="34"/>
        <v>208</v>
      </c>
      <c r="T13">
        <v>511</v>
      </c>
      <c r="U13">
        <v>106</v>
      </c>
      <c r="V13" t="s">
        <v>236</v>
      </c>
      <c r="W13">
        <v>933.49900000000002</v>
      </c>
      <c r="X13">
        <v>531.34500000000003</v>
      </c>
      <c r="Y13">
        <v>1.7569999999999999</v>
      </c>
      <c r="Z13">
        <v>13.189</v>
      </c>
      <c r="AA13">
        <v>56.247481999999998</v>
      </c>
      <c r="AB13">
        <v>1.753317</v>
      </c>
      <c r="AC13">
        <v>20.543037999999999</v>
      </c>
      <c r="AD13" s="1">
        <v>163</v>
      </c>
      <c r="AE13">
        <v>2</v>
      </c>
      <c r="AF13">
        <v>208</v>
      </c>
      <c r="AG13">
        <v>74</v>
      </c>
      <c r="AH13">
        <v>16.59628</v>
      </c>
      <c r="AI13">
        <v>379.5</v>
      </c>
      <c r="AJ13">
        <v>0</v>
      </c>
      <c r="AK13">
        <v>7</v>
      </c>
      <c r="AL13">
        <v>1548</v>
      </c>
      <c r="AM13" t="s">
        <v>237</v>
      </c>
      <c r="AN13" t="s">
        <v>402</v>
      </c>
      <c r="AO13">
        <v>933.49900000000002</v>
      </c>
      <c r="AR13" t="s">
        <v>116</v>
      </c>
      <c r="AS13" t="s">
        <v>117</v>
      </c>
      <c r="AT13" t="s">
        <v>213</v>
      </c>
      <c r="AU13" t="s">
        <v>236</v>
      </c>
      <c r="AV13" t="s">
        <v>48</v>
      </c>
      <c r="AW13">
        <v>1</v>
      </c>
      <c r="BB13">
        <v>0.87849999999999995</v>
      </c>
      <c r="BC13" t="s">
        <v>69</v>
      </c>
      <c r="BF13" t="s">
        <v>116</v>
      </c>
      <c r="BG13" t="s">
        <v>117</v>
      </c>
      <c r="BH13" t="s">
        <v>236</v>
      </c>
      <c r="BI13">
        <v>106</v>
      </c>
      <c r="BJ13">
        <v>1</v>
      </c>
      <c r="BK13" t="s">
        <v>213</v>
      </c>
      <c r="BL13" t="s">
        <v>172</v>
      </c>
      <c r="BM13">
        <v>0.87849999999999995</v>
      </c>
      <c r="BN13" t="s">
        <v>69</v>
      </c>
      <c r="BO13" t="s">
        <v>173</v>
      </c>
      <c r="BP13">
        <v>933.49900000000002</v>
      </c>
    </row>
    <row r="14" spans="1:68" ht="16.5">
      <c r="A14" s="233" t="str">
        <f t="shared" si="18"/>
        <v>미추홀교통</v>
      </c>
      <c r="B14" s="109" t="str">
        <f t="shared" si="1"/>
        <v>김건호</v>
      </c>
      <c r="C14" s="110" t="str">
        <f t="shared" si="19"/>
        <v>B</v>
      </c>
      <c r="D14" s="111">
        <f t="shared" si="20"/>
        <v>0.90500000000000003</v>
      </c>
      <c r="E14" s="112">
        <f t="shared" si="21"/>
        <v>8009</v>
      </c>
      <c r="F14" s="113" t="str">
        <f t="shared" si="22"/>
        <v>12</v>
      </c>
      <c r="G14" s="114" t="str">
        <f t="shared" si="23"/>
        <v>70바2757</v>
      </c>
      <c r="H14" s="115">
        <f t="shared" si="24"/>
        <v>1</v>
      </c>
      <c r="I14" s="116">
        <f t="shared" si="25"/>
        <v>1294.5170000000001</v>
      </c>
      <c r="J14" s="117">
        <f t="shared" si="26"/>
        <v>1.2315127942958934E-2</v>
      </c>
      <c r="K14" s="117">
        <f t="shared" si="27"/>
        <v>0.34527803467054075</v>
      </c>
      <c r="L14" s="117">
        <f t="shared" si="28"/>
        <v>0.19698466686802876</v>
      </c>
      <c r="M14" s="118">
        <f t="shared" si="29"/>
        <v>11.06</v>
      </c>
      <c r="N14" s="119">
        <f t="shared" si="30"/>
        <v>0</v>
      </c>
      <c r="O14" s="119">
        <f t="shared" si="31"/>
        <v>3.553448892521303</v>
      </c>
      <c r="P14" s="219">
        <f t="shared" si="32"/>
        <v>14</v>
      </c>
      <c r="Q14" s="220">
        <f t="shared" si="33"/>
        <v>0</v>
      </c>
      <c r="R14" s="220">
        <f t="shared" si="34"/>
        <v>46</v>
      </c>
      <c r="T14">
        <v>511</v>
      </c>
      <c r="U14">
        <v>8009</v>
      </c>
      <c r="V14" t="s">
        <v>238</v>
      </c>
      <c r="W14">
        <v>1294.5170000000001</v>
      </c>
      <c r="X14">
        <v>715.35500000000002</v>
      </c>
      <c r="Y14">
        <v>1.81</v>
      </c>
      <c r="Z14">
        <v>11.06</v>
      </c>
      <c r="AA14">
        <v>73.981367000000006</v>
      </c>
      <c r="AB14">
        <v>0.91108999999999996</v>
      </c>
      <c r="AC14">
        <v>25.544141</v>
      </c>
      <c r="AD14" s="1">
        <v>255</v>
      </c>
      <c r="AE14">
        <v>0</v>
      </c>
      <c r="AF14">
        <v>46</v>
      </c>
      <c r="AG14">
        <v>74</v>
      </c>
      <c r="AH14">
        <v>17.497878</v>
      </c>
      <c r="AI14">
        <v>1084.4000000000001</v>
      </c>
      <c r="AJ14">
        <v>0</v>
      </c>
      <c r="AK14">
        <v>14</v>
      </c>
      <c r="AL14">
        <v>1903</v>
      </c>
      <c r="AM14" t="s">
        <v>239</v>
      </c>
      <c r="AN14" t="s">
        <v>403</v>
      </c>
      <c r="AO14">
        <v>1294.5170000000001</v>
      </c>
      <c r="AR14" t="s">
        <v>116</v>
      </c>
      <c r="AS14" t="s">
        <v>117</v>
      </c>
      <c r="AT14" t="s">
        <v>207</v>
      </c>
      <c r="AU14" t="s">
        <v>238</v>
      </c>
      <c r="AV14" t="s">
        <v>48</v>
      </c>
      <c r="AW14">
        <v>1</v>
      </c>
      <c r="BB14">
        <v>0.90500000000000003</v>
      </c>
      <c r="BC14" t="s">
        <v>68</v>
      </c>
      <c r="BF14" t="s">
        <v>116</v>
      </c>
      <c r="BG14" t="s">
        <v>117</v>
      </c>
      <c r="BH14" t="s">
        <v>238</v>
      </c>
      <c r="BI14">
        <v>8009</v>
      </c>
      <c r="BJ14">
        <v>1</v>
      </c>
      <c r="BK14" t="s">
        <v>207</v>
      </c>
      <c r="BL14" t="s">
        <v>172</v>
      </c>
      <c r="BM14">
        <v>0.90500000000000003</v>
      </c>
      <c r="BN14" t="s">
        <v>68</v>
      </c>
      <c r="BO14" t="s">
        <v>225</v>
      </c>
      <c r="BP14">
        <v>1294.5170000000001</v>
      </c>
    </row>
    <row r="15" spans="1:68" ht="16.5">
      <c r="A15" s="232" t="str">
        <f t="shared" si="18"/>
        <v>미추홀교통</v>
      </c>
      <c r="B15" s="125" t="str">
        <f t="shared" si="1"/>
        <v>김경호</v>
      </c>
      <c r="C15" s="126" t="str">
        <f t="shared" si="19"/>
        <v>C</v>
      </c>
      <c r="D15" s="127">
        <f t="shared" si="20"/>
        <v>0.89802654713282726</v>
      </c>
      <c r="E15" s="128">
        <f t="shared" si="21"/>
        <v>7198</v>
      </c>
      <c r="F15" s="129" t="str">
        <f t="shared" si="22"/>
        <v>12</v>
      </c>
      <c r="G15" s="130" t="str">
        <f t="shared" si="23"/>
        <v>70바2643</v>
      </c>
      <c r="H15" s="131">
        <f t="shared" si="24"/>
        <v>2</v>
      </c>
      <c r="I15" s="132">
        <f t="shared" si="25"/>
        <v>994.30700000000002</v>
      </c>
      <c r="J15" s="133">
        <f t="shared" si="26"/>
        <v>1.4231637363633082E-2</v>
      </c>
      <c r="K15" s="133">
        <f t="shared" si="27"/>
        <v>0.33952508116147073</v>
      </c>
      <c r="L15" s="133">
        <f t="shared" si="28"/>
        <v>0.23131688703790679</v>
      </c>
      <c r="M15" s="134">
        <f t="shared" si="29"/>
        <v>13.952999999999999</v>
      </c>
      <c r="N15" s="135">
        <f t="shared" si="30"/>
        <v>0.19152281707081173</v>
      </c>
      <c r="O15" s="135">
        <f t="shared" si="31"/>
        <v>21.929362554607945</v>
      </c>
      <c r="P15" s="217">
        <f t="shared" si="32"/>
        <v>7</v>
      </c>
      <c r="Q15" s="218">
        <f t="shared" si="33"/>
        <v>2</v>
      </c>
      <c r="R15" s="218">
        <f t="shared" si="34"/>
        <v>229</v>
      </c>
      <c r="T15">
        <v>511</v>
      </c>
      <c r="U15">
        <v>7198</v>
      </c>
      <c r="V15" t="s">
        <v>240</v>
      </c>
      <c r="W15">
        <v>1044.2619999999999</v>
      </c>
      <c r="X15">
        <v>575.38900000000001</v>
      </c>
      <c r="Y15">
        <v>1.8149999999999999</v>
      </c>
      <c r="Z15">
        <v>13.952999999999999</v>
      </c>
      <c r="AA15">
        <v>57.421643000000003</v>
      </c>
      <c r="AB15">
        <v>0.81720400000000004</v>
      </c>
      <c r="AC15">
        <v>19.496088</v>
      </c>
      <c r="AD15" s="1">
        <v>230</v>
      </c>
      <c r="AE15">
        <v>2</v>
      </c>
      <c r="AF15">
        <v>229</v>
      </c>
      <c r="AG15">
        <v>85</v>
      </c>
      <c r="AH15">
        <v>18.185860000000002</v>
      </c>
      <c r="AI15">
        <v>870.5</v>
      </c>
      <c r="AJ15">
        <v>13.4</v>
      </c>
      <c r="AK15">
        <v>7</v>
      </c>
      <c r="AL15">
        <v>677</v>
      </c>
      <c r="AM15" t="s">
        <v>241</v>
      </c>
      <c r="AN15" t="s">
        <v>404</v>
      </c>
      <c r="AO15">
        <v>919.67700000000002</v>
      </c>
      <c r="AR15" t="s">
        <v>116</v>
      </c>
      <c r="AS15" t="s">
        <v>117</v>
      </c>
      <c r="AT15" t="s">
        <v>201</v>
      </c>
      <c r="AU15" t="s">
        <v>240</v>
      </c>
      <c r="AV15" t="s">
        <v>48</v>
      </c>
      <c r="AW15">
        <v>2</v>
      </c>
      <c r="BB15">
        <v>0.89802654713282726</v>
      </c>
      <c r="BC15" t="s">
        <v>69</v>
      </c>
      <c r="BF15" t="s">
        <v>116</v>
      </c>
      <c r="BG15" t="s">
        <v>117</v>
      </c>
      <c r="BH15" t="s">
        <v>240</v>
      </c>
      <c r="BI15">
        <v>7198</v>
      </c>
      <c r="BJ15">
        <v>2</v>
      </c>
      <c r="BK15" t="s">
        <v>201</v>
      </c>
      <c r="BL15" t="s">
        <v>194</v>
      </c>
      <c r="BM15">
        <v>0.89802654713282726</v>
      </c>
      <c r="BN15" t="s">
        <v>69</v>
      </c>
      <c r="BO15" t="s">
        <v>173</v>
      </c>
      <c r="BP15">
        <v>994.30700000000002</v>
      </c>
    </row>
    <row r="16" spans="1:68" ht="16.5">
      <c r="A16" s="233" t="str">
        <f t="shared" si="18"/>
        <v>미추홀교통</v>
      </c>
      <c r="B16" s="109" t="str">
        <f t="shared" si="1"/>
        <v>김상협</v>
      </c>
      <c r="C16" s="110" t="str">
        <f t="shared" si="19"/>
        <v>D</v>
      </c>
      <c r="D16" s="111">
        <f t="shared" si="20"/>
        <v>0.82187980945127637</v>
      </c>
      <c r="E16" s="112">
        <f t="shared" si="21"/>
        <v>2957</v>
      </c>
      <c r="F16" s="113" t="str">
        <f t="shared" si="22"/>
        <v>76</v>
      </c>
      <c r="G16" s="114" t="str">
        <f t="shared" si="23"/>
        <v>70바2692</v>
      </c>
      <c r="H16" s="115">
        <f t="shared" si="24"/>
        <v>6</v>
      </c>
      <c r="I16" s="116">
        <f t="shared" si="25"/>
        <v>1473.2190000000001</v>
      </c>
      <c r="J16" s="117">
        <f t="shared" si="26"/>
        <v>1.355065254587343E-2</v>
      </c>
      <c r="K16" s="117">
        <f t="shared" si="27"/>
        <v>0.29260430535974019</v>
      </c>
      <c r="L16" s="117">
        <f t="shared" si="28"/>
        <v>0.23825378304243972</v>
      </c>
      <c r="M16" s="118">
        <f t="shared" si="29"/>
        <v>7.9240000000000004</v>
      </c>
      <c r="N16" s="119">
        <f t="shared" si="30"/>
        <v>0</v>
      </c>
      <c r="O16" s="119">
        <f t="shared" si="31"/>
        <v>9.8423927467674517</v>
      </c>
      <c r="P16" s="219">
        <f t="shared" si="32"/>
        <v>7</v>
      </c>
      <c r="Q16" s="220">
        <f t="shared" si="33"/>
        <v>0</v>
      </c>
      <c r="R16" s="220">
        <f t="shared" si="34"/>
        <v>145</v>
      </c>
      <c r="T16">
        <v>511</v>
      </c>
      <c r="U16">
        <v>2957</v>
      </c>
      <c r="V16" t="s">
        <v>242</v>
      </c>
      <c r="W16">
        <v>1473.2190000000001</v>
      </c>
      <c r="X16">
        <v>598.221</v>
      </c>
      <c r="Y16">
        <v>2.4630000000000001</v>
      </c>
      <c r="Z16">
        <v>7.9240000000000004</v>
      </c>
      <c r="AA16">
        <v>92.326919000000004</v>
      </c>
      <c r="AB16">
        <v>1.25109</v>
      </c>
      <c r="AC16">
        <v>27.015253999999999</v>
      </c>
      <c r="AD16" s="1">
        <v>351</v>
      </c>
      <c r="AE16">
        <v>0</v>
      </c>
      <c r="AF16">
        <v>145</v>
      </c>
      <c r="AG16">
        <v>78</v>
      </c>
      <c r="AH16">
        <v>15.956548</v>
      </c>
      <c r="AI16">
        <v>249.6</v>
      </c>
      <c r="AJ16">
        <v>0</v>
      </c>
      <c r="AK16">
        <v>7</v>
      </c>
      <c r="AL16">
        <v>2413</v>
      </c>
      <c r="AM16" t="s">
        <v>243</v>
      </c>
      <c r="AN16" t="s">
        <v>405</v>
      </c>
      <c r="AO16">
        <v>377.16800000000001</v>
      </c>
      <c r="AR16" t="s">
        <v>116</v>
      </c>
      <c r="AS16" t="s">
        <v>119</v>
      </c>
      <c r="AT16" t="s">
        <v>218</v>
      </c>
      <c r="AU16" t="s">
        <v>242</v>
      </c>
      <c r="AV16" t="s">
        <v>48</v>
      </c>
      <c r="AW16">
        <v>6</v>
      </c>
      <c r="BB16">
        <v>0.82187980945127637</v>
      </c>
      <c r="BC16" t="s">
        <v>67</v>
      </c>
      <c r="BF16" t="s">
        <v>116</v>
      </c>
      <c r="BG16" t="s">
        <v>119</v>
      </c>
      <c r="BH16" t="s">
        <v>242</v>
      </c>
      <c r="BI16">
        <v>2957</v>
      </c>
      <c r="BJ16">
        <v>6</v>
      </c>
      <c r="BK16" t="s">
        <v>218</v>
      </c>
      <c r="BL16" t="s">
        <v>219</v>
      </c>
      <c r="BM16">
        <v>0.82187980945127637</v>
      </c>
      <c r="BN16" t="s">
        <v>67</v>
      </c>
      <c r="BO16" t="s">
        <v>175</v>
      </c>
      <c r="BP16">
        <v>1473.2190000000001</v>
      </c>
    </row>
    <row r="17" spans="1:68" ht="16.5">
      <c r="A17" s="232" t="str">
        <f t="shared" si="18"/>
        <v>미추홀교통</v>
      </c>
      <c r="B17" s="125" t="str">
        <f t="shared" si="1"/>
        <v>김상훈</v>
      </c>
      <c r="C17" s="126" t="str">
        <f t="shared" si="19"/>
        <v>F</v>
      </c>
      <c r="D17" s="127">
        <f t="shared" si="20"/>
        <v>0.77933456051091254</v>
      </c>
      <c r="E17" s="128">
        <f t="shared" si="21"/>
        <v>7349</v>
      </c>
      <c r="F17" s="129" t="str">
        <f t="shared" si="22"/>
        <v>76</v>
      </c>
      <c r="G17" s="130" t="str">
        <f t="shared" si="23"/>
        <v>70바2694</v>
      </c>
      <c r="H17" s="131">
        <f t="shared" si="24"/>
        <v>2</v>
      </c>
      <c r="I17" s="132">
        <f t="shared" si="25"/>
        <v>2281.9300000000003</v>
      </c>
      <c r="J17" s="133">
        <f t="shared" si="26"/>
        <v>1.0370755412269955E-2</v>
      </c>
      <c r="K17" s="133">
        <f t="shared" si="27"/>
        <v>0.30242390848179646</v>
      </c>
      <c r="L17" s="133">
        <f t="shared" si="28"/>
        <v>0.3689859022844697</v>
      </c>
      <c r="M17" s="134">
        <f t="shared" si="29"/>
        <v>8.82</v>
      </c>
      <c r="N17" s="135">
        <f t="shared" si="30"/>
        <v>0</v>
      </c>
      <c r="O17" s="135">
        <f t="shared" si="31"/>
        <v>2.8922885452226845</v>
      </c>
      <c r="P17" s="217">
        <f t="shared" si="32"/>
        <v>0</v>
      </c>
      <c r="Q17" s="218">
        <f t="shared" si="33"/>
        <v>0</v>
      </c>
      <c r="R17" s="218">
        <f t="shared" si="34"/>
        <v>66</v>
      </c>
      <c r="T17">
        <v>511</v>
      </c>
      <c r="U17">
        <v>7349</v>
      </c>
      <c r="V17" t="s">
        <v>244</v>
      </c>
      <c r="W17">
        <v>2281.9299999999998</v>
      </c>
      <c r="X17">
        <v>975.93</v>
      </c>
      <c r="Y17">
        <v>2.3380000000000001</v>
      </c>
      <c r="Z17">
        <v>8.82</v>
      </c>
      <c r="AA17">
        <v>142.891616</v>
      </c>
      <c r="AB17">
        <v>1.481894</v>
      </c>
      <c r="AC17">
        <v>43.213841000000002</v>
      </c>
      <c r="AD17" s="1">
        <v>842</v>
      </c>
      <c r="AE17">
        <v>0</v>
      </c>
      <c r="AF17">
        <v>66</v>
      </c>
      <c r="AG17">
        <v>77</v>
      </c>
      <c r="AH17">
        <v>15.969656000000001</v>
      </c>
      <c r="AI17">
        <v>238.4</v>
      </c>
      <c r="AJ17">
        <v>0</v>
      </c>
      <c r="AK17">
        <v>0</v>
      </c>
      <c r="AL17">
        <v>0</v>
      </c>
      <c r="AM17" t="s">
        <v>245</v>
      </c>
      <c r="AN17" t="s">
        <v>406</v>
      </c>
      <c r="AO17">
        <v>2148.1930000000002</v>
      </c>
      <c r="AR17" t="s">
        <v>116</v>
      </c>
      <c r="AS17" t="s">
        <v>119</v>
      </c>
      <c r="AT17" t="s">
        <v>219</v>
      </c>
      <c r="AU17" t="s">
        <v>244</v>
      </c>
      <c r="AV17" t="s">
        <v>48</v>
      </c>
      <c r="AW17">
        <v>2</v>
      </c>
      <c r="BB17">
        <v>0.77933456051091254</v>
      </c>
      <c r="BC17" t="s">
        <v>70</v>
      </c>
      <c r="BF17" t="s">
        <v>116</v>
      </c>
      <c r="BG17" t="s">
        <v>119</v>
      </c>
      <c r="BH17" t="s">
        <v>244</v>
      </c>
      <c r="BI17">
        <v>7349</v>
      </c>
      <c r="BJ17">
        <v>2</v>
      </c>
      <c r="BK17" t="s">
        <v>219</v>
      </c>
      <c r="BL17" t="s">
        <v>218</v>
      </c>
      <c r="BM17">
        <v>0.77933456051091254</v>
      </c>
      <c r="BN17" t="s">
        <v>70</v>
      </c>
      <c r="BO17" t="s">
        <v>184</v>
      </c>
      <c r="BP17">
        <v>2281.9300000000003</v>
      </c>
    </row>
    <row r="18" spans="1:68" ht="16.5">
      <c r="A18" s="233" t="str">
        <f t="shared" si="18"/>
        <v>미추홀교통</v>
      </c>
      <c r="B18" s="109" t="str">
        <f t="shared" si="1"/>
        <v>김영기</v>
      </c>
      <c r="C18" s="110" t="str">
        <f t="shared" si="19"/>
        <v>C</v>
      </c>
      <c r="D18" s="111">
        <f t="shared" si="20"/>
        <v>0.89624241376030589</v>
      </c>
      <c r="E18" s="112">
        <f t="shared" si="21"/>
        <v>5736</v>
      </c>
      <c r="F18" s="113" t="str">
        <f t="shared" si="22"/>
        <v>12</v>
      </c>
      <c r="G18" s="114" t="str">
        <f t="shared" si="23"/>
        <v>70바2643</v>
      </c>
      <c r="H18" s="115">
        <f t="shared" si="24"/>
        <v>7</v>
      </c>
      <c r="I18" s="116">
        <f t="shared" si="25"/>
        <v>998.81499999999994</v>
      </c>
      <c r="J18" s="117">
        <f t="shared" si="26"/>
        <v>1.6188084176797211E-2</v>
      </c>
      <c r="K18" s="117">
        <f t="shared" si="27"/>
        <v>0.33364719763607753</v>
      </c>
      <c r="L18" s="117">
        <f t="shared" si="28"/>
        <v>0.20524321320765107</v>
      </c>
      <c r="M18" s="118">
        <f t="shared" si="29"/>
        <v>11.452</v>
      </c>
      <c r="N18" s="119">
        <f t="shared" si="30"/>
        <v>0.10011864058909807</v>
      </c>
      <c r="O18" s="119">
        <f t="shared" si="31"/>
        <v>4.8056947482767081</v>
      </c>
      <c r="P18" s="219">
        <f t="shared" si="32"/>
        <v>0</v>
      </c>
      <c r="Q18" s="220">
        <f t="shared" si="33"/>
        <v>1</v>
      </c>
      <c r="R18" s="220">
        <f t="shared" si="34"/>
        <v>48</v>
      </c>
      <c r="T18">
        <v>511</v>
      </c>
      <c r="U18">
        <v>5736</v>
      </c>
      <c r="V18" t="s">
        <v>246</v>
      </c>
      <c r="W18">
        <v>998.81500000000005</v>
      </c>
      <c r="X18">
        <v>558.22</v>
      </c>
      <c r="Y18">
        <v>1.7889999999999999</v>
      </c>
      <c r="Z18">
        <v>11.452</v>
      </c>
      <c r="AA18">
        <v>61.909981999999999</v>
      </c>
      <c r="AB18">
        <v>1.0022040000000001</v>
      </c>
      <c r="AC18">
        <v>20.656092000000001</v>
      </c>
      <c r="AD18" s="1">
        <v>205</v>
      </c>
      <c r="AE18">
        <v>1</v>
      </c>
      <c r="AF18">
        <v>48</v>
      </c>
      <c r="AG18">
        <v>70</v>
      </c>
      <c r="AH18">
        <v>16.133343</v>
      </c>
      <c r="AI18">
        <v>298.60000000000002</v>
      </c>
      <c r="AJ18">
        <v>0</v>
      </c>
      <c r="AK18">
        <v>0</v>
      </c>
      <c r="AL18">
        <v>0</v>
      </c>
      <c r="AM18" t="s">
        <v>247</v>
      </c>
      <c r="AN18" t="s">
        <v>407</v>
      </c>
      <c r="AO18">
        <v>240.80699999999999</v>
      </c>
      <c r="AR18" t="s">
        <v>116</v>
      </c>
      <c r="AS18" t="s">
        <v>117</v>
      </c>
      <c r="AT18" t="s">
        <v>201</v>
      </c>
      <c r="AU18" t="s">
        <v>246</v>
      </c>
      <c r="AV18" t="s">
        <v>48</v>
      </c>
      <c r="AW18">
        <v>7</v>
      </c>
      <c r="BB18">
        <v>0.89624241376030589</v>
      </c>
      <c r="BC18" t="s">
        <v>69</v>
      </c>
      <c r="BF18" t="s">
        <v>116</v>
      </c>
      <c r="BG18" t="s">
        <v>117</v>
      </c>
      <c r="BH18" t="s">
        <v>246</v>
      </c>
      <c r="BI18">
        <v>5736</v>
      </c>
      <c r="BJ18">
        <v>7</v>
      </c>
      <c r="BK18" t="s">
        <v>201</v>
      </c>
      <c r="BL18" t="s">
        <v>200</v>
      </c>
      <c r="BM18">
        <v>0.89624241376030589</v>
      </c>
      <c r="BN18" t="s">
        <v>69</v>
      </c>
      <c r="BO18" t="s">
        <v>173</v>
      </c>
      <c r="BP18">
        <v>998.81499999999994</v>
      </c>
    </row>
    <row r="19" spans="1:68" ht="16.5">
      <c r="A19" s="232" t="str">
        <f t="shared" si="18"/>
        <v>미추홀교통</v>
      </c>
      <c r="B19" s="125" t="str">
        <f t="shared" si="1"/>
        <v>김영호</v>
      </c>
      <c r="C19" s="126" t="str">
        <f t="shared" si="19"/>
        <v>C</v>
      </c>
      <c r="D19" s="127">
        <f t="shared" si="20"/>
        <v>0.88949661273314651</v>
      </c>
      <c r="E19" s="128">
        <f t="shared" si="21"/>
        <v>3002</v>
      </c>
      <c r="F19" s="129" t="str">
        <f t="shared" si="22"/>
        <v>12</v>
      </c>
      <c r="G19" s="130" t="str">
        <f t="shared" si="23"/>
        <v>70바2670</v>
      </c>
      <c r="H19" s="131">
        <f t="shared" si="24"/>
        <v>6</v>
      </c>
      <c r="I19" s="132">
        <f t="shared" si="25"/>
        <v>954.01400000000001</v>
      </c>
      <c r="J19" s="133">
        <f t="shared" si="26"/>
        <v>1.1614994526921987E-2</v>
      </c>
      <c r="K19" s="133">
        <f t="shared" si="27"/>
        <v>0.36200657932732272</v>
      </c>
      <c r="L19" s="133">
        <f t="shared" si="28"/>
        <v>0.19706209762120891</v>
      </c>
      <c r="M19" s="134">
        <f t="shared" si="29"/>
        <v>12.342000000000001</v>
      </c>
      <c r="N19" s="135">
        <f t="shared" si="30"/>
        <v>0.10114700706006109</v>
      </c>
      <c r="O19" s="135">
        <f t="shared" si="31"/>
        <v>10.721582748366476</v>
      </c>
      <c r="P19" s="217">
        <f t="shared" si="32"/>
        <v>1</v>
      </c>
      <c r="Q19" s="218">
        <f t="shared" si="33"/>
        <v>1</v>
      </c>
      <c r="R19" s="218">
        <f t="shared" si="34"/>
        <v>106</v>
      </c>
      <c r="T19">
        <v>511</v>
      </c>
      <c r="U19">
        <v>3002</v>
      </c>
      <c r="V19" t="s">
        <v>248</v>
      </c>
      <c r="W19">
        <v>988.66</v>
      </c>
      <c r="X19">
        <v>558.10500000000002</v>
      </c>
      <c r="Y19">
        <v>1.7709999999999999</v>
      </c>
      <c r="Z19">
        <v>12.342000000000001</v>
      </c>
      <c r="AA19">
        <v>60.169981</v>
      </c>
      <c r="AB19">
        <v>0.698874</v>
      </c>
      <c r="AC19">
        <v>21.781929000000002</v>
      </c>
      <c r="AD19" s="1">
        <v>188</v>
      </c>
      <c r="AE19">
        <v>1</v>
      </c>
      <c r="AF19">
        <v>106</v>
      </c>
      <c r="AG19">
        <v>74</v>
      </c>
      <c r="AH19">
        <v>16.431117</v>
      </c>
      <c r="AI19">
        <v>198.6</v>
      </c>
      <c r="AJ19">
        <v>0</v>
      </c>
      <c r="AK19">
        <v>1</v>
      </c>
      <c r="AL19">
        <v>192</v>
      </c>
      <c r="AM19" t="s">
        <v>249</v>
      </c>
      <c r="AN19" t="s">
        <v>408</v>
      </c>
      <c r="AO19">
        <v>393.17200000000003</v>
      </c>
      <c r="AR19" t="s">
        <v>116</v>
      </c>
      <c r="AS19" t="s">
        <v>117</v>
      </c>
      <c r="AT19" t="s">
        <v>203</v>
      </c>
      <c r="AU19" t="s">
        <v>248</v>
      </c>
      <c r="AV19" t="s">
        <v>48</v>
      </c>
      <c r="AW19">
        <v>6</v>
      </c>
      <c r="BB19">
        <v>0.88949661273314651</v>
      </c>
      <c r="BC19" t="s">
        <v>69</v>
      </c>
      <c r="BF19" t="s">
        <v>116</v>
      </c>
      <c r="BG19" t="s">
        <v>117</v>
      </c>
      <c r="BH19" t="s">
        <v>248</v>
      </c>
      <c r="BI19">
        <v>3002</v>
      </c>
      <c r="BJ19">
        <v>6</v>
      </c>
      <c r="BK19" t="s">
        <v>203</v>
      </c>
      <c r="BL19" t="s">
        <v>209</v>
      </c>
      <c r="BM19">
        <v>0.88949661273314651</v>
      </c>
      <c r="BN19" t="s">
        <v>69</v>
      </c>
      <c r="BO19" t="s">
        <v>173</v>
      </c>
      <c r="BP19">
        <v>954.01400000000001</v>
      </c>
    </row>
    <row r="20" spans="1:68" ht="16.5">
      <c r="A20" s="233" t="str">
        <f t="shared" si="18"/>
        <v>미추홀교통</v>
      </c>
      <c r="B20" s="109" t="str">
        <f t="shared" si="1"/>
        <v>김용일</v>
      </c>
      <c r="C20" s="110" t="str">
        <f t="shared" si="19"/>
        <v>A</v>
      </c>
      <c r="D20" s="111">
        <f t="shared" si="20"/>
        <v>0.96718898137360743</v>
      </c>
      <c r="E20" s="112">
        <f t="shared" si="21"/>
        <v>74</v>
      </c>
      <c r="F20" s="113" t="str">
        <f t="shared" si="22"/>
        <v>12</v>
      </c>
      <c r="G20" s="114" t="str">
        <f t="shared" si="23"/>
        <v>70바2733</v>
      </c>
      <c r="H20" s="115">
        <f t="shared" si="24"/>
        <v>10</v>
      </c>
      <c r="I20" s="116">
        <f t="shared" si="25"/>
        <v>1193.951</v>
      </c>
      <c r="J20" s="117">
        <f t="shared" si="26"/>
        <v>2.2492513334234215E-2</v>
      </c>
      <c r="K20" s="117">
        <f t="shared" si="27"/>
        <v>0.32688057159351219</v>
      </c>
      <c r="L20" s="117">
        <f t="shared" si="28"/>
        <v>9.6318860656760624E-2</v>
      </c>
      <c r="M20" s="118">
        <f t="shared" si="29"/>
        <v>9.6039999999999992</v>
      </c>
      <c r="N20" s="119">
        <f t="shared" si="30"/>
        <v>7.8065292249131321E-2</v>
      </c>
      <c r="O20" s="119">
        <f t="shared" si="31"/>
        <v>14.364013773840163</v>
      </c>
      <c r="P20" s="219">
        <f t="shared" si="32"/>
        <v>7</v>
      </c>
      <c r="Q20" s="220">
        <f t="shared" si="33"/>
        <v>1</v>
      </c>
      <c r="R20" s="220">
        <f t="shared" si="34"/>
        <v>184</v>
      </c>
      <c r="T20">
        <v>511</v>
      </c>
      <c r="U20">
        <v>74</v>
      </c>
      <c r="V20" t="s">
        <v>250</v>
      </c>
      <c r="W20">
        <v>1280.979</v>
      </c>
      <c r="X20">
        <v>668.51099999999997</v>
      </c>
      <c r="Y20">
        <v>1.9159999999999999</v>
      </c>
      <c r="Z20">
        <v>9.6039999999999992</v>
      </c>
      <c r="AA20">
        <v>79.914412999999996</v>
      </c>
      <c r="AB20">
        <v>1.7974760000000001</v>
      </c>
      <c r="AC20">
        <v>26.122468999999999</v>
      </c>
      <c r="AD20" s="1">
        <v>115</v>
      </c>
      <c r="AE20">
        <v>1</v>
      </c>
      <c r="AF20">
        <v>184</v>
      </c>
      <c r="AG20">
        <v>73</v>
      </c>
      <c r="AH20">
        <v>16.029385999999999</v>
      </c>
      <c r="AI20">
        <v>97</v>
      </c>
      <c r="AJ20">
        <v>0</v>
      </c>
      <c r="AK20">
        <v>7</v>
      </c>
      <c r="AL20">
        <v>877</v>
      </c>
      <c r="AM20" t="s">
        <v>251</v>
      </c>
      <c r="AN20" t="s">
        <v>409</v>
      </c>
      <c r="AO20">
        <v>222.78399999999999</v>
      </c>
      <c r="AR20" t="s">
        <v>116</v>
      </c>
      <c r="AS20" t="s">
        <v>117</v>
      </c>
      <c r="AT20" t="s">
        <v>206</v>
      </c>
      <c r="AU20" t="s">
        <v>250</v>
      </c>
      <c r="AV20" t="s">
        <v>48</v>
      </c>
      <c r="AW20">
        <v>10</v>
      </c>
      <c r="BB20">
        <v>0.96718898137360743</v>
      </c>
      <c r="BC20" t="s">
        <v>66</v>
      </c>
      <c r="BF20" t="s">
        <v>116</v>
      </c>
      <c r="BG20" t="s">
        <v>117</v>
      </c>
      <c r="BH20" t="s">
        <v>250</v>
      </c>
      <c r="BI20">
        <v>74</v>
      </c>
      <c r="BJ20">
        <v>10</v>
      </c>
      <c r="BK20" t="s">
        <v>206</v>
      </c>
      <c r="BL20" t="s">
        <v>203</v>
      </c>
      <c r="BM20">
        <v>0.96718898137360743</v>
      </c>
      <c r="BN20" t="s">
        <v>66</v>
      </c>
      <c r="BO20" t="s">
        <v>174</v>
      </c>
      <c r="BP20">
        <v>1193.951</v>
      </c>
    </row>
    <row r="21" spans="1:68" ht="16.5">
      <c r="A21" s="232" t="str">
        <f t="shared" si="18"/>
        <v>미추홀교통</v>
      </c>
      <c r="B21" s="125" t="str">
        <f t="shared" si="1"/>
        <v>김인식</v>
      </c>
      <c r="C21" s="126" t="str">
        <f t="shared" si="19"/>
        <v>C</v>
      </c>
      <c r="D21" s="127">
        <f t="shared" si="20"/>
        <v>0.88749999999999996</v>
      </c>
      <c r="E21" s="128">
        <f t="shared" si="21"/>
        <v>3457</v>
      </c>
      <c r="F21" s="129" t="str">
        <f t="shared" si="22"/>
        <v>12</v>
      </c>
      <c r="G21" s="130" t="str">
        <f t="shared" si="23"/>
        <v>70바2758</v>
      </c>
      <c r="H21" s="131">
        <f t="shared" si="24"/>
        <v>1</v>
      </c>
      <c r="I21" s="132">
        <f t="shared" si="25"/>
        <v>1219.5119999999999</v>
      </c>
      <c r="J21" s="133">
        <f t="shared" si="26"/>
        <v>1.0383478850250656E-2</v>
      </c>
      <c r="K21" s="133">
        <f t="shared" si="27"/>
        <v>0.35884729252720132</v>
      </c>
      <c r="L21" s="133">
        <f t="shared" si="28"/>
        <v>0.13366002138560343</v>
      </c>
      <c r="M21" s="134">
        <f t="shared" si="29"/>
        <v>13.97</v>
      </c>
      <c r="N21" s="135">
        <f t="shared" si="30"/>
        <v>0</v>
      </c>
      <c r="O21" s="135">
        <f t="shared" si="31"/>
        <v>13.120002099200336</v>
      </c>
      <c r="P21" s="217">
        <f t="shared" si="32"/>
        <v>24</v>
      </c>
      <c r="Q21" s="218">
        <f t="shared" si="33"/>
        <v>0</v>
      </c>
      <c r="R21" s="218">
        <f t="shared" si="34"/>
        <v>160</v>
      </c>
      <c r="T21">
        <v>511</v>
      </c>
      <c r="U21">
        <v>3457</v>
      </c>
      <c r="V21" t="s">
        <v>190</v>
      </c>
      <c r="W21">
        <v>1219.5119999999999</v>
      </c>
      <c r="X21">
        <v>686.98099999999999</v>
      </c>
      <c r="Y21">
        <v>1.7749999999999999</v>
      </c>
      <c r="Z21">
        <v>13.97</v>
      </c>
      <c r="AA21">
        <v>71.666925000000006</v>
      </c>
      <c r="AB21">
        <v>0.74415200000000004</v>
      </c>
      <c r="AC21">
        <v>25.717482</v>
      </c>
      <c r="AD21" s="1">
        <v>163</v>
      </c>
      <c r="AE21">
        <v>0</v>
      </c>
      <c r="AF21">
        <v>160</v>
      </c>
      <c r="AG21">
        <v>93</v>
      </c>
      <c r="AH21">
        <v>17.016385</v>
      </c>
      <c r="AI21">
        <v>1829.6</v>
      </c>
      <c r="AJ21">
        <v>88.4</v>
      </c>
      <c r="AK21">
        <v>24</v>
      </c>
      <c r="AL21">
        <v>4965</v>
      </c>
      <c r="AM21" t="s">
        <v>252</v>
      </c>
      <c r="AN21" t="s">
        <v>410</v>
      </c>
      <c r="AO21">
        <v>1219.5119999999999</v>
      </c>
      <c r="AR21" t="s">
        <v>116</v>
      </c>
      <c r="AS21" t="s">
        <v>117</v>
      </c>
      <c r="AT21" t="s">
        <v>208</v>
      </c>
      <c r="AU21" t="s">
        <v>190</v>
      </c>
      <c r="AV21" t="s">
        <v>48</v>
      </c>
      <c r="AW21">
        <v>1</v>
      </c>
      <c r="BB21">
        <v>0.88749999999999996</v>
      </c>
      <c r="BC21" t="s">
        <v>69</v>
      </c>
      <c r="BF21" t="s">
        <v>116</v>
      </c>
      <c r="BG21" t="s">
        <v>117</v>
      </c>
      <c r="BH21" t="s">
        <v>190</v>
      </c>
      <c r="BI21">
        <v>3457</v>
      </c>
      <c r="BJ21">
        <v>1</v>
      </c>
      <c r="BK21" t="s">
        <v>208</v>
      </c>
      <c r="BL21" t="s">
        <v>172</v>
      </c>
      <c r="BM21">
        <v>0.88749999999999996</v>
      </c>
      <c r="BN21" t="s">
        <v>69</v>
      </c>
      <c r="BO21" t="s">
        <v>173</v>
      </c>
      <c r="BP21">
        <v>1219.5119999999999</v>
      </c>
    </row>
    <row r="22" spans="1:68" ht="16.5">
      <c r="A22" s="233" t="str">
        <f t="shared" si="18"/>
        <v>미추홀교통</v>
      </c>
      <c r="B22" s="109" t="str">
        <f t="shared" si="1"/>
        <v>김종국</v>
      </c>
      <c r="C22" s="110" t="str">
        <f t="shared" si="19"/>
        <v>C</v>
      </c>
      <c r="D22" s="111">
        <f t="shared" si="20"/>
        <v>0.89200000000000002</v>
      </c>
      <c r="E22" s="112">
        <f t="shared" si="21"/>
        <v>6321</v>
      </c>
      <c r="F22" s="113" t="str">
        <f t="shared" si="22"/>
        <v>76</v>
      </c>
      <c r="G22" s="114" t="str">
        <f t="shared" si="23"/>
        <v>70바2743</v>
      </c>
      <c r="H22" s="115">
        <f t="shared" si="24"/>
        <v>1</v>
      </c>
      <c r="I22" s="116">
        <f t="shared" si="25"/>
        <v>1824.0550000000001</v>
      </c>
      <c r="J22" s="117">
        <f t="shared" si="26"/>
        <v>9.3377651152085437E-3</v>
      </c>
      <c r="K22" s="117">
        <f t="shared" si="27"/>
        <v>0.28059551340999217</v>
      </c>
      <c r="L22" s="117">
        <f t="shared" si="28"/>
        <v>0.26479464709123351</v>
      </c>
      <c r="M22" s="118">
        <f t="shared" si="29"/>
        <v>5.9669999999999996</v>
      </c>
      <c r="N22" s="119">
        <f t="shared" si="30"/>
        <v>0</v>
      </c>
      <c r="O22" s="119">
        <f t="shared" si="31"/>
        <v>1.5898643407134105</v>
      </c>
      <c r="P22" s="219">
        <f t="shared" si="32"/>
        <v>0</v>
      </c>
      <c r="Q22" s="220">
        <f t="shared" si="33"/>
        <v>0</v>
      </c>
      <c r="R22" s="220">
        <f t="shared" si="34"/>
        <v>29</v>
      </c>
      <c r="T22">
        <v>511</v>
      </c>
      <c r="U22">
        <v>6321</v>
      </c>
      <c r="V22" t="s">
        <v>253</v>
      </c>
      <c r="W22">
        <v>1824.0550000000001</v>
      </c>
      <c r="X22">
        <v>681.745</v>
      </c>
      <c r="Y22">
        <v>2.6760000000000002</v>
      </c>
      <c r="Z22">
        <v>5.9669999999999996</v>
      </c>
      <c r="AA22">
        <v>115.507189</v>
      </c>
      <c r="AB22">
        <v>1.078579</v>
      </c>
      <c r="AC22">
        <v>32.410798999999997</v>
      </c>
      <c r="AD22" s="1">
        <v>483</v>
      </c>
      <c r="AE22">
        <v>0</v>
      </c>
      <c r="AF22">
        <v>29</v>
      </c>
      <c r="AG22">
        <v>65</v>
      </c>
      <c r="AH22">
        <v>15.791701</v>
      </c>
      <c r="AI22">
        <v>0</v>
      </c>
      <c r="AJ22">
        <v>0</v>
      </c>
      <c r="AK22">
        <v>0</v>
      </c>
      <c r="AL22">
        <v>0</v>
      </c>
      <c r="AM22" t="s">
        <v>254</v>
      </c>
      <c r="AN22" t="s">
        <v>411</v>
      </c>
      <c r="AO22">
        <v>1824.0550000000001</v>
      </c>
      <c r="AR22" t="s">
        <v>116</v>
      </c>
      <c r="AS22" t="s">
        <v>119</v>
      </c>
      <c r="AT22" t="s">
        <v>220</v>
      </c>
      <c r="AU22" t="s">
        <v>253</v>
      </c>
      <c r="AV22" t="s">
        <v>48</v>
      </c>
      <c r="AW22">
        <v>1</v>
      </c>
      <c r="BB22">
        <v>0.89200000000000002</v>
      </c>
      <c r="BC22" t="s">
        <v>69</v>
      </c>
      <c r="BF22" t="s">
        <v>116</v>
      </c>
      <c r="BG22" t="s">
        <v>119</v>
      </c>
      <c r="BH22" t="s">
        <v>253</v>
      </c>
      <c r="BI22">
        <v>6321</v>
      </c>
      <c r="BJ22">
        <v>1</v>
      </c>
      <c r="BK22" t="s">
        <v>220</v>
      </c>
      <c r="BL22" t="s">
        <v>172</v>
      </c>
      <c r="BM22">
        <v>0.89200000000000002</v>
      </c>
      <c r="BN22" t="s">
        <v>69</v>
      </c>
      <c r="BO22" t="s">
        <v>173</v>
      </c>
      <c r="BP22">
        <v>1824.0550000000001</v>
      </c>
    </row>
    <row r="23" spans="1:68" ht="16.5">
      <c r="A23" s="232" t="str">
        <f t="shared" si="18"/>
        <v>미추홀교통</v>
      </c>
      <c r="B23" s="125" t="str">
        <f t="shared" si="1"/>
        <v>김창년</v>
      </c>
      <c r="C23" s="126" t="str">
        <f t="shared" si="19"/>
        <v>C</v>
      </c>
      <c r="D23" s="127">
        <f t="shared" si="20"/>
        <v>0.89238535217866621</v>
      </c>
      <c r="E23" s="128">
        <f t="shared" si="21"/>
        <v>8011</v>
      </c>
      <c r="F23" s="129" t="str">
        <f t="shared" si="22"/>
        <v>12</v>
      </c>
      <c r="G23" s="130" t="str">
        <f t="shared" si="23"/>
        <v>70바2867</v>
      </c>
      <c r="H23" s="131">
        <f t="shared" si="24"/>
        <v>2</v>
      </c>
      <c r="I23" s="132">
        <f t="shared" si="25"/>
        <v>2241.0500000000002</v>
      </c>
      <c r="J23" s="133">
        <f t="shared" si="26"/>
        <v>2.4967877746464962E-2</v>
      </c>
      <c r="K23" s="133">
        <f t="shared" si="27"/>
        <v>0.34089152251777599</v>
      </c>
      <c r="L23" s="133">
        <f t="shared" si="28"/>
        <v>0.19589031926998504</v>
      </c>
      <c r="M23" s="134">
        <f t="shared" si="29"/>
        <v>11.073</v>
      </c>
      <c r="N23" s="135">
        <f t="shared" si="30"/>
        <v>0.3123535842573793</v>
      </c>
      <c r="O23" s="135">
        <f t="shared" si="31"/>
        <v>29.539724682626446</v>
      </c>
      <c r="P23" s="217">
        <f t="shared" si="32"/>
        <v>19</v>
      </c>
      <c r="Q23" s="218">
        <f t="shared" si="33"/>
        <v>7</v>
      </c>
      <c r="R23" s="218">
        <f t="shared" si="34"/>
        <v>662</v>
      </c>
      <c r="T23">
        <v>511</v>
      </c>
      <c r="U23">
        <v>8011</v>
      </c>
      <c r="V23" t="s">
        <v>348</v>
      </c>
      <c r="W23">
        <v>2241.0500000000002</v>
      </c>
      <c r="X23">
        <v>1256.2529999999999</v>
      </c>
      <c r="Y23">
        <v>1.784</v>
      </c>
      <c r="Z23">
        <v>11.073</v>
      </c>
      <c r="AA23">
        <v>135.31662700000001</v>
      </c>
      <c r="AB23">
        <v>3.3785690000000002</v>
      </c>
      <c r="AC23">
        <v>46.128290999999997</v>
      </c>
      <c r="AD23" s="1">
        <v>439</v>
      </c>
      <c r="AE23">
        <v>7</v>
      </c>
      <c r="AF23">
        <v>662</v>
      </c>
      <c r="AG23">
        <v>77</v>
      </c>
      <c r="AH23">
        <v>16.561527000000002</v>
      </c>
      <c r="AI23">
        <v>1025.8</v>
      </c>
      <c r="AJ23">
        <v>0</v>
      </c>
      <c r="AK23">
        <v>19</v>
      </c>
      <c r="AL23">
        <v>2327</v>
      </c>
      <c r="AM23" t="s">
        <v>349</v>
      </c>
      <c r="AN23" t="s">
        <v>412</v>
      </c>
      <c r="AO23">
        <v>2119.489</v>
      </c>
      <c r="AR23" t="s">
        <v>116</v>
      </c>
      <c r="AS23" t="s">
        <v>117</v>
      </c>
      <c r="AT23" t="s">
        <v>345</v>
      </c>
      <c r="AU23" t="s">
        <v>348</v>
      </c>
      <c r="AV23" t="s">
        <v>48</v>
      </c>
      <c r="AW23">
        <v>2</v>
      </c>
      <c r="BB23">
        <v>0.89238535217866621</v>
      </c>
      <c r="BC23" t="s">
        <v>69</v>
      </c>
      <c r="BF23" t="s">
        <v>116</v>
      </c>
      <c r="BG23" t="s">
        <v>117</v>
      </c>
      <c r="BH23" t="s">
        <v>348</v>
      </c>
      <c r="BI23">
        <v>8011</v>
      </c>
      <c r="BJ23">
        <v>2</v>
      </c>
      <c r="BK23" t="s">
        <v>345</v>
      </c>
      <c r="BL23" t="s">
        <v>203</v>
      </c>
      <c r="BM23">
        <v>0.89238535217866621</v>
      </c>
      <c r="BN23" t="s">
        <v>69</v>
      </c>
      <c r="BO23" t="s">
        <v>173</v>
      </c>
      <c r="BP23">
        <v>2241.0500000000002</v>
      </c>
    </row>
    <row r="24" spans="1:68" ht="16.5">
      <c r="A24" s="233" t="str">
        <f t="shared" si="18"/>
        <v>미추홀교통</v>
      </c>
      <c r="B24" s="109" t="str">
        <f t="shared" si="1"/>
        <v>김홍덕</v>
      </c>
      <c r="C24" s="110" t="str">
        <f t="shared" si="19"/>
        <v>B</v>
      </c>
      <c r="D24" s="111">
        <f t="shared" si="20"/>
        <v>0.94378713318362739</v>
      </c>
      <c r="E24" s="112">
        <f t="shared" si="21"/>
        <v>4613</v>
      </c>
      <c r="F24" s="113" t="str">
        <f t="shared" si="22"/>
        <v>12</v>
      </c>
      <c r="G24" s="114" t="str">
        <f t="shared" si="23"/>
        <v>70바2642</v>
      </c>
      <c r="H24" s="115">
        <f t="shared" si="24"/>
        <v>8</v>
      </c>
      <c r="I24" s="116">
        <f t="shared" si="25"/>
        <v>864.80600000000004</v>
      </c>
      <c r="J24" s="117">
        <f t="shared" si="26"/>
        <v>1.16009340745669E-2</v>
      </c>
      <c r="K24" s="117">
        <f t="shared" si="27"/>
        <v>0.33130844491700012</v>
      </c>
      <c r="L24" s="117">
        <f t="shared" si="28"/>
        <v>0.13529045820681168</v>
      </c>
      <c r="M24" s="118">
        <f t="shared" si="29"/>
        <v>10.986000000000001</v>
      </c>
      <c r="N24" s="119">
        <f t="shared" si="30"/>
        <v>0</v>
      </c>
      <c r="O24" s="119">
        <f t="shared" si="31"/>
        <v>21.392080998512959</v>
      </c>
      <c r="P24" s="219">
        <f t="shared" si="32"/>
        <v>4</v>
      </c>
      <c r="Q24" s="220">
        <f t="shared" si="33"/>
        <v>0</v>
      </c>
      <c r="R24" s="220">
        <f t="shared" si="34"/>
        <v>185</v>
      </c>
      <c r="T24">
        <v>511</v>
      </c>
      <c r="U24">
        <v>4613</v>
      </c>
      <c r="V24" t="s">
        <v>255</v>
      </c>
      <c r="W24">
        <v>864.80600000000004</v>
      </c>
      <c r="X24">
        <v>459.54300000000001</v>
      </c>
      <c r="Y24">
        <v>1.8819999999999999</v>
      </c>
      <c r="Z24">
        <v>10.986000000000001</v>
      </c>
      <c r="AA24">
        <v>51.814706999999999</v>
      </c>
      <c r="AB24">
        <v>0.60109900000000005</v>
      </c>
      <c r="AC24">
        <v>17.166650000000001</v>
      </c>
      <c r="AD24" s="1">
        <v>117</v>
      </c>
      <c r="AE24">
        <v>0</v>
      </c>
      <c r="AF24">
        <v>185</v>
      </c>
      <c r="AG24">
        <v>81</v>
      </c>
      <c r="AH24">
        <v>16.690356999999999</v>
      </c>
      <c r="AI24">
        <v>205.2</v>
      </c>
      <c r="AJ24">
        <v>0</v>
      </c>
      <c r="AK24">
        <v>4</v>
      </c>
      <c r="AL24">
        <v>249</v>
      </c>
      <c r="AM24" t="s">
        <v>256</v>
      </c>
      <c r="AN24" t="s">
        <v>413</v>
      </c>
      <c r="AO24">
        <v>180.52699999999999</v>
      </c>
      <c r="AR24" t="s">
        <v>116</v>
      </c>
      <c r="AS24" t="s">
        <v>117</v>
      </c>
      <c r="AT24" t="s">
        <v>200</v>
      </c>
      <c r="AU24" t="s">
        <v>255</v>
      </c>
      <c r="AV24" t="s">
        <v>48</v>
      </c>
      <c r="AW24">
        <v>8</v>
      </c>
      <c r="BB24">
        <v>0.94378713318362739</v>
      </c>
      <c r="BC24" t="s">
        <v>68</v>
      </c>
      <c r="BF24" t="s">
        <v>116</v>
      </c>
      <c r="BG24" t="s">
        <v>117</v>
      </c>
      <c r="BH24" t="s">
        <v>255</v>
      </c>
      <c r="BI24">
        <v>4613</v>
      </c>
      <c r="BJ24">
        <v>8</v>
      </c>
      <c r="BK24" t="s">
        <v>200</v>
      </c>
      <c r="BL24" t="s">
        <v>199</v>
      </c>
      <c r="BM24">
        <v>0.94378713318362739</v>
      </c>
      <c r="BN24" t="s">
        <v>68</v>
      </c>
      <c r="BO24" t="s">
        <v>225</v>
      </c>
      <c r="BP24">
        <v>864.80600000000004</v>
      </c>
    </row>
    <row r="25" spans="1:68" ht="16.5">
      <c r="A25" s="232" t="str">
        <f t="shared" ref="A25:A73" si="35">BF25</f>
        <v>미추홀교통</v>
      </c>
      <c r="B25" s="125" t="str">
        <f t="shared" si="1"/>
        <v>박상원</v>
      </c>
      <c r="C25" s="126" t="str">
        <f t="shared" ref="C25:C73" si="36">BN25</f>
        <v>B</v>
      </c>
      <c r="D25" s="127">
        <f t="shared" ref="D25:D73" si="37">BM25</f>
        <v>0.90100000000000002</v>
      </c>
      <c r="E25" s="128">
        <f t="shared" ref="E25:E73" si="38">U25</f>
        <v>3612</v>
      </c>
      <c r="F25" s="129" t="str">
        <f t="shared" ref="F25:F73" si="39">BG25</f>
        <v>12</v>
      </c>
      <c r="G25" s="130" t="str">
        <f t="shared" ref="G25:G73" si="40">BK25</f>
        <v>70바2758</v>
      </c>
      <c r="H25" s="131">
        <f t="shared" ref="H25:H73" si="41">BJ25</f>
        <v>1</v>
      </c>
      <c r="I25" s="132">
        <f t="shared" ref="I25:I73" si="42">BP25</f>
        <v>1677.056</v>
      </c>
      <c r="J25" s="133">
        <f t="shared" ref="J25:J73" si="43">AB25/AA25</f>
        <v>3.192416069453119E-2</v>
      </c>
      <c r="K25" s="133">
        <f t="shared" ref="K25:K73" si="44">AC25/AA25</f>
        <v>0.32417848624388973</v>
      </c>
      <c r="L25" s="133">
        <f t="shared" ref="L25:L73" si="45">AD25/I25</f>
        <v>0.15205216760799878</v>
      </c>
      <c r="M25" s="134">
        <f t="shared" ref="M25:M73" si="46">Z25</f>
        <v>12.401</v>
      </c>
      <c r="N25" s="135">
        <f t="shared" ref="N25:N73" si="47">AE25*100/W25</f>
        <v>0</v>
      </c>
      <c r="O25" s="135">
        <f t="shared" ref="O25:O73" si="48">AF25*100/W25</f>
        <v>11.687147000457944</v>
      </c>
      <c r="P25" s="217">
        <f t="shared" ref="P25:P73" si="49">AK25</f>
        <v>3</v>
      </c>
      <c r="Q25" s="218">
        <f t="shared" ref="Q25:Q73" si="50">AE25</f>
        <v>0</v>
      </c>
      <c r="R25" s="218">
        <f t="shared" ref="R25:R73" si="51">AF25</f>
        <v>196</v>
      </c>
      <c r="T25">
        <v>511</v>
      </c>
      <c r="U25">
        <v>3612</v>
      </c>
      <c r="V25" t="s">
        <v>257</v>
      </c>
      <c r="W25">
        <v>1677.056</v>
      </c>
      <c r="X25">
        <v>930.63300000000004</v>
      </c>
      <c r="Y25">
        <v>1.802</v>
      </c>
      <c r="Z25">
        <v>12.401</v>
      </c>
      <c r="AA25">
        <v>102.81191200000001</v>
      </c>
      <c r="AB25">
        <v>3.282184</v>
      </c>
      <c r="AC25">
        <v>33.329410000000003</v>
      </c>
      <c r="AD25" s="1">
        <v>255</v>
      </c>
      <c r="AE25">
        <v>0</v>
      </c>
      <c r="AF25">
        <v>196</v>
      </c>
      <c r="AG25">
        <v>88</v>
      </c>
      <c r="AH25">
        <v>16.311883999999999</v>
      </c>
      <c r="AI25">
        <v>587.5</v>
      </c>
      <c r="AJ25">
        <v>14.1</v>
      </c>
      <c r="AK25">
        <v>3</v>
      </c>
      <c r="AL25">
        <v>632</v>
      </c>
      <c r="AM25" t="s">
        <v>258</v>
      </c>
      <c r="AN25" t="s">
        <v>414</v>
      </c>
      <c r="AO25">
        <v>1677.056</v>
      </c>
      <c r="AR25" t="s">
        <v>116</v>
      </c>
      <c r="AS25" t="s">
        <v>117</v>
      </c>
      <c r="AT25" t="s">
        <v>208</v>
      </c>
      <c r="AU25" t="s">
        <v>257</v>
      </c>
      <c r="AV25" t="s">
        <v>48</v>
      </c>
      <c r="AW25">
        <v>1</v>
      </c>
      <c r="BB25">
        <v>0.90100000000000002</v>
      </c>
      <c r="BC25" t="s">
        <v>68</v>
      </c>
      <c r="BF25" t="s">
        <v>116</v>
      </c>
      <c r="BG25" t="s">
        <v>117</v>
      </c>
      <c r="BH25" t="s">
        <v>257</v>
      </c>
      <c r="BI25">
        <v>3612</v>
      </c>
      <c r="BJ25">
        <v>1</v>
      </c>
      <c r="BK25" t="s">
        <v>208</v>
      </c>
      <c r="BL25" t="s">
        <v>172</v>
      </c>
      <c r="BM25">
        <v>0.90100000000000002</v>
      </c>
      <c r="BN25" t="s">
        <v>68</v>
      </c>
      <c r="BO25" t="s">
        <v>225</v>
      </c>
      <c r="BP25">
        <v>1677.056</v>
      </c>
    </row>
    <row r="26" spans="1:68" ht="16.5">
      <c r="A26" s="233" t="str">
        <f t="shared" si="35"/>
        <v>미추홀교통</v>
      </c>
      <c r="B26" s="109" t="str">
        <f t="shared" si="1"/>
        <v>박주용</v>
      </c>
      <c r="C26" s="110" t="str">
        <f t="shared" si="36"/>
        <v>F</v>
      </c>
      <c r="D26" s="111">
        <f t="shared" si="37"/>
        <v>0.78858345521607498</v>
      </c>
      <c r="E26" s="112">
        <f t="shared" si="38"/>
        <v>1577</v>
      </c>
      <c r="F26" s="113" t="str">
        <f t="shared" si="39"/>
        <v>76</v>
      </c>
      <c r="G26" s="114" t="str">
        <f t="shared" si="40"/>
        <v>70바2692</v>
      </c>
      <c r="H26" s="115">
        <f t="shared" si="41"/>
        <v>5</v>
      </c>
      <c r="I26" s="116">
        <f t="shared" si="42"/>
        <v>756.875</v>
      </c>
      <c r="J26" s="117">
        <f t="shared" si="43"/>
        <v>7.5615032549683062E-2</v>
      </c>
      <c r="K26" s="117">
        <f t="shared" si="44"/>
        <v>0.29396770156580165</v>
      </c>
      <c r="L26" s="117">
        <f t="shared" si="45"/>
        <v>4.4921552436003306E-2</v>
      </c>
      <c r="M26" s="118">
        <f t="shared" si="46"/>
        <v>9.2959999999999994</v>
      </c>
      <c r="N26" s="119">
        <f t="shared" si="47"/>
        <v>0</v>
      </c>
      <c r="O26" s="119">
        <f t="shared" si="48"/>
        <v>4.756399669694467</v>
      </c>
      <c r="P26" s="219">
        <f t="shared" si="49"/>
        <v>5</v>
      </c>
      <c r="Q26" s="220">
        <f t="shared" si="50"/>
        <v>0</v>
      </c>
      <c r="R26" s="220">
        <f t="shared" si="51"/>
        <v>36</v>
      </c>
      <c r="T26">
        <v>511</v>
      </c>
      <c r="U26">
        <v>1577</v>
      </c>
      <c r="V26" t="s">
        <v>259</v>
      </c>
      <c r="W26">
        <v>756.875</v>
      </c>
      <c r="X26">
        <v>320.30500000000001</v>
      </c>
      <c r="Y26">
        <v>2.363</v>
      </c>
      <c r="Z26">
        <v>9.2959999999999994</v>
      </c>
      <c r="AA26">
        <v>49.747489000000002</v>
      </c>
      <c r="AB26">
        <v>3.7616580000000002</v>
      </c>
      <c r="AC26">
        <v>14.624155</v>
      </c>
      <c r="AD26" s="1">
        <v>34</v>
      </c>
      <c r="AE26">
        <v>0</v>
      </c>
      <c r="AF26">
        <v>36</v>
      </c>
      <c r="AG26">
        <v>68</v>
      </c>
      <c r="AH26">
        <v>15.214335</v>
      </c>
      <c r="AI26">
        <v>279.10000000000002</v>
      </c>
      <c r="AJ26">
        <v>0</v>
      </c>
      <c r="AK26">
        <v>5</v>
      </c>
      <c r="AL26">
        <v>925</v>
      </c>
      <c r="AM26" t="s">
        <v>260</v>
      </c>
      <c r="AN26" t="s">
        <v>415</v>
      </c>
      <c r="AO26">
        <v>255.501</v>
      </c>
      <c r="AR26" t="s">
        <v>116</v>
      </c>
      <c r="AS26" t="s">
        <v>119</v>
      </c>
      <c r="AT26" t="s">
        <v>218</v>
      </c>
      <c r="AU26" t="s">
        <v>259</v>
      </c>
      <c r="AV26" t="s">
        <v>48</v>
      </c>
      <c r="AW26">
        <v>5</v>
      </c>
      <c r="BB26">
        <v>0.78858345521607498</v>
      </c>
      <c r="BC26" t="s">
        <v>70</v>
      </c>
      <c r="BF26" t="s">
        <v>116</v>
      </c>
      <c r="BG26" t="s">
        <v>119</v>
      </c>
      <c r="BH26" t="s">
        <v>259</v>
      </c>
      <c r="BI26">
        <v>1577</v>
      </c>
      <c r="BJ26">
        <v>5</v>
      </c>
      <c r="BK26" t="s">
        <v>218</v>
      </c>
      <c r="BL26" t="s">
        <v>220</v>
      </c>
      <c r="BM26">
        <v>0.78858345521607498</v>
      </c>
      <c r="BN26" t="s">
        <v>70</v>
      </c>
      <c r="BO26" t="s">
        <v>184</v>
      </c>
      <c r="BP26">
        <v>756.875</v>
      </c>
    </row>
    <row r="27" spans="1:68" ht="16.5">
      <c r="A27" s="232" t="str">
        <f t="shared" si="35"/>
        <v>미추홀교통</v>
      </c>
      <c r="B27" s="125" t="str">
        <f t="shared" si="1"/>
        <v>박준규</v>
      </c>
      <c r="C27" s="126" t="str">
        <f t="shared" si="36"/>
        <v>C</v>
      </c>
      <c r="D27" s="127">
        <f t="shared" si="37"/>
        <v>0.87857223230117321</v>
      </c>
      <c r="E27" s="128">
        <f t="shared" si="38"/>
        <v>2102</v>
      </c>
      <c r="F27" s="129" t="str">
        <f t="shared" si="39"/>
        <v>12</v>
      </c>
      <c r="G27" s="130" t="str">
        <f t="shared" si="40"/>
        <v>70바2670</v>
      </c>
      <c r="H27" s="131">
        <f t="shared" si="41"/>
        <v>8</v>
      </c>
      <c r="I27" s="132">
        <f t="shared" si="42"/>
        <v>1120.046</v>
      </c>
      <c r="J27" s="133">
        <f t="shared" si="43"/>
        <v>1.9227253848189619E-2</v>
      </c>
      <c r="K27" s="133">
        <f t="shared" si="44"/>
        <v>0.34457134684065749</v>
      </c>
      <c r="L27" s="133">
        <f t="shared" si="45"/>
        <v>0.17499281279518877</v>
      </c>
      <c r="M27" s="134">
        <f t="shared" si="46"/>
        <v>10.962</v>
      </c>
      <c r="N27" s="135">
        <f t="shared" si="47"/>
        <v>0</v>
      </c>
      <c r="O27" s="135">
        <f t="shared" si="48"/>
        <v>16.817825860468968</v>
      </c>
      <c r="P27" s="217">
        <f t="shared" si="49"/>
        <v>4</v>
      </c>
      <c r="Q27" s="218">
        <f t="shared" si="50"/>
        <v>0</v>
      </c>
      <c r="R27" s="218">
        <f t="shared" si="51"/>
        <v>195</v>
      </c>
      <c r="T27">
        <v>511</v>
      </c>
      <c r="U27">
        <v>2102</v>
      </c>
      <c r="V27" t="s">
        <v>377</v>
      </c>
      <c r="W27">
        <v>1159.4839999999999</v>
      </c>
      <c r="X27">
        <v>656.23800000000006</v>
      </c>
      <c r="Y27">
        <v>1.7669999999999999</v>
      </c>
      <c r="Z27">
        <v>10.962</v>
      </c>
      <c r="AA27">
        <v>76.236367999999999</v>
      </c>
      <c r="AB27">
        <v>1.465816</v>
      </c>
      <c r="AC27">
        <v>26.268868000000001</v>
      </c>
      <c r="AD27" s="1">
        <v>196</v>
      </c>
      <c r="AE27">
        <v>0</v>
      </c>
      <c r="AF27">
        <v>195</v>
      </c>
      <c r="AG27">
        <v>70</v>
      </c>
      <c r="AH27">
        <v>15.209066</v>
      </c>
      <c r="AI27">
        <v>53.8</v>
      </c>
      <c r="AJ27">
        <v>0</v>
      </c>
      <c r="AK27">
        <v>4</v>
      </c>
      <c r="AL27">
        <v>269</v>
      </c>
      <c r="AM27" t="s">
        <v>378</v>
      </c>
      <c r="AN27" t="s">
        <v>416</v>
      </c>
      <c r="AO27">
        <v>250.92500000000001</v>
      </c>
      <c r="AR27" t="s">
        <v>116</v>
      </c>
      <c r="AS27" t="s">
        <v>117</v>
      </c>
      <c r="AT27" t="s">
        <v>203</v>
      </c>
      <c r="AU27" t="s">
        <v>377</v>
      </c>
      <c r="AV27" t="s">
        <v>48</v>
      </c>
      <c r="AW27">
        <v>8</v>
      </c>
      <c r="BB27">
        <v>0.87857223230117321</v>
      </c>
      <c r="BC27" t="s">
        <v>69</v>
      </c>
      <c r="BF27" t="s">
        <v>116</v>
      </c>
      <c r="BG27" t="s">
        <v>117</v>
      </c>
      <c r="BH27" t="s">
        <v>377</v>
      </c>
      <c r="BI27">
        <v>2102</v>
      </c>
      <c r="BJ27">
        <v>8</v>
      </c>
      <c r="BK27" t="s">
        <v>203</v>
      </c>
      <c r="BL27" t="s">
        <v>202</v>
      </c>
      <c r="BM27">
        <v>0.87857223230117321</v>
      </c>
      <c r="BN27" t="s">
        <v>69</v>
      </c>
      <c r="BO27" t="s">
        <v>173</v>
      </c>
      <c r="BP27">
        <v>1120.046</v>
      </c>
    </row>
    <row r="28" spans="1:68" ht="16.5">
      <c r="A28" s="233" t="str">
        <f t="shared" si="35"/>
        <v>미추홀교통</v>
      </c>
      <c r="B28" s="109" t="str">
        <f t="shared" si="1"/>
        <v>배강현</v>
      </c>
      <c r="C28" s="110" t="str">
        <f t="shared" si="36"/>
        <v>B</v>
      </c>
      <c r="D28" s="111">
        <f t="shared" si="37"/>
        <v>0.91648489623402263</v>
      </c>
      <c r="E28" s="112">
        <f t="shared" si="38"/>
        <v>6005</v>
      </c>
      <c r="F28" s="113" t="str">
        <f t="shared" si="39"/>
        <v>12</v>
      </c>
      <c r="G28" s="114" t="str">
        <f t="shared" si="40"/>
        <v>70바2759</v>
      </c>
      <c r="H28" s="115">
        <f t="shared" si="41"/>
        <v>2</v>
      </c>
      <c r="I28" s="116">
        <f t="shared" si="42"/>
        <v>1402.5310000000002</v>
      </c>
      <c r="J28" s="117">
        <f t="shared" si="43"/>
        <v>2.8183949044348962E-2</v>
      </c>
      <c r="K28" s="117">
        <f t="shared" si="44"/>
        <v>0.35429445234443718</v>
      </c>
      <c r="L28" s="117">
        <f t="shared" si="45"/>
        <v>0.25168784148086565</v>
      </c>
      <c r="M28" s="118">
        <f t="shared" si="46"/>
        <v>11.682</v>
      </c>
      <c r="N28" s="119">
        <f t="shared" si="47"/>
        <v>0</v>
      </c>
      <c r="O28" s="119">
        <f t="shared" si="48"/>
        <v>22.031598588551699</v>
      </c>
      <c r="P28" s="219">
        <f t="shared" si="49"/>
        <v>19</v>
      </c>
      <c r="Q28" s="220">
        <f t="shared" si="50"/>
        <v>0</v>
      </c>
      <c r="R28" s="220">
        <f t="shared" si="51"/>
        <v>309</v>
      </c>
      <c r="T28">
        <v>511</v>
      </c>
      <c r="U28">
        <v>6005</v>
      </c>
      <c r="V28" t="s">
        <v>261</v>
      </c>
      <c r="W28">
        <v>1402.5309999999999</v>
      </c>
      <c r="X28">
        <v>765.36800000000005</v>
      </c>
      <c r="Y28">
        <v>1.8320000000000001</v>
      </c>
      <c r="Z28">
        <v>11.682</v>
      </c>
      <c r="AA28">
        <v>85.991640000000004</v>
      </c>
      <c r="AB28">
        <v>2.423584</v>
      </c>
      <c r="AC28">
        <v>30.466360999999999</v>
      </c>
      <c r="AD28" s="1">
        <v>353</v>
      </c>
      <c r="AE28">
        <v>0</v>
      </c>
      <c r="AF28">
        <v>309</v>
      </c>
      <c r="AG28">
        <v>72</v>
      </c>
      <c r="AH28">
        <v>16.310085000000001</v>
      </c>
      <c r="AI28">
        <v>672.2</v>
      </c>
      <c r="AJ28">
        <v>0</v>
      </c>
      <c r="AK28">
        <v>19</v>
      </c>
      <c r="AL28">
        <v>5426</v>
      </c>
      <c r="AM28" t="s">
        <v>262</v>
      </c>
      <c r="AN28" t="s">
        <v>417</v>
      </c>
      <c r="AO28">
        <v>1312.0820000000001</v>
      </c>
      <c r="AR28" t="s">
        <v>116</v>
      </c>
      <c r="AS28" t="s">
        <v>117</v>
      </c>
      <c r="AT28" t="s">
        <v>209</v>
      </c>
      <c r="AU28" t="s">
        <v>261</v>
      </c>
      <c r="AV28" t="s">
        <v>48</v>
      </c>
      <c r="AW28">
        <v>2</v>
      </c>
      <c r="BB28">
        <v>0.91648489623402263</v>
      </c>
      <c r="BC28" t="s">
        <v>68</v>
      </c>
      <c r="BF28" t="s">
        <v>116</v>
      </c>
      <c r="BG28" t="s">
        <v>117</v>
      </c>
      <c r="BH28" t="s">
        <v>261</v>
      </c>
      <c r="BI28">
        <v>6005</v>
      </c>
      <c r="BJ28">
        <v>2</v>
      </c>
      <c r="BK28" t="s">
        <v>209</v>
      </c>
      <c r="BL28" t="s">
        <v>208</v>
      </c>
      <c r="BM28">
        <v>0.91648489623402263</v>
      </c>
      <c r="BN28" t="s">
        <v>68</v>
      </c>
      <c r="BO28" t="s">
        <v>225</v>
      </c>
      <c r="BP28">
        <v>1402.5310000000002</v>
      </c>
    </row>
    <row r="29" spans="1:68" ht="16.5">
      <c r="A29" s="232" t="str">
        <f t="shared" si="35"/>
        <v>미추홀교통</v>
      </c>
      <c r="B29" s="125" t="str">
        <f t="shared" si="1"/>
        <v>백용</v>
      </c>
      <c r="C29" s="126" t="str">
        <f t="shared" si="36"/>
        <v>C</v>
      </c>
      <c r="D29" s="127">
        <f t="shared" si="37"/>
        <v>0.85158633161629815</v>
      </c>
      <c r="E29" s="128">
        <f t="shared" si="38"/>
        <v>5593</v>
      </c>
      <c r="F29" s="129" t="str">
        <f t="shared" si="39"/>
        <v>12</v>
      </c>
      <c r="G29" s="130" t="str">
        <f t="shared" si="40"/>
        <v>70바2642</v>
      </c>
      <c r="H29" s="131">
        <f t="shared" si="41"/>
        <v>2</v>
      </c>
      <c r="I29" s="132">
        <f t="shared" si="42"/>
        <v>765.85500000000002</v>
      </c>
      <c r="J29" s="133">
        <f t="shared" si="43"/>
        <v>4.201441951798085E-3</v>
      </c>
      <c r="K29" s="133">
        <f t="shared" si="44"/>
        <v>0.33669806941986341</v>
      </c>
      <c r="L29" s="133">
        <f t="shared" si="45"/>
        <v>0.19977672013631823</v>
      </c>
      <c r="M29" s="134">
        <f t="shared" si="46"/>
        <v>13.04</v>
      </c>
      <c r="N29" s="135">
        <f t="shared" si="47"/>
        <v>0.13057301969694002</v>
      </c>
      <c r="O29" s="135">
        <f t="shared" si="48"/>
        <v>36.168726456052383</v>
      </c>
      <c r="P29" s="217">
        <f t="shared" si="49"/>
        <v>0</v>
      </c>
      <c r="Q29" s="218">
        <f t="shared" si="50"/>
        <v>1</v>
      </c>
      <c r="R29" s="218">
        <f t="shared" si="51"/>
        <v>277</v>
      </c>
      <c r="T29">
        <v>511</v>
      </c>
      <c r="U29">
        <v>5593</v>
      </c>
      <c r="V29" t="s">
        <v>263</v>
      </c>
      <c r="W29">
        <v>765.85500000000002</v>
      </c>
      <c r="X29">
        <v>449.78100000000001</v>
      </c>
      <c r="Y29">
        <v>1.7030000000000001</v>
      </c>
      <c r="Z29">
        <v>13.04</v>
      </c>
      <c r="AA29">
        <v>45.814985</v>
      </c>
      <c r="AB29">
        <v>0.19248899999999999</v>
      </c>
      <c r="AC29">
        <v>15.425817</v>
      </c>
      <c r="AD29" s="1">
        <v>153</v>
      </c>
      <c r="AE29">
        <v>1</v>
      </c>
      <c r="AF29">
        <v>277</v>
      </c>
      <c r="AG29">
        <v>70</v>
      </c>
      <c r="AH29">
        <v>16.716255</v>
      </c>
      <c r="AI29">
        <v>353.6</v>
      </c>
      <c r="AJ29">
        <v>0</v>
      </c>
      <c r="AK29">
        <v>0</v>
      </c>
      <c r="AL29">
        <v>0</v>
      </c>
      <c r="AM29" t="s">
        <v>264</v>
      </c>
      <c r="AN29" t="s">
        <v>418</v>
      </c>
      <c r="AO29">
        <v>699.97</v>
      </c>
      <c r="AR29" t="s">
        <v>116</v>
      </c>
      <c r="AS29" t="s">
        <v>117</v>
      </c>
      <c r="AT29" t="s">
        <v>200</v>
      </c>
      <c r="AU29" t="s">
        <v>263</v>
      </c>
      <c r="AV29" t="s">
        <v>48</v>
      </c>
      <c r="AW29">
        <v>2</v>
      </c>
      <c r="BB29">
        <v>0.85158633161629815</v>
      </c>
      <c r="BC29" t="s">
        <v>69</v>
      </c>
      <c r="BF29" t="s">
        <v>116</v>
      </c>
      <c r="BG29" t="s">
        <v>117</v>
      </c>
      <c r="BH29" t="s">
        <v>263</v>
      </c>
      <c r="BI29">
        <v>5593</v>
      </c>
      <c r="BJ29">
        <v>2</v>
      </c>
      <c r="BK29" t="s">
        <v>200</v>
      </c>
      <c r="BL29" t="s">
        <v>205</v>
      </c>
      <c r="BM29">
        <v>0.85158633161629815</v>
      </c>
      <c r="BN29" t="s">
        <v>69</v>
      </c>
      <c r="BO29" t="s">
        <v>173</v>
      </c>
      <c r="BP29">
        <v>765.85500000000002</v>
      </c>
    </row>
    <row r="30" spans="1:68" ht="16.5">
      <c r="A30" s="233" t="str">
        <f t="shared" si="35"/>
        <v>미추홀교통</v>
      </c>
      <c r="B30" s="109" t="str">
        <f t="shared" si="1"/>
        <v>서영진</v>
      </c>
      <c r="C30" s="110" t="str">
        <f t="shared" si="36"/>
        <v>B</v>
      </c>
      <c r="D30" s="111">
        <f t="shared" si="37"/>
        <v>0.91949999999999998</v>
      </c>
      <c r="E30" s="112">
        <f t="shared" si="38"/>
        <v>4670</v>
      </c>
      <c r="F30" s="113" t="str">
        <f t="shared" si="39"/>
        <v>12</v>
      </c>
      <c r="G30" s="114" t="str">
        <f t="shared" si="40"/>
        <v>70바2640</v>
      </c>
      <c r="H30" s="115">
        <f t="shared" si="41"/>
        <v>1</v>
      </c>
      <c r="I30" s="116">
        <f t="shared" si="42"/>
        <v>1629.8589999999999</v>
      </c>
      <c r="J30" s="117">
        <f t="shared" si="43"/>
        <v>4.9679444361376782E-3</v>
      </c>
      <c r="K30" s="117">
        <f t="shared" si="44"/>
        <v>0.34808986722362251</v>
      </c>
      <c r="L30" s="117">
        <f t="shared" si="45"/>
        <v>0.18467855194835872</v>
      </c>
      <c r="M30" s="118">
        <f t="shared" si="46"/>
        <v>11.398999999999999</v>
      </c>
      <c r="N30" s="119">
        <f t="shared" si="47"/>
        <v>0.12047525076923447</v>
      </c>
      <c r="O30" s="119">
        <f t="shared" si="48"/>
        <v>10.240396315384929</v>
      </c>
      <c r="P30" s="219">
        <f t="shared" si="49"/>
        <v>2</v>
      </c>
      <c r="Q30" s="220">
        <f t="shared" si="50"/>
        <v>2</v>
      </c>
      <c r="R30" s="220">
        <f t="shared" si="51"/>
        <v>170</v>
      </c>
      <c r="T30">
        <v>511</v>
      </c>
      <c r="U30">
        <v>4670</v>
      </c>
      <c r="V30" t="s">
        <v>265</v>
      </c>
      <c r="W30">
        <v>1660.0920000000001</v>
      </c>
      <c r="X30">
        <v>903.00400000000002</v>
      </c>
      <c r="Y30">
        <v>1.8380000000000001</v>
      </c>
      <c r="Z30">
        <v>11.398999999999999</v>
      </c>
      <c r="AA30">
        <v>100.192747</v>
      </c>
      <c r="AB30">
        <v>0.49775200000000003</v>
      </c>
      <c r="AC30">
        <v>34.876080000000002</v>
      </c>
      <c r="AD30" s="1">
        <v>301</v>
      </c>
      <c r="AE30">
        <v>2</v>
      </c>
      <c r="AF30">
        <v>170</v>
      </c>
      <c r="AG30">
        <v>86</v>
      </c>
      <c r="AH30">
        <v>16.568982999999999</v>
      </c>
      <c r="AI30">
        <v>180.6</v>
      </c>
      <c r="AJ30">
        <v>8</v>
      </c>
      <c r="AK30">
        <v>2</v>
      </c>
      <c r="AL30">
        <v>33</v>
      </c>
      <c r="AM30" t="s">
        <v>266</v>
      </c>
      <c r="AN30" t="s">
        <v>419</v>
      </c>
      <c r="AO30">
        <v>1629.8589999999999</v>
      </c>
      <c r="AR30" t="s">
        <v>116</v>
      </c>
      <c r="AS30" t="s">
        <v>117</v>
      </c>
      <c r="AT30" t="s">
        <v>199</v>
      </c>
      <c r="AU30" t="s">
        <v>265</v>
      </c>
      <c r="AV30" t="s">
        <v>48</v>
      </c>
      <c r="AW30">
        <v>1</v>
      </c>
      <c r="BB30">
        <v>0.91949999999999998</v>
      </c>
      <c r="BC30" t="s">
        <v>68</v>
      </c>
      <c r="BF30" t="s">
        <v>116</v>
      </c>
      <c r="BG30" t="s">
        <v>117</v>
      </c>
      <c r="BH30" t="s">
        <v>265</v>
      </c>
      <c r="BI30">
        <v>4670</v>
      </c>
      <c r="BJ30">
        <v>1</v>
      </c>
      <c r="BK30" t="s">
        <v>199</v>
      </c>
      <c r="BL30" t="s">
        <v>172</v>
      </c>
      <c r="BM30">
        <v>0.91949999999999998</v>
      </c>
      <c r="BN30" t="s">
        <v>68</v>
      </c>
      <c r="BO30" t="s">
        <v>225</v>
      </c>
      <c r="BP30">
        <v>1629.8589999999999</v>
      </c>
    </row>
    <row r="31" spans="1:68" ht="16.5">
      <c r="A31" s="232" t="str">
        <f t="shared" si="35"/>
        <v>미추홀교통</v>
      </c>
      <c r="B31" s="125" t="str">
        <f t="shared" si="1"/>
        <v>선명구</v>
      </c>
      <c r="C31" s="126" t="str">
        <f t="shared" si="36"/>
        <v>F</v>
      </c>
      <c r="D31" s="127">
        <f t="shared" si="37"/>
        <v>0.78427345277318272</v>
      </c>
      <c r="E31" s="128">
        <f t="shared" si="38"/>
        <v>714</v>
      </c>
      <c r="F31" s="129" t="str">
        <f t="shared" si="39"/>
        <v>76</v>
      </c>
      <c r="G31" s="130" t="str">
        <f t="shared" si="40"/>
        <v>70바2694</v>
      </c>
      <c r="H31" s="131">
        <f t="shared" si="41"/>
        <v>2</v>
      </c>
      <c r="I31" s="132">
        <f t="shared" si="42"/>
        <v>1755.528</v>
      </c>
      <c r="J31" s="133">
        <f t="shared" si="43"/>
        <v>1.5331485782802691E-2</v>
      </c>
      <c r="K31" s="133">
        <f t="shared" si="44"/>
        <v>0.30291713108840929</v>
      </c>
      <c r="L31" s="133">
        <f t="shared" si="45"/>
        <v>0.29051088903167593</v>
      </c>
      <c r="M31" s="134">
        <f t="shared" si="46"/>
        <v>9.8010000000000002</v>
      </c>
      <c r="N31" s="135">
        <f t="shared" si="47"/>
        <v>5.6962919417975676E-2</v>
      </c>
      <c r="O31" s="135">
        <f t="shared" si="48"/>
        <v>23.981389074967758</v>
      </c>
      <c r="P31" s="217">
        <f t="shared" si="49"/>
        <v>0</v>
      </c>
      <c r="Q31" s="218">
        <f t="shared" si="50"/>
        <v>1</v>
      </c>
      <c r="R31" s="218">
        <f t="shared" si="51"/>
        <v>421</v>
      </c>
      <c r="T31">
        <v>511</v>
      </c>
      <c r="U31">
        <v>714</v>
      </c>
      <c r="V31" t="s">
        <v>267</v>
      </c>
      <c r="W31">
        <v>1755.528</v>
      </c>
      <c r="X31">
        <v>746.57299999999998</v>
      </c>
      <c r="Y31">
        <v>2.351</v>
      </c>
      <c r="Z31">
        <v>9.8010000000000002</v>
      </c>
      <c r="AA31">
        <v>103.488013</v>
      </c>
      <c r="AB31">
        <v>1.586625</v>
      </c>
      <c r="AC31">
        <v>31.348292000000001</v>
      </c>
      <c r="AD31" s="1">
        <v>510</v>
      </c>
      <c r="AE31">
        <v>1</v>
      </c>
      <c r="AF31">
        <v>421</v>
      </c>
      <c r="AG31">
        <v>75</v>
      </c>
      <c r="AH31">
        <v>16.963587</v>
      </c>
      <c r="AI31">
        <v>223.8</v>
      </c>
      <c r="AJ31">
        <v>0</v>
      </c>
      <c r="AK31">
        <v>0</v>
      </c>
      <c r="AL31">
        <v>0</v>
      </c>
      <c r="AM31" t="s">
        <v>268</v>
      </c>
      <c r="AN31" t="s">
        <v>420</v>
      </c>
      <c r="AO31">
        <v>1629.807</v>
      </c>
      <c r="AR31" t="s">
        <v>116</v>
      </c>
      <c r="AS31" t="s">
        <v>119</v>
      </c>
      <c r="AT31" t="s">
        <v>219</v>
      </c>
      <c r="AU31" t="s">
        <v>267</v>
      </c>
      <c r="AV31" t="s">
        <v>48</v>
      </c>
      <c r="AW31">
        <v>2</v>
      </c>
      <c r="BB31">
        <v>0.78427345277318272</v>
      </c>
      <c r="BC31" t="s">
        <v>70</v>
      </c>
      <c r="BF31" t="s">
        <v>116</v>
      </c>
      <c r="BG31" t="s">
        <v>119</v>
      </c>
      <c r="BH31" t="s">
        <v>267</v>
      </c>
      <c r="BI31">
        <v>714</v>
      </c>
      <c r="BJ31">
        <v>2</v>
      </c>
      <c r="BK31" t="s">
        <v>219</v>
      </c>
      <c r="BL31" t="s">
        <v>221</v>
      </c>
      <c r="BM31">
        <v>0.78427345277318272</v>
      </c>
      <c r="BN31" t="s">
        <v>70</v>
      </c>
      <c r="BO31" t="s">
        <v>184</v>
      </c>
      <c r="BP31">
        <v>1755.528</v>
      </c>
    </row>
    <row r="32" spans="1:68" ht="16.5">
      <c r="A32" s="233" t="str">
        <f t="shared" si="35"/>
        <v>미추홀교통</v>
      </c>
      <c r="B32" s="109" t="str">
        <f t="shared" si="1"/>
        <v>성현종</v>
      </c>
      <c r="C32" s="110" t="str">
        <f t="shared" si="36"/>
        <v>B</v>
      </c>
      <c r="D32" s="111">
        <f t="shared" si="37"/>
        <v>0.92</v>
      </c>
      <c r="E32" s="112">
        <f t="shared" si="38"/>
        <v>6000</v>
      </c>
      <c r="F32" s="113" t="str">
        <f t="shared" si="39"/>
        <v>12</v>
      </c>
      <c r="G32" s="114" t="str">
        <f t="shared" si="40"/>
        <v>70바2771</v>
      </c>
      <c r="H32" s="115">
        <f t="shared" si="41"/>
        <v>1</v>
      </c>
      <c r="I32" s="116">
        <f t="shared" si="42"/>
        <v>960.17600000000004</v>
      </c>
      <c r="J32" s="117">
        <f t="shared" si="43"/>
        <v>2.6326307930814235E-2</v>
      </c>
      <c r="K32" s="117">
        <f t="shared" si="44"/>
        <v>0.3532774744112463</v>
      </c>
      <c r="L32" s="117">
        <f t="shared" si="45"/>
        <v>0.19475596140707535</v>
      </c>
      <c r="M32" s="118">
        <f t="shared" si="46"/>
        <v>12.849</v>
      </c>
      <c r="N32" s="119">
        <f t="shared" si="47"/>
        <v>0.10414757294496009</v>
      </c>
      <c r="O32" s="119">
        <f t="shared" si="48"/>
        <v>47.595440835846759</v>
      </c>
      <c r="P32" s="219">
        <f t="shared" si="49"/>
        <v>13</v>
      </c>
      <c r="Q32" s="220">
        <f t="shared" si="50"/>
        <v>1</v>
      </c>
      <c r="R32" s="220">
        <f t="shared" si="51"/>
        <v>457</v>
      </c>
      <c r="T32">
        <v>511</v>
      </c>
      <c r="U32">
        <v>6000</v>
      </c>
      <c r="V32" t="s">
        <v>269</v>
      </c>
      <c r="W32">
        <v>960.17600000000004</v>
      </c>
      <c r="X32">
        <v>521.80100000000004</v>
      </c>
      <c r="Y32">
        <v>1.84</v>
      </c>
      <c r="Z32">
        <v>12.849</v>
      </c>
      <c r="AA32">
        <v>54.665812000000003</v>
      </c>
      <c r="AB32">
        <v>1.439149</v>
      </c>
      <c r="AC32">
        <v>19.312200000000001</v>
      </c>
      <c r="AD32" s="1">
        <v>187</v>
      </c>
      <c r="AE32">
        <v>1</v>
      </c>
      <c r="AF32">
        <v>457</v>
      </c>
      <c r="AG32">
        <v>77</v>
      </c>
      <c r="AH32">
        <v>17.564468999999999</v>
      </c>
      <c r="AI32">
        <v>652.9</v>
      </c>
      <c r="AJ32">
        <v>0</v>
      </c>
      <c r="AK32">
        <v>13</v>
      </c>
      <c r="AL32">
        <v>3349</v>
      </c>
      <c r="AM32" t="s">
        <v>270</v>
      </c>
      <c r="AN32" t="s">
        <v>421</v>
      </c>
      <c r="AO32">
        <v>960.17600000000004</v>
      </c>
      <c r="AR32" t="s">
        <v>116</v>
      </c>
      <c r="AS32" t="s">
        <v>117</v>
      </c>
      <c r="AT32" t="s">
        <v>212</v>
      </c>
      <c r="AU32" t="s">
        <v>269</v>
      </c>
      <c r="AV32" t="s">
        <v>48</v>
      </c>
      <c r="AW32">
        <v>1</v>
      </c>
      <c r="BB32">
        <v>0.92</v>
      </c>
      <c r="BC32" t="s">
        <v>68</v>
      </c>
      <c r="BF32" t="s">
        <v>116</v>
      </c>
      <c r="BG32" t="s">
        <v>117</v>
      </c>
      <c r="BH32" t="s">
        <v>269</v>
      </c>
      <c r="BI32">
        <v>6000</v>
      </c>
      <c r="BJ32">
        <v>1</v>
      </c>
      <c r="BK32" t="s">
        <v>212</v>
      </c>
      <c r="BL32" t="s">
        <v>172</v>
      </c>
      <c r="BM32">
        <v>0.92</v>
      </c>
      <c r="BN32" t="s">
        <v>68</v>
      </c>
      <c r="BO32" t="s">
        <v>225</v>
      </c>
      <c r="BP32">
        <v>960.17600000000004</v>
      </c>
    </row>
    <row r="33" spans="1:68" ht="16.5">
      <c r="A33" s="232" t="str">
        <f t="shared" si="35"/>
        <v>미추홀교통</v>
      </c>
      <c r="B33" s="125" t="str">
        <f t="shared" si="1"/>
        <v>송성진</v>
      </c>
      <c r="C33" s="126" t="str">
        <f t="shared" si="36"/>
        <v>C</v>
      </c>
      <c r="D33" s="127">
        <f t="shared" si="37"/>
        <v>0.872</v>
      </c>
      <c r="E33" s="128">
        <f t="shared" si="38"/>
        <v>8822</v>
      </c>
      <c r="F33" s="129" t="str">
        <f t="shared" si="39"/>
        <v>12</v>
      </c>
      <c r="G33" s="130" t="str">
        <f t="shared" si="40"/>
        <v>70바2733</v>
      </c>
      <c r="H33" s="131">
        <f t="shared" si="41"/>
        <v>1</v>
      </c>
      <c r="I33" s="132">
        <f t="shared" si="42"/>
        <v>1018.153</v>
      </c>
      <c r="J33" s="133">
        <f t="shared" si="43"/>
        <v>1.2521416407489759E-2</v>
      </c>
      <c r="K33" s="133">
        <f t="shared" si="44"/>
        <v>0.33694524259608666</v>
      </c>
      <c r="L33" s="133">
        <f t="shared" si="45"/>
        <v>0.14830776906810667</v>
      </c>
      <c r="M33" s="134">
        <f t="shared" si="46"/>
        <v>11.718</v>
      </c>
      <c r="N33" s="135">
        <f t="shared" si="47"/>
        <v>9.8217065608017656E-2</v>
      </c>
      <c r="O33" s="135">
        <f t="shared" si="48"/>
        <v>2.4554266402004412</v>
      </c>
      <c r="P33" s="217">
        <f t="shared" si="49"/>
        <v>14</v>
      </c>
      <c r="Q33" s="218">
        <f t="shared" si="50"/>
        <v>1</v>
      </c>
      <c r="R33" s="218">
        <f t="shared" si="51"/>
        <v>25</v>
      </c>
      <c r="T33">
        <v>511</v>
      </c>
      <c r="U33">
        <v>8822</v>
      </c>
      <c r="V33" t="s">
        <v>271</v>
      </c>
      <c r="W33">
        <v>1018.153</v>
      </c>
      <c r="X33">
        <v>583.74099999999999</v>
      </c>
      <c r="Y33">
        <v>1.744</v>
      </c>
      <c r="Z33">
        <v>11.718</v>
      </c>
      <c r="AA33">
        <v>57.522486000000001</v>
      </c>
      <c r="AB33">
        <v>0.72026299999999999</v>
      </c>
      <c r="AC33">
        <v>19.381927999999998</v>
      </c>
      <c r="AD33" s="1">
        <v>151</v>
      </c>
      <c r="AE33">
        <v>1</v>
      </c>
      <c r="AF33">
        <v>25</v>
      </c>
      <c r="AG33">
        <v>73</v>
      </c>
      <c r="AH33">
        <v>17.700085999999999</v>
      </c>
      <c r="AI33">
        <v>1548.4</v>
      </c>
      <c r="AJ33">
        <v>0</v>
      </c>
      <c r="AK33">
        <v>14</v>
      </c>
      <c r="AL33">
        <v>2512</v>
      </c>
      <c r="AM33" t="s">
        <v>272</v>
      </c>
      <c r="AN33" t="s">
        <v>422</v>
      </c>
      <c r="AO33">
        <v>1018.153</v>
      </c>
      <c r="AR33" t="s">
        <v>116</v>
      </c>
      <c r="AS33" t="s">
        <v>117</v>
      </c>
      <c r="AT33" t="s">
        <v>206</v>
      </c>
      <c r="AU33" t="s">
        <v>271</v>
      </c>
      <c r="AV33" t="s">
        <v>48</v>
      </c>
      <c r="AW33">
        <v>1</v>
      </c>
      <c r="BB33">
        <v>0.872</v>
      </c>
      <c r="BC33" t="s">
        <v>69</v>
      </c>
      <c r="BF33" t="s">
        <v>116</v>
      </c>
      <c r="BG33" t="s">
        <v>117</v>
      </c>
      <c r="BH33" t="s">
        <v>271</v>
      </c>
      <c r="BI33">
        <v>8822</v>
      </c>
      <c r="BJ33">
        <v>1</v>
      </c>
      <c r="BK33" t="s">
        <v>206</v>
      </c>
      <c r="BL33" t="s">
        <v>172</v>
      </c>
      <c r="BM33">
        <v>0.872</v>
      </c>
      <c r="BN33" t="s">
        <v>69</v>
      </c>
      <c r="BO33" t="s">
        <v>173</v>
      </c>
      <c r="BP33">
        <v>1018.153</v>
      </c>
    </row>
    <row r="34" spans="1:68" ht="16.5">
      <c r="A34" s="233" t="str">
        <f t="shared" si="35"/>
        <v>미추홀교통</v>
      </c>
      <c r="B34" s="109" t="str">
        <f t="shared" si="1"/>
        <v>안우찬</v>
      </c>
      <c r="C34" s="110" t="str">
        <f t="shared" si="36"/>
        <v>B</v>
      </c>
      <c r="D34" s="111">
        <f t="shared" si="37"/>
        <v>0.9</v>
      </c>
      <c r="E34" s="112">
        <f t="shared" si="38"/>
        <v>3838</v>
      </c>
      <c r="F34" s="113" t="str">
        <f t="shared" si="39"/>
        <v>12</v>
      </c>
      <c r="G34" s="114" t="str">
        <f t="shared" si="40"/>
        <v>70바2624</v>
      </c>
      <c r="H34" s="115">
        <f t="shared" si="41"/>
        <v>1</v>
      </c>
      <c r="I34" s="116">
        <f t="shared" si="42"/>
        <v>559.28899999999999</v>
      </c>
      <c r="J34" s="117">
        <f t="shared" si="43"/>
        <v>2.0271369911375195E-2</v>
      </c>
      <c r="K34" s="117">
        <f t="shared" si="44"/>
        <v>0.30939982322081605</v>
      </c>
      <c r="L34" s="117">
        <f t="shared" si="45"/>
        <v>0.16270657924615003</v>
      </c>
      <c r="M34" s="118">
        <f t="shared" si="46"/>
        <v>14.878</v>
      </c>
      <c r="N34" s="119">
        <f t="shared" si="47"/>
        <v>0</v>
      </c>
      <c r="O34" s="119">
        <f t="shared" si="48"/>
        <v>53.997128497073966</v>
      </c>
      <c r="P34" s="219">
        <f t="shared" si="49"/>
        <v>4</v>
      </c>
      <c r="Q34" s="220">
        <f t="shared" si="50"/>
        <v>0</v>
      </c>
      <c r="R34" s="220">
        <f t="shared" si="51"/>
        <v>302</v>
      </c>
      <c r="T34">
        <v>511</v>
      </c>
      <c r="U34">
        <v>3838</v>
      </c>
      <c r="V34" t="s">
        <v>273</v>
      </c>
      <c r="W34">
        <v>559.28899999999999</v>
      </c>
      <c r="X34">
        <v>310.78300000000002</v>
      </c>
      <c r="Y34">
        <v>1.8</v>
      </c>
      <c r="Z34">
        <v>14.878</v>
      </c>
      <c r="AA34">
        <v>27.336929000000001</v>
      </c>
      <c r="AB34">
        <v>0.55415700000000001</v>
      </c>
      <c r="AC34">
        <v>8.4580409999999997</v>
      </c>
      <c r="AD34" s="1">
        <v>91</v>
      </c>
      <c r="AE34">
        <v>0</v>
      </c>
      <c r="AF34">
        <v>302</v>
      </c>
      <c r="AG34">
        <v>77</v>
      </c>
      <c r="AH34">
        <v>20.459101</v>
      </c>
      <c r="AI34">
        <v>1005.4</v>
      </c>
      <c r="AJ34">
        <v>0</v>
      </c>
      <c r="AK34">
        <v>4</v>
      </c>
      <c r="AL34">
        <v>387</v>
      </c>
      <c r="AM34" t="s">
        <v>274</v>
      </c>
      <c r="AN34" t="s">
        <v>423</v>
      </c>
      <c r="AO34">
        <v>559.28899999999999</v>
      </c>
      <c r="AR34" t="s">
        <v>116</v>
      </c>
      <c r="AS34" t="s">
        <v>117</v>
      </c>
      <c r="AT34" t="s">
        <v>198</v>
      </c>
      <c r="AU34" t="s">
        <v>273</v>
      </c>
      <c r="AV34" t="s">
        <v>48</v>
      </c>
      <c r="AW34">
        <v>1</v>
      </c>
      <c r="BB34">
        <v>0.9</v>
      </c>
      <c r="BC34" t="s">
        <v>68</v>
      </c>
      <c r="BF34" t="s">
        <v>116</v>
      </c>
      <c r="BG34" t="s">
        <v>117</v>
      </c>
      <c r="BH34" t="s">
        <v>273</v>
      </c>
      <c r="BI34">
        <v>3838</v>
      </c>
      <c r="BJ34">
        <v>1</v>
      </c>
      <c r="BK34" t="s">
        <v>198</v>
      </c>
      <c r="BL34" t="s">
        <v>172</v>
      </c>
      <c r="BM34">
        <v>0.9</v>
      </c>
      <c r="BN34" t="s">
        <v>68</v>
      </c>
      <c r="BO34" t="s">
        <v>225</v>
      </c>
      <c r="BP34">
        <v>559.28899999999999</v>
      </c>
    </row>
    <row r="35" spans="1:68" ht="16.5">
      <c r="A35" s="232" t="str">
        <f t="shared" si="35"/>
        <v>미추홀교통</v>
      </c>
      <c r="B35" s="125" t="str">
        <f t="shared" si="1"/>
        <v>안희석</v>
      </c>
      <c r="C35" s="126" t="str">
        <f t="shared" si="36"/>
        <v>F</v>
      </c>
      <c r="D35" s="127">
        <f t="shared" si="37"/>
        <v>0.72168870754992764</v>
      </c>
      <c r="E35" s="128">
        <f t="shared" si="38"/>
        <v>2824</v>
      </c>
      <c r="F35" s="129" t="str">
        <f t="shared" si="39"/>
        <v>76</v>
      </c>
      <c r="G35" s="130" t="str">
        <f t="shared" si="40"/>
        <v>70바2764</v>
      </c>
      <c r="H35" s="131">
        <f t="shared" si="41"/>
        <v>6</v>
      </c>
      <c r="I35" s="132">
        <f t="shared" si="42"/>
        <v>1051.702</v>
      </c>
      <c r="J35" s="133">
        <f t="shared" si="43"/>
        <v>2.6744791310396445E-2</v>
      </c>
      <c r="K35" s="133">
        <f t="shared" si="44"/>
        <v>0.33861033551055958</v>
      </c>
      <c r="L35" s="133">
        <f t="shared" si="45"/>
        <v>0.24816915818359192</v>
      </c>
      <c r="M35" s="134">
        <f t="shared" si="46"/>
        <v>12.36</v>
      </c>
      <c r="N35" s="135">
        <f t="shared" si="47"/>
        <v>0</v>
      </c>
      <c r="O35" s="135">
        <f t="shared" si="48"/>
        <v>31.377709655396682</v>
      </c>
      <c r="P35" s="217">
        <f t="shared" si="49"/>
        <v>18</v>
      </c>
      <c r="Q35" s="218">
        <f t="shared" si="50"/>
        <v>0</v>
      </c>
      <c r="R35" s="218">
        <f t="shared" si="51"/>
        <v>330</v>
      </c>
      <c r="T35">
        <v>511</v>
      </c>
      <c r="U35">
        <v>2824</v>
      </c>
      <c r="V35" t="s">
        <v>275</v>
      </c>
      <c r="W35">
        <v>1051.702</v>
      </c>
      <c r="X35">
        <v>492.39100000000002</v>
      </c>
      <c r="Y35">
        <v>2.1360000000000001</v>
      </c>
      <c r="Z35">
        <v>12.36</v>
      </c>
      <c r="AA35">
        <v>63.885261999999997</v>
      </c>
      <c r="AB35">
        <v>1.7085980000000001</v>
      </c>
      <c r="AC35">
        <v>21.632210000000001</v>
      </c>
      <c r="AD35" s="1">
        <v>261</v>
      </c>
      <c r="AE35">
        <v>0</v>
      </c>
      <c r="AF35">
        <v>330</v>
      </c>
      <c r="AG35">
        <v>79</v>
      </c>
      <c r="AH35">
        <v>16.462357000000001</v>
      </c>
      <c r="AI35">
        <v>859.8</v>
      </c>
      <c r="AJ35">
        <v>0</v>
      </c>
      <c r="AK35">
        <v>18</v>
      </c>
      <c r="AL35">
        <v>2875</v>
      </c>
      <c r="AM35" t="s">
        <v>276</v>
      </c>
      <c r="AN35" t="s">
        <v>424</v>
      </c>
      <c r="AO35">
        <v>250.70400000000001</v>
      </c>
      <c r="AR35" t="s">
        <v>116</v>
      </c>
      <c r="AS35" t="s">
        <v>119</v>
      </c>
      <c r="AT35" t="s">
        <v>222</v>
      </c>
      <c r="AU35" t="s">
        <v>275</v>
      </c>
      <c r="AV35" t="s">
        <v>48</v>
      </c>
      <c r="AW35">
        <v>6</v>
      </c>
      <c r="BB35">
        <v>0.72168870754992764</v>
      </c>
      <c r="BC35" t="s">
        <v>70</v>
      </c>
      <c r="BF35" t="s">
        <v>116</v>
      </c>
      <c r="BG35" t="s">
        <v>119</v>
      </c>
      <c r="BH35" t="s">
        <v>275</v>
      </c>
      <c r="BI35">
        <v>2824</v>
      </c>
      <c r="BJ35">
        <v>6</v>
      </c>
      <c r="BK35" t="s">
        <v>222</v>
      </c>
      <c r="BL35" t="s">
        <v>217</v>
      </c>
      <c r="BM35">
        <v>0.72168870754992764</v>
      </c>
      <c r="BN35" t="s">
        <v>70</v>
      </c>
      <c r="BO35" t="s">
        <v>184</v>
      </c>
      <c r="BP35">
        <v>1051.702</v>
      </c>
    </row>
    <row r="36" spans="1:68" ht="16.5">
      <c r="A36" s="233" t="str">
        <f t="shared" si="35"/>
        <v>미추홀교통</v>
      </c>
      <c r="B36" s="109" t="str">
        <f t="shared" si="1"/>
        <v>어권수</v>
      </c>
      <c r="C36" s="110" t="str">
        <f t="shared" si="36"/>
        <v>B</v>
      </c>
      <c r="D36" s="111">
        <f t="shared" si="37"/>
        <v>0.92998044445608274</v>
      </c>
      <c r="E36" s="112">
        <f t="shared" si="38"/>
        <v>4359</v>
      </c>
      <c r="F36" s="113" t="str">
        <f t="shared" si="39"/>
        <v>12</v>
      </c>
      <c r="G36" s="114" t="str">
        <f t="shared" si="40"/>
        <v>70바2691</v>
      </c>
      <c r="H36" s="115">
        <f t="shared" si="41"/>
        <v>2</v>
      </c>
      <c r="I36" s="116">
        <f t="shared" si="42"/>
        <v>534.63099999999997</v>
      </c>
      <c r="J36" s="117">
        <f t="shared" si="43"/>
        <v>1.4614148080259383E-2</v>
      </c>
      <c r="K36" s="117">
        <f t="shared" si="44"/>
        <v>0.33582363456246678</v>
      </c>
      <c r="L36" s="117">
        <f t="shared" si="45"/>
        <v>8.6040652337780646E-2</v>
      </c>
      <c r="M36" s="118">
        <f t="shared" si="46"/>
        <v>12.898999999999999</v>
      </c>
      <c r="N36" s="119">
        <f t="shared" si="47"/>
        <v>0.18704489638647967</v>
      </c>
      <c r="O36" s="119">
        <f t="shared" si="48"/>
        <v>84.17020337391584</v>
      </c>
      <c r="P36" s="219">
        <f t="shared" si="49"/>
        <v>5</v>
      </c>
      <c r="Q36" s="220">
        <f t="shared" si="50"/>
        <v>1</v>
      </c>
      <c r="R36" s="220">
        <f t="shared" si="51"/>
        <v>450</v>
      </c>
      <c r="T36">
        <v>511</v>
      </c>
      <c r="U36">
        <v>4359</v>
      </c>
      <c r="V36" t="s">
        <v>425</v>
      </c>
      <c r="W36">
        <v>534.63099999999997</v>
      </c>
      <c r="X36">
        <v>287.59300000000002</v>
      </c>
      <c r="Y36">
        <v>1.859</v>
      </c>
      <c r="Z36">
        <v>12.898999999999999</v>
      </c>
      <c r="AA36">
        <v>28.700544000000001</v>
      </c>
      <c r="AB36">
        <v>0.41943399999999997</v>
      </c>
      <c r="AC36">
        <v>9.6383209999999995</v>
      </c>
      <c r="AD36" s="1">
        <v>46</v>
      </c>
      <c r="AE36">
        <v>1</v>
      </c>
      <c r="AF36">
        <v>450</v>
      </c>
      <c r="AG36">
        <v>90</v>
      </c>
      <c r="AH36">
        <v>18.627904000000001</v>
      </c>
      <c r="AI36">
        <v>888</v>
      </c>
      <c r="AJ36">
        <v>12.9</v>
      </c>
      <c r="AK36">
        <v>5</v>
      </c>
      <c r="AL36">
        <v>1881</v>
      </c>
      <c r="AM36" t="s">
        <v>426</v>
      </c>
      <c r="AN36" t="s">
        <v>427</v>
      </c>
      <c r="AO36">
        <v>429.80200000000002</v>
      </c>
      <c r="AR36" t="s">
        <v>116</v>
      </c>
      <c r="AS36" t="s">
        <v>117</v>
      </c>
      <c r="AT36" t="s">
        <v>205</v>
      </c>
      <c r="AU36" t="s">
        <v>425</v>
      </c>
      <c r="AV36" t="s">
        <v>48</v>
      </c>
      <c r="AW36">
        <v>2</v>
      </c>
      <c r="BB36">
        <v>0.92998044445608274</v>
      </c>
      <c r="BC36" t="s">
        <v>68</v>
      </c>
      <c r="BF36" t="s">
        <v>116</v>
      </c>
      <c r="BG36" t="s">
        <v>117</v>
      </c>
      <c r="BH36" t="s">
        <v>425</v>
      </c>
      <c r="BI36">
        <v>4359</v>
      </c>
      <c r="BJ36">
        <v>2</v>
      </c>
      <c r="BK36" t="s">
        <v>205</v>
      </c>
      <c r="BL36" t="s">
        <v>213</v>
      </c>
      <c r="BM36">
        <v>0.92998044445608274</v>
      </c>
      <c r="BN36" t="s">
        <v>68</v>
      </c>
      <c r="BO36" t="s">
        <v>225</v>
      </c>
      <c r="BP36">
        <v>534.63099999999997</v>
      </c>
    </row>
    <row r="37" spans="1:68" ht="16.5">
      <c r="A37" s="232" t="str">
        <f t="shared" si="35"/>
        <v>미추홀교통</v>
      </c>
      <c r="B37" s="125" t="str">
        <f t="shared" si="1"/>
        <v>오승환</v>
      </c>
      <c r="C37" s="126" t="str">
        <f t="shared" si="36"/>
        <v>F</v>
      </c>
      <c r="D37" s="127">
        <f t="shared" si="37"/>
        <v>0.71379306172011514</v>
      </c>
      <c r="E37" s="128">
        <f t="shared" si="38"/>
        <v>8777</v>
      </c>
      <c r="F37" s="129" t="str">
        <f t="shared" si="39"/>
        <v>76</v>
      </c>
      <c r="G37" s="130" t="str">
        <f t="shared" si="40"/>
        <v>70바2677</v>
      </c>
      <c r="H37" s="131">
        <f t="shared" si="41"/>
        <v>2</v>
      </c>
      <c r="I37" s="132">
        <f t="shared" si="42"/>
        <v>5761.4279999999999</v>
      </c>
      <c r="J37" s="133">
        <f t="shared" si="43"/>
        <v>4.0670541484377584E-2</v>
      </c>
      <c r="K37" s="133">
        <f t="shared" si="44"/>
        <v>0.31290417744422183</v>
      </c>
      <c r="L37" s="133">
        <f t="shared" si="45"/>
        <v>0.2775353610250792</v>
      </c>
      <c r="M37" s="134">
        <f t="shared" si="46"/>
        <v>10.484999999999999</v>
      </c>
      <c r="N37" s="135">
        <f t="shared" si="47"/>
        <v>0.1909248887602171</v>
      </c>
      <c r="O37" s="135">
        <f t="shared" si="48"/>
        <v>10.934789083539705</v>
      </c>
      <c r="P37" s="217">
        <f t="shared" si="49"/>
        <v>82</v>
      </c>
      <c r="Q37" s="218">
        <f t="shared" si="50"/>
        <v>11</v>
      </c>
      <c r="R37" s="218">
        <f t="shared" si="51"/>
        <v>630</v>
      </c>
      <c r="T37">
        <v>511</v>
      </c>
      <c r="U37">
        <v>8777</v>
      </c>
      <c r="V37" t="s">
        <v>277</v>
      </c>
      <c r="W37">
        <v>5761.4279999999999</v>
      </c>
      <c r="X37">
        <v>2691.9569999999999</v>
      </c>
      <c r="Y37">
        <v>2.14</v>
      </c>
      <c r="Z37">
        <v>10.484999999999999</v>
      </c>
      <c r="AA37">
        <v>385.589924</v>
      </c>
      <c r="AB37">
        <v>15.682150999999999</v>
      </c>
      <c r="AC37">
        <v>120.652698</v>
      </c>
      <c r="AD37" s="1">
        <v>1599</v>
      </c>
      <c r="AE37">
        <v>11</v>
      </c>
      <c r="AF37">
        <v>630</v>
      </c>
      <c r="AG37">
        <v>75</v>
      </c>
      <c r="AH37">
        <v>14.941853</v>
      </c>
      <c r="AI37">
        <v>2278.1999999999998</v>
      </c>
      <c r="AJ37">
        <v>0</v>
      </c>
      <c r="AK37">
        <v>82</v>
      </c>
      <c r="AL37">
        <v>44743</v>
      </c>
      <c r="AM37" t="s">
        <v>278</v>
      </c>
      <c r="AN37" t="s">
        <v>428</v>
      </c>
      <c r="AO37">
        <v>5510.1719999999996</v>
      </c>
      <c r="AR37" t="s">
        <v>116</v>
      </c>
      <c r="AS37" t="s">
        <v>119</v>
      </c>
      <c r="AT37" t="s">
        <v>215</v>
      </c>
      <c r="AU37" t="s">
        <v>277</v>
      </c>
      <c r="AV37" t="s">
        <v>48</v>
      </c>
      <c r="AW37">
        <v>2</v>
      </c>
      <c r="BB37">
        <v>0.71379306172011514</v>
      </c>
      <c r="BC37" t="s">
        <v>70</v>
      </c>
      <c r="BF37" t="s">
        <v>116</v>
      </c>
      <c r="BG37" t="s">
        <v>119</v>
      </c>
      <c r="BH37" t="s">
        <v>277</v>
      </c>
      <c r="BI37">
        <v>8777</v>
      </c>
      <c r="BJ37">
        <v>2</v>
      </c>
      <c r="BK37" t="s">
        <v>215</v>
      </c>
      <c r="BL37" t="s">
        <v>219</v>
      </c>
      <c r="BM37">
        <v>0.71379306172011514</v>
      </c>
      <c r="BN37" t="s">
        <v>70</v>
      </c>
      <c r="BO37" t="s">
        <v>184</v>
      </c>
      <c r="BP37">
        <v>5761.4279999999999</v>
      </c>
    </row>
    <row r="38" spans="1:68" ht="16.5">
      <c r="A38" s="233" t="str">
        <f t="shared" si="35"/>
        <v>미추홀교통</v>
      </c>
      <c r="B38" s="109" t="str">
        <f t="shared" si="1"/>
        <v>유광모</v>
      </c>
      <c r="C38" s="110" t="str">
        <f t="shared" si="36"/>
        <v>C</v>
      </c>
      <c r="D38" s="111">
        <f t="shared" si="37"/>
        <v>0.86756592354609208</v>
      </c>
      <c r="E38" s="112">
        <f t="shared" si="38"/>
        <v>6924</v>
      </c>
      <c r="F38" s="113" t="str">
        <f t="shared" si="39"/>
        <v>12</v>
      </c>
      <c r="G38" s="114" t="str">
        <f t="shared" si="40"/>
        <v>70바2733</v>
      </c>
      <c r="H38" s="115">
        <f t="shared" si="41"/>
        <v>2</v>
      </c>
      <c r="I38" s="116">
        <f t="shared" si="42"/>
        <v>827.322</v>
      </c>
      <c r="J38" s="117">
        <f t="shared" si="43"/>
        <v>1.2659602680931739E-2</v>
      </c>
      <c r="K38" s="117">
        <f t="shared" si="44"/>
        <v>0.3570842679430391</v>
      </c>
      <c r="L38" s="117">
        <f t="shared" si="45"/>
        <v>0.22603049356840504</v>
      </c>
      <c r="M38" s="118">
        <f t="shared" si="46"/>
        <v>12.488</v>
      </c>
      <c r="N38" s="119">
        <f t="shared" si="47"/>
        <v>0.12087192169433425</v>
      </c>
      <c r="O38" s="119">
        <f t="shared" si="48"/>
        <v>15.229862133486115</v>
      </c>
      <c r="P38" s="219">
        <f t="shared" si="49"/>
        <v>2</v>
      </c>
      <c r="Q38" s="220">
        <f t="shared" si="50"/>
        <v>1</v>
      </c>
      <c r="R38" s="220">
        <f t="shared" si="51"/>
        <v>126</v>
      </c>
      <c r="T38">
        <v>511</v>
      </c>
      <c r="U38">
        <v>6924</v>
      </c>
      <c r="V38" t="s">
        <v>279</v>
      </c>
      <c r="W38">
        <v>827.322</v>
      </c>
      <c r="X38">
        <v>477.52800000000002</v>
      </c>
      <c r="Y38">
        <v>1.7330000000000001</v>
      </c>
      <c r="Z38">
        <v>12.488</v>
      </c>
      <c r="AA38">
        <v>47.876936999999998</v>
      </c>
      <c r="AB38">
        <v>0.60610299999999995</v>
      </c>
      <c r="AC38">
        <v>17.096101000000001</v>
      </c>
      <c r="AD38" s="1">
        <v>187</v>
      </c>
      <c r="AE38">
        <v>1</v>
      </c>
      <c r="AF38">
        <v>126</v>
      </c>
      <c r="AG38">
        <v>71</v>
      </c>
      <c r="AH38">
        <v>17.280177999999999</v>
      </c>
      <c r="AI38">
        <v>590.6</v>
      </c>
      <c r="AJ38">
        <v>0</v>
      </c>
      <c r="AK38">
        <v>2</v>
      </c>
      <c r="AL38">
        <v>895</v>
      </c>
      <c r="AM38" t="s">
        <v>280</v>
      </c>
      <c r="AN38" t="s">
        <v>429</v>
      </c>
      <c r="AO38">
        <v>622.73199999999997</v>
      </c>
      <c r="AR38" t="s">
        <v>116</v>
      </c>
      <c r="AS38" t="s">
        <v>117</v>
      </c>
      <c r="AT38" t="s">
        <v>206</v>
      </c>
      <c r="AU38" t="s">
        <v>279</v>
      </c>
      <c r="AV38" t="s">
        <v>48</v>
      </c>
      <c r="AW38">
        <v>2</v>
      </c>
      <c r="BB38">
        <v>0.86756592354609208</v>
      </c>
      <c r="BC38" t="s">
        <v>69</v>
      </c>
      <c r="BF38" t="s">
        <v>116</v>
      </c>
      <c r="BG38" t="s">
        <v>117</v>
      </c>
      <c r="BH38" t="s">
        <v>279</v>
      </c>
      <c r="BI38">
        <v>6924</v>
      </c>
      <c r="BJ38">
        <v>2</v>
      </c>
      <c r="BK38" t="s">
        <v>206</v>
      </c>
      <c r="BL38" t="s">
        <v>203</v>
      </c>
      <c r="BM38">
        <v>0.86756592354609208</v>
      </c>
      <c r="BN38" t="s">
        <v>69</v>
      </c>
      <c r="BO38" t="s">
        <v>173</v>
      </c>
      <c r="BP38">
        <v>827.322</v>
      </c>
    </row>
    <row r="39" spans="1:68" ht="16.5">
      <c r="A39" s="232" t="str">
        <f t="shared" si="35"/>
        <v>미추홀교통</v>
      </c>
      <c r="B39" s="125" t="str">
        <f t="shared" si="1"/>
        <v>유귀열</v>
      </c>
      <c r="C39" s="126" t="str">
        <f t="shared" si="36"/>
        <v>F</v>
      </c>
      <c r="D39" s="127">
        <f t="shared" si="37"/>
        <v>0.7593333333333333</v>
      </c>
      <c r="E39" s="128">
        <f t="shared" si="38"/>
        <v>5169</v>
      </c>
      <c r="F39" s="129" t="str">
        <f t="shared" si="39"/>
        <v>76</v>
      </c>
      <c r="G39" s="130" t="str">
        <f t="shared" si="40"/>
        <v>70바2690</v>
      </c>
      <c r="H39" s="131">
        <f t="shared" si="41"/>
        <v>1</v>
      </c>
      <c r="I39" s="132">
        <f t="shared" si="42"/>
        <v>2087.94</v>
      </c>
      <c r="J39" s="133">
        <f t="shared" si="43"/>
        <v>4.652549547814612E-2</v>
      </c>
      <c r="K39" s="133">
        <f t="shared" si="44"/>
        <v>0.28415573469651639</v>
      </c>
      <c r="L39" s="133">
        <f t="shared" si="45"/>
        <v>0.23084954548502351</v>
      </c>
      <c r="M39" s="134">
        <f t="shared" si="46"/>
        <v>9.2460000000000004</v>
      </c>
      <c r="N39" s="135">
        <f t="shared" si="47"/>
        <v>0</v>
      </c>
      <c r="O39" s="135">
        <f t="shared" si="48"/>
        <v>5.8430797819860718</v>
      </c>
      <c r="P39" s="217">
        <f t="shared" si="49"/>
        <v>1</v>
      </c>
      <c r="Q39" s="218">
        <f t="shared" si="50"/>
        <v>0</v>
      </c>
      <c r="R39" s="218">
        <f t="shared" si="51"/>
        <v>122</v>
      </c>
      <c r="T39">
        <v>511</v>
      </c>
      <c r="U39">
        <v>5169</v>
      </c>
      <c r="V39" t="s">
        <v>281</v>
      </c>
      <c r="W39">
        <v>2087.94</v>
      </c>
      <c r="X39">
        <v>916.53200000000004</v>
      </c>
      <c r="Y39">
        <v>2.278</v>
      </c>
      <c r="Z39">
        <v>9.2460000000000004</v>
      </c>
      <c r="AA39">
        <v>134.02357000000001</v>
      </c>
      <c r="AB39">
        <v>6.2355130000000001</v>
      </c>
      <c r="AC39">
        <v>38.083565999999998</v>
      </c>
      <c r="AD39" s="1">
        <v>482</v>
      </c>
      <c r="AE39">
        <v>0</v>
      </c>
      <c r="AF39">
        <v>122</v>
      </c>
      <c r="AG39">
        <v>66</v>
      </c>
      <c r="AH39">
        <v>15.578901</v>
      </c>
      <c r="AI39">
        <v>43.5</v>
      </c>
      <c r="AJ39">
        <v>0</v>
      </c>
      <c r="AK39">
        <v>1</v>
      </c>
      <c r="AL39">
        <v>111</v>
      </c>
      <c r="AM39" t="s">
        <v>282</v>
      </c>
      <c r="AN39" t="s">
        <v>430</v>
      </c>
      <c r="AO39">
        <v>2087.94</v>
      </c>
      <c r="AR39" t="s">
        <v>116</v>
      </c>
      <c r="AS39" t="s">
        <v>119</v>
      </c>
      <c r="AT39" t="s">
        <v>217</v>
      </c>
      <c r="AU39" t="s">
        <v>281</v>
      </c>
      <c r="AV39" t="s">
        <v>48</v>
      </c>
      <c r="AW39">
        <v>1</v>
      </c>
      <c r="BB39">
        <v>0.7593333333333333</v>
      </c>
      <c r="BC39" t="s">
        <v>70</v>
      </c>
      <c r="BF39" t="s">
        <v>116</v>
      </c>
      <c r="BG39" t="s">
        <v>119</v>
      </c>
      <c r="BH39" t="s">
        <v>281</v>
      </c>
      <c r="BI39">
        <v>5169</v>
      </c>
      <c r="BJ39">
        <v>1</v>
      </c>
      <c r="BK39" t="s">
        <v>217</v>
      </c>
      <c r="BL39" t="s">
        <v>172</v>
      </c>
      <c r="BM39">
        <v>0.7593333333333333</v>
      </c>
      <c r="BN39" t="s">
        <v>70</v>
      </c>
      <c r="BO39" t="s">
        <v>184</v>
      </c>
      <c r="BP39">
        <v>2087.94</v>
      </c>
    </row>
    <row r="40" spans="1:68" ht="16.5">
      <c r="A40" s="233" t="str">
        <f t="shared" si="35"/>
        <v>미추홀교통</v>
      </c>
      <c r="B40" s="109" t="str">
        <f t="shared" si="1"/>
        <v>유용덕</v>
      </c>
      <c r="C40" s="110" t="str">
        <f t="shared" si="36"/>
        <v>B</v>
      </c>
      <c r="D40" s="111">
        <f t="shared" si="37"/>
        <v>0.91849999999999998</v>
      </c>
      <c r="E40" s="112">
        <f t="shared" si="38"/>
        <v>6516</v>
      </c>
      <c r="F40" s="113" t="str">
        <f t="shared" si="39"/>
        <v>12</v>
      </c>
      <c r="G40" s="114" t="str">
        <f t="shared" si="40"/>
        <v>70바2777</v>
      </c>
      <c r="H40" s="115">
        <f t="shared" si="41"/>
        <v>1</v>
      </c>
      <c r="I40" s="116">
        <f t="shared" si="42"/>
        <v>2059.6480000000001</v>
      </c>
      <c r="J40" s="117">
        <f t="shared" si="43"/>
        <v>2.7788717360307295E-2</v>
      </c>
      <c r="K40" s="117">
        <f t="shared" si="44"/>
        <v>0.35447275086229779</v>
      </c>
      <c r="L40" s="117">
        <f t="shared" si="45"/>
        <v>0.21265769684917032</v>
      </c>
      <c r="M40" s="118">
        <f t="shared" si="46"/>
        <v>11.186</v>
      </c>
      <c r="N40" s="119">
        <f t="shared" si="47"/>
        <v>0</v>
      </c>
      <c r="O40" s="119">
        <f t="shared" si="48"/>
        <v>36.511093157665776</v>
      </c>
      <c r="P40" s="219">
        <f t="shared" si="49"/>
        <v>21</v>
      </c>
      <c r="Q40" s="220">
        <f t="shared" si="50"/>
        <v>0</v>
      </c>
      <c r="R40" s="220">
        <f t="shared" si="51"/>
        <v>752</v>
      </c>
      <c r="T40">
        <v>511</v>
      </c>
      <c r="U40">
        <v>6516</v>
      </c>
      <c r="V40" t="s">
        <v>283</v>
      </c>
      <c r="W40">
        <v>2059.6480000000001</v>
      </c>
      <c r="X40">
        <v>1121.297</v>
      </c>
      <c r="Y40">
        <v>1.837</v>
      </c>
      <c r="Z40">
        <v>11.186</v>
      </c>
      <c r="AA40">
        <v>128.77802</v>
      </c>
      <c r="AB40">
        <v>3.578576</v>
      </c>
      <c r="AC40">
        <v>45.648299000000002</v>
      </c>
      <c r="AD40" s="1">
        <v>438</v>
      </c>
      <c r="AE40">
        <v>0</v>
      </c>
      <c r="AF40">
        <v>752</v>
      </c>
      <c r="AG40">
        <v>94</v>
      </c>
      <c r="AH40">
        <v>15.993785000000001</v>
      </c>
      <c r="AI40">
        <v>1411.7</v>
      </c>
      <c r="AJ40">
        <v>14</v>
      </c>
      <c r="AK40">
        <v>21</v>
      </c>
      <c r="AL40">
        <v>4208</v>
      </c>
      <c r="AM40" t="s">
        <v>284</v>
      </c>
      <c r="AN40" t="s">
        <v>431</v>
      </c>
      <c r="AO40">
        <v>2059.6480000000001</v>
      </c>
      <c r="AR40" t="s">
        <v>116</v>
      </c>
      <c r="AS40" t="s">
        <v>117</v>
      </c>
      <c r="AT40" t="s">
        <v>213</v>
      </c>
      <c r="AU40" t="s">
        <v>283</v>
      </c>
      <c r="AV40" t="s">
        <v>48</v>
      </c>
      <c r="AW40">
        <v>1</v>
      </c>
      <c r="BB40">
        <v>0.91849999999999998</v>
      </c>
      <c r="BC40" t="s">
        <v>68</v>
      </c>
      <c r="BF40" t="s">
        <v>116</v>
      </c>
      <c r="BG40" t="s">
        <v>117</v>
      </c>
      <c r="BH40" t="s">
        <v>283</v>
      </c>
      <c r="BI40">
        <v>6516</v>
      </c>
      <c r="BJ40">
        <v>1</v>
      </c>
      <c r="BK40" t="s">
        <v>213</v>
      </c>
      <c r="BL40" t="s">
        <v>172</v>
      </c>
      <c r="BM40">
        <v>0.91849999999999998</v>
      </c>
      <c r="BN40" t="s">
        <v>68</v>
      </c>
      <c r="BO40" t="s">
        <v>225</v>
      </c>
      <c r="BP40">
        <v>2059.6480000000001</v>
      </c>
    </row>
    <row r="41" spans="1:68" ht="16.5">
      <c r="A41" s="232" t="str">
        <f t="shared" si="35"/>
        <v>미추홀교통</v>
      </c>
      <c r="B41" s="125" t="str">
        <f t="shared" si="1"/>
        <v>이명호</v>
      </c>
      <c r="C41" s="126" t="str">
        <f t="shared" si="36"/>
        <v>F</v>
      </c>
      <c r="D41" s="127">
        <f t="shared" si="37"/>
        <v>0.75994889680206701</v>
      </c>
      <c r="E41" s="128">
        <f t="shared" si="38"/>
        <v>11</v>
      </c>
      <c r="F41" s="129" t="str">
        <f t="shared" si="39"/>
        <v>76</v>
      </c>
      <c r="G41" s="130" t="str">
        <f t="shared" si="40"/>
        <v>70바2764</v>
      </c>
      <c r="H41" s="131">
        <f t="shared" si="41"/>
        <v>2</v>
      </c>
      <c r="I41" s="132">
        <f t="shared" si="42"/>
        <v>1882.9349999999999</v>
      </c>
      <c r="J41" s="133">
        <f t="shared" si="43"/>
        <v>3.3793173190832436E-2</v>
      </c>
      <c r="K41" s="133">
        <f t="shared" si="44"/>
        <v>0.31063911698509045</v>
      </c>
      <c r="L41" s="133">
        <f t="shared" si="45"/>
        <v>0.24270620069200477</v>
      </c>
      <c r="M41" s="134">
        <f t="shared" si="46"/>
        <v>10.239000000000001</v>
      </c>
      <c r="N41" s="135">
        <f t="shared" si="47"/>
        <v>0</v>
      </c>
      <c r="O41" s="135">
        <f t="shared" si="48"/>
        <v>3.9300347595641911</v>
      </c>
      <c r="P41" s="217">
        <f t="shared" si="49"/>
        <v>9</v>
      </c>
      <c r="Q41" s="218">
        <f t="shared" si="50"/>
        <v>0</v>
      </c>
      <c r="R41" s="218">
        <f t="shared" si="51"/>
        <v>74</v>
      </c>
      <c r="T41">
        <v>511</v>
      </c>
      <c r="U41">
        <v>11</v>
      </c>
      <c r="V41" t="s">
        <v>285</v>
      </c>
      <c r="W41">
        <v>1882.9349999999999</v>
      </c>
      <c r="X41">
        <v>826.85199999999998</v>
      </c>
      <c r="Y41">
        <v>2.2770000000000001</v>
      </c>
      <c r="Z41">
        <v>10.239000000000001</v>
      </c>
      <c r="AA41">
        <v>118.31691499999999</v>
      </c>
      <c r="AB41">
        <v>3.9983040000000001</v>
      </c>
      <c r="AC41">
        <v>36.753861999999998</v>
      </c>
      <c r="AD41" s="1">
        <v>457</v>
      </c>
      <c r="AE41">
        <v>0</v>
      </c>
      <c r="AF41">
        <v>74</v>
      </c>
      <c r="AG41">
        <v>70</v>
      </c>
      <c r="AH41">
        <v>15.914334</v>
      </c>
      <c r="AI41">
        <v>63.2</v>
      </c>
      <c r="AJ41">
        <v>0</v>
      </c>
      <c r="AK41">
        <v>9</v>
      </c>
      <c r="AL41">
        <v>891</v>
      </c>
      <c r="AM41" t="s">
        <v>286</v>
      </c>
      <c r="AN41" t="s">
        <v>432</v>
      </c>
      <c r="AO41">
        <v>1794.9659999999999</v>
      </c>
      <c r="AR41" t="s">
        <v>116</v>
      </c>
      <c r="AS41" t="s">
        <v>119</v>
      </c>
      <c r="AT41" t="s">
        <v>222</v>
      </c>
      <c r="AU41" t="s">
        <v>285</v>
      </c>
      <c r="AV41" t="s">
        <v>48</v>
      </c>
      <c r="AW41">
        <v>2</v>
      </c>
      <c r="BB41">
        <v>0.75994889680206701</v>
      </c>
      <c r="BC41" t="s">
        <v>70</v>
      </c>
      <c r="BF41" t="s">
        <v>116</v>
      </c>
      <c r="BG41" t="s">
        <v>119</v>
      </c>
      <c r="BH41" t="s">
        <v>285</v>
      </c>
      <c r="BI41">
        <v>11</v>
      </c>
      <c r="BJ41">
        <v>2</v>
      </c>
      <c r="BK41" t="s">
        <v>222</v>
      </c>
      <c r="BL41" t="s">
        <v>220</v>
      </c>
      <c r="BM41">
        <v>0.75994889680206701</v>
      </c>
      <c r="BN41" t="s">
        <v>70</v>
      </c>
      <c r="BO41" t="s">
        <v>184</v>
      </c>
      <c r="BP41">
        <v>1882.9349999999999</v>
      </c>
    </row>
    <row r="42" spans="1:68" ht="16.5">
      <c r="A42" s="233" t="str">
        <f t="shared" si="35"/>
        <v>미추홀교통</v>
      </c>
      <c r="B42" s="109" t="str">
        <f t="shared" si="1"/>
        <v>이상준</v>
      </c>
      <c r="C42" s="110" t="str">
        <f t="shared" si="36"/>
        <v>C</v>
      </c>
      <c r="D42" s="111">
        <f t="shared" si="37"/>
        <v>0.89430163624969428</v>
      </c>
      <c r="E42" s="112">
        <f t="shared" si="38"/>
        <v>2738</v>
      </c>
      <c r="F42" s="113" t="str">
        <f t="shared" si="39"/>
        <v>12</v>
      </c>
      <c r="G42" s="114" t="str">
        <f t="shared" si="40"/>
        <v>70바2670</v>
      </c>
      <c r="H42" s="115">
        <f t="shared" si="41"/>
        <v>7</v>
      </c>
      <c r="I42" s="116">
        <f t="shared" si="42"/>
        <v>785.08799999999997</v>
      </c>
      <c r="J42" s="117">
        <f t="shared" si="43"/>
        <v>1.7535327865490485E-2</v>
      </c>
      <c r="K42" s="117">
        <f t="shared" si="44"/>
        <v>0.36877738558328416</v>
      </c>
      <c r="L42" s="117">
        <f t="shared" si="45"/>
        <v>0.20125132469226381</v>
      </c>
      <c r="M42" s="118">
        <f t="shared" si="46"/>
        <v>11.867000000000001</v>
      </c>
      <c r="N42" s="119">
        <f t="shared" si="47"/>
        <v>0</v>
      </c>
      <c r="O42" s="119">
        <f t="shared" si="48"/>
        <v>12.761346861997078</v>
      </c>
      <c r="P42" s="219">
        <f t="shared" si="49"/>
        <v>6</v>
      </c>
      <c r="Q42" s="220">
        <f t="shared" si="50"/>
        <v>0</v>
      </c>
      <c r="R42" s="220">
        <f t="shared" si="51"/>
        <v>104</v>
      </c>
      <c r="T42">
        <v>511</v>
      </c>
      <c r="U42">
        <v>2738</v>
      </c>
      <c r="V42" t="s">
        <v>287</v>
      </c>
      <c r="W42">
        <v>814.96100000000001</v>
      </c>
      <c r="X42">
        <v>461.17899999999997</v>
      </c>
      <c r="Y42">
        <v>1.7669999999999999</v>
      </c>
      <c r="Z42">
        <v>11.867000000000001</v>
      </c>
      <c r="AA42">
        <v>52.369708000000003</v>
      </c>
      <c r="AB42">
        <v>0.91832000000000003</v>
      </c>
      <c r="AC42">
        <v>19.312764000000001</v>
      </c>
      <c r="AD42" s="1">
        <v>158</v>
      </c>
      <c r="AE42">
        <v>0</v>
      </c>
      <c r="AF42">
        <v>104</v>
      </c>
      <c r="AG42">
        <v>75</v>
      </c>
      <c r="AH42">
        <v>15.561686</v>
      </c>
      <c r="AI42">
        <v>195.6</v>
      </c>
      <c r="AJ42">
        <v>0</v>
      </c>
      <c r="AK42">
        <v>6</v>
      </c>
      <c r="AL42">
        <v>699</v>
      </c>
      <c r="AM42" t="s">
        <v>288</v>
      </c>
      <c r="AN42" t="s">
        <v>433</v>
      </c>
      <c r="AO42">
        <v>163.649</v>
      </c>
      <c r="AR42" t="s">
        <v>116</v>
      </c>
      <c r="AS42" t="s">
        <v>117</v>
      </c>
      <c r="AT42" t="s">
        <v>203</v>
      </c>
      <c r="AU42" t="s">
        <v>287</v>
      </c>
      <c r="AV42" t="s">
        <v>48</v>
      </c>
      <c r="AW42">
        <v>7</v>
      </c>
      <c r="BB42">
        <v>0.89430163624969428</v>
      </c>
      <c r="BC42" t="s">
        <v>69</v>
      </c>
      <c r="BF42" t="s">
        <v>116</v>
      </c>
      <c r="BG42" t="s">
        <v>117</v>
      </c>
      <c r="BH42" t="s">
        <v>287</v>
      </c>
      <c r="BI42">
        <v>2738</v>
      </c>
      <c r="BJ42">
        <v>7</v>
      </c>
      <c r="BK42" t="s">
        <v>203</v>
      </c>
      <c r="BL42" t="s">
        <v>209</v>
      </c>
      <c r="BM42">
        <v>0.89430163624969428</v>
      </c>
      <c r="BN42" t="s">
        <v>69</v>
      </c>
      <c r="BO42" t="s">
        <v>173</v>
      </c>
      <c r="BP42">
        <v>785.08799999999997</v>
      </c>
    </row>
    <row r="43" spans="1:68" ht="16.5">
      <c r="A43" s="232" t="str">
        <f t="shared" si="35"/>
        <v>미추홀교통</v>
      </c>
      <c r="B43" s="125" t="str">
        <f t="shared" si="1"/>
        <v>이성민</v>
      </c>
      <c r="C43" s="126" t="str">
        <f t="shared" si="36"/>
        <v>B</v>
      </c>
      <c r="D43" s="127">
        <f t="shared" si="37"/>
        <v>0.93032074852391444</v>
      </c>
      <c r="E43" s="128">
        <f t="shared" si="38"/>
        <v>6019</v>
      </c>
      <c r="F43" s="129" t="str">
        <f t="shared" si="39"/>
        <v>12</v>
      </c>
      <c r="G43" s="130" t="str">
        <f t="shared" si="40"/>
        <v>70바2642</v>
      </c>
      <c r="H43" s="131">
        <f t="shared" si="41"/>
        <v>2</v>
      </c>
      <c r="I43" s="132">
        <f t="shared" si="42"/>
        <v>1300.9070000000002</v>
      </c>
      <c r="J43" s="133">
        <f t="shared" si="43"/>
        <v>1.5107932990439698E-2</v>
      </c>
      <c r="K43" s="133">
        <f t="shared" si="44"/>
        <v>0.34135333158754272</v>
      </c>
      <c r="L43" s="133">
        <f t="shared" si="45"/>
        <v>0.18833014197017925</v>
      </c>
      <c r="M43" s="134">
        <f t="shared" si="46"/>
        <v>11.336</v>
      </c>
      <c r="N43" s="135">
        <f t="shared" si="47"/>
        <v>0</v>
      </c>
      <c r="O43" s="135">
        <f t="shared" si="48"/>
        <v>27.211783778548352</v>
      </c>
      <c r="P43" s="217">
        <f t="shared" si="49"/>
        <v>4</v>
      </c>
      <c r="Q43" s="218">
        <f t="shared" si="50"/>
        <v>0</v>
      </c>
      <c r="R43" s="218">
        <f t="shared" si="51"/>
        <v>354</v>
      </c>
      <c r="T43">
        <v>511</v>
      </c>
      <c r="U43">
        <v>6019</v>
      </c>
      <c r="V43" t="s">
        <v>289</v>
      </c>
      <c r="W43">
        <v>1300.9069999999999</v>
      </c>
      <c r="X43">
        <v>699.22199999999998</v>
      </c>
      <c r="Y43">
        <v>1.861</v>
      </c>
      <c r="Z43">
        <v>11.336</v>
      </c>
      <c r="AA43">
        <v>79.868305000000007</v>
      </c>
      <c r="AB43">
        <v>1.206645</v>
      </c>
      <c r="AC43">
        <v>27.263311999999999</v>
      </c>
      <c r="AD43" s="1">
        <v>245</v>
      </c>
      <c r="AE43">
        <v>0</v>
      </c>
      <c r="AF43">
        <v>354</v>
      </c>
      <c r="AG43">
        <v>74</v>
      </c>
      <c r="AH43">
        <v>16.288150000000002</v>
      </c>
      <c r="AI43">
        <v>321.5</v>
      </c>
      <c r="AJ43">
        <v>0</v>
      </c>
      <c r="AK43">
        <v>4</v>
      </c>
      <c r="AL43">
        <v>154</v>
      </c>
      <c r="AM43" t="s">
        <v>290</v>
      </c>
      <c r="AN43" t="s">
        <v>434</v>
      </c>
      <c r="AO43">
        <v>1196.9490000000001</v>
      </c>
      <c r="AR43" t="s">
        <v>116</v>
      </c>
      <c r="AS43" t="s">
        <v>117</v>
      </c>
      <c r="AT43" t="s">
        <v>200</v>
      </c>
      <c r="AU43" t="s">
        <v>289</v>
      </c>
      <c r="AV43" t="s">
        <v>48</v>
      </c>
      <c r="AW43">
        <v>2</v>
      </c>
      <c r="BB43">
        <v>0.93032074852391444</v>
      </c>
      <c r="BC43" t="s">
        <v>68</v>
      </c>
      <c r="BF43" t="s">
        <v>116</v>
      </c>
      <c r="BG43" t="s">
        <v>117</v>
      </c>
      <c r="BH43" t="s">
        <v>289</v>
      </c>
      <c r="BI43">
        <v>6019</v>
      </c>
      <c r="BJ43">
        <v>2</v>
      </c>
      <c r="BK43" t="s">
        <v>200</v>
      </c>
      <c r="BL43" t="s">
        <v>202</v>
      </c>
      <c r="BM43">
        <v>0.93032074852391444</v>
      </c>
      <c r="BN43" t="s">
        <v>68</v>
      </c>
      <c r="BO43" t="s">
        <v>225</v>
      </c>
      <c r="BP43">
        <v>1300.9070000000002</v>
      </c>
    </row>
    <row r="44" spans="1:68" ht="16.5">
      <c r="A44" s="233" t="str">
        <f t="shared" si="35"/>
        <v>미추홀교통</v>
      </c>
      <c r="B44" s="109" t="str">
        <f t="shared" si="1"/>
        <v>이승훈</v>
      </c>
      <c r="C44" s="110" t="str">
        <f t="shared" si="36"/>
        <v>B</v>
      </c>
      <c r="D44" s="111">
        <f t="shared" si="37"/>
        <v>0.92382700360390424</v>
      </c>
      <c r="E44" s="112">
        <f t="shared" si="38"/>
        <v>2925</v>
      </c>
      <c r="F44" s="113" t="str">
        <f t="shared" si="39"/>
        <v>12</v>
      </c>
      <c r="G44" s="114" t="str">
        <f t="shared" si="40"/>
        <v>70바2651</v>
      </c>
      <c r="H44" s="115">
        <f t="shared" si="41"/>
        <v>2</v>
      </c>
      <c r="I44" s="116">
        <f t="shared" si="42"/>
        <v>2001.7180000000001</v>
      </c>
      <c r="J44" s="117">
        <f t="shared" si="43"/>
        <v>1.0915052363946512E-2</v>
      </c>
      <c r="K44" s="117">
        <f t="shared" si="44"/>
        <v>0.31920927854046111</v>
      </c>
      <c r="L44" s="117">
        <f t="shared" si="45"/>
        <v>2.9974252117431127E-2</v>
      </c>
      <c r="M44" s="118">
        <f t="shared" si="46"/>
        <v>10.284000000000001</v>
      </c>
      <c r="N44" s="119">
        <f t="shared" si="47"/>
        <v>0</v>
      </c>
      <c r="O44" s="119">
        <f t="shared" si="48"/>
        <v>8.9423185483669521</v>
      </c>
      <c r="P44" s="219">
        <f t="shared" si="49"/>
        <v>0</v>
      </c>
      <c r="Q44" s="220">
        <f t="shared" si="50"/>
        <v>0</v>
      </c>
      <c r="R44" s="220">
        <f t="shared" si="51"/>
        <v>179</v>
      </c>
      <c r="T44">
        <v>511</v>
      </c>
      <c r="U44">
        <v>2925</v>
      </c>
      <c r="V44" t="s">
        <v>291</v>
      </c>
      <c r="W44">
        <v>2001.7180000000001</v>
      </c>
      <c r="X44">
        <v>1083.5709999999999</v>
      </c>
      <c r="Y44">
        <v>1.847</v>
      </c>
      <c r="Z44">
        <v>10.284000000000001</v>
      </c>
      <c r="AA44">
        <v>123.39940799999999</v>
      </c>
      <c r="AB44">
        <v>1.346911</v>
      </c>
      <c r="AC44">
        <v>39.390236000000002</v>
      </c>
      <c r="AD44" s="1">
        <v>60</v>
      </c>
      <c r="AE44">
        <v>0</v>
      </c>
      <c r="AF44">
        <v>179</v>
      </c>
      <c r="AG44">
        <v>91</v>
      </c>
      <c r="AH44">
        <v>16.221454999999999</v>
      </c>
      <c r="AI44">
        <v>653.5</v>
      </c>
      <c r="AJ44">
        <v>7.2</v>
      </c>
      <c r="AK44">
        <v>0</v>
      </c>
      <c r="AL44">
        <v>0</v>
      </c>
      <c r="AM44" t="s">
        <v>292</v>
      </c>
      <c r="AN44" t="s">
        <v>435</v>
      </c>
      <c r="AO44">
        <v>1911.41</v>
      </c>
      <c r="AR44" t="s">
        <v>116</v>
      </c>
      <c r="AS44" t="s">
        <v>117</v>
      </c>
      <c r="AT44" t="s">
        <v>202</v>
      </c>
      <c r="AU44" t="s">
        <v>291</v>
      </c>
      <c r="AV44" t="s">
        <v>48</v>
      </c>
      <c r="AW44">
        <v>2</v>
      </c>
      <c r="BB44">
        <v>0.92382700360390424</v>
      </c>
      <c r="BC44" t="s">
        <v>68</v>
      </c>
      <c r="BF44" t="s">
        <v>116</v>
      </c>
      <c r="BG44" t="s">
        <v>117</v>
      </c>
      <c r="BH44" t="s">
        <v>291</v>
      </c>
      <c r="BI44">
        <v>2925</v>
      </c>
      <c r="BJ44">
        <v>2</v>
      </c>
      <c r="BK44" t="s">
        <v>202</v>
      </c>
      <c r="BL44" t="s">
        <v>212</v>
      </c>
      <c r="BM44">
        <v>0.92382700360390424</v>
      </c>
      <c r="BN44" t="s">
        <v>68</v>
      </c>
      <c r="BO44" t="s">
        <v>225</v>
      </c>
      <c r="BP44">
        <v>2001.7180000000001</v>
      </c>
    </row>
    <row r="45" spans="1:68" ht="16.5">
      <c r="A45" s="232" t="str">
        <f t="shared" si="35"/>
        <v>미추홀교통</v>
      </c>
      <c r="B45" s="125" t="str">
        <f t="shared" si="1"/>
        <v>이영우</v>
      </c>
      <c r="C45" s="126" t="str">
        <f t="shared" si="36"/>
        <v>B</v>
      </c>
      <c r="D45" s="127">
        <f t="shared" si="37"/>
        <v>0.93</v>
      </c>
      <c r="E45" s="128">
        <f t="shared" si="38"/>
        <v>4297</v>
      </c>
      <c r="F45" s="129" t="str">
        <f t="shared" si="39"/>
        <v>12</v>
      </c>
      <c r="G45" s="130" t="str">
        <f t="shared" si="40"/>
        <v>70바2766</v>
      </c>
      <c r="H45" s="131">
        <f t="shared" si="41"/>
        <v>1</v>
      </c>
      <c r="I45" s="132">
        <f t="shared" si="42"/>
        <v>3459.627</v>
      </c>
      <c r="J45" s="133">
        <f t="shared" si="43"/>
        <v>3.3170057644456359E-2</v>
      </c>
      <c r="K45" s="133">
        <f t="shared" si="44"/>
        <v>0.32878397317573643</v>
      </c>
      <c r="L45" s="133">
        <f t="shared" si="45"/>
        <v>0.17198385837548383</v>
      </c>
      <c r="M45" s="134">
        <f t="shared" si="46"/>
        <v>10.284000000000001</v>
      </c>
      <c r="N45" s="135">
        <f t="shared" si="47"/>
        <v>0.17342910088284083</v>
      </c>
      <c r="O45" s="135">
        <f t="shared" si="48"/>
        <v>14.018852321362967</v>
      </c>
      <c r="P45" s="217">
        <f t="shared" si="49"/>
        <v>24</v>
      </c>
      <c r="Q45" s="218">
        <f t="shared" si="50"/>
        <v>6</v>
      </c>
      <c r="R45" s="218">
        <f t="shared" si="51"/>
        <v>485</v>
      </c>
      <c r="T45">
        <v>511</v>
      </c>
      <c r="U45">
        <v>4297</v>
      </c>
      <c r="V45" t="s">
        <v>293</v>
      </c>
      <c r="W45">
        <v>3459.627</v>
      </c>
      <c r="X45">
        <v>1859.6990000000001</v>
      </c>
      <c r="Y45">
        <v>1.86</v>
      </c>
      <c r="Z45">
        <v>10.284000000000001</v>
      </c>
      <c r="AA45">
        <v>217.521871</v>
      </c>
      <c r="AB45">
        <v>7.2152130000000003</v>
      </c>
      <c r="AC45">
        <v>71.517705000000007</v>
      </c>
      <c r="AD45" s="1">
        <v>595</v>
      </c>
      <c r="AE45">
        <v>6</v>
      </c>
      <c r="AF45">
        <v>485</v>
      </c>
      <c r="AG45">
        <v>94</v>
      </c>
      <c r="AH45">
        <v>15.904731</v>
      </c>
      <c r="AI45">
        <v>948.5</v>
      </c>
      <c r="AJ45">
        <v>18</v>
      </c>
      <c r="AK45">
        <v>24</v>
      </c>
      <c r="AL45">
        <v>4107</v>
      </c>
      <c r="AM45" t="s">
        <v>294</v>
      </c>
      <c r="AN45" t="s">
        <v>436</v>
      </c>
      <c r="AO45">
        <v>3459.627</v>
      </c>
      <c r="AR45" t="s">
        <v>116</v>
      </c>
      <c r="AS45" t="s">
        <v>117</v>
      </c>
      <c r="AT45" t="s">
        <v>211</v>
      </c>
      <c r="AU45" t="s">
        <v>293</v>
      </c>
      <c r="AV45" t="s">
        <v>48</v>
      </c>
      <c r="AW45">
        <v>1</v>
      </c>
      <c r="BB45">
        <v>0.93</v>
      </c>
      <c r="BC45" t="s">
        <v>68</v>
      </c>
      <c r="BF45" t="s">
        <v>116</v>
      </c>
      <c r="BG45" t="s">
        <v>117</v>
      </c>
      <c r="BH45" t="s">
        <v>293</v>
      </c>
      <c r="BI45">
        <v>4297</v>
      </c>
      <c r="BJ45">
        <v>1</v>
      </c>
      <c r="BK45" t="s">
        <v>211</v>
      </c>
      <c r="BL45" t="s">
        <v>172</v>
      </c>
      <c r="BM45">
        <v>0.93</v>
      </c>
      <c r="BN45" t="s">
        <v>68</v>
      </c>
      <c r="BO45" t="s">
        <v>225</v>
      </c>
      <c r="BP45">
        <v>3459.627</v>
      </c>
    </row>
    <row r="46" spans="1:68" ht="16.5">
      <c r="A46" s="233" t="str">
        <f t="shared" si="35"/>
        <v>미추홀교통</v>
      </c>
      <c r="B46" s="109" t="str">
        <f t="shared" si="1"/>
        <v>이영진</v>
      </c>
      <c r="C46" s="110" t="str">
        <f t="shared" si="36"/>
        <v>A</v>
      </c>
      <c r="D46" s="111">
        <f t="shared" si="37"/>
        <v>0.97099999999999997</v>
      </c>
      <c r="E46" s="112">
        <f t="shared" si="38"/>
        <v>1417</v>
      </c>
      <c r="F46" s="113" t="str">
        <f t="shared" si="39"/>
        <v>12</v>
      </c>
      <c r="G46" s="114" t="str">
        <f t="shared" si="40"/>
        <v>70바2619</v>
      </c>
      <c r="H46" s="115">
        <f t="shared" si="41"/>
        <v>1</v>
      </c>
      <c r="I46" s="116">
        <f t="shared" si="42"/>
        <v>1990.7639999999999</v>
      </c>
      <c r="J46" s="117">
        <f t="shared" si="43"/>
        <v>7.9370430388099617E-3</v>
      </c>
      <c r="K46" s="117">
        <f t="shared" si="44"/>
        <v>0.3380138103649053</v>
      </c>
      <c r="L46" s="117">
        <f t="shared" si="45"/>
        <v>0.12608224782043478</v>
      </c>
      <c r="M46" s="118">
        <f t="shared" si="46"/>
        <v>9.1280000000000001</v>
      </c>
      <c r="N46" s="119">
        <f t="shared" si="47"/>
        <v>0.10046394248640221</v>
      </c>
      <c r="O46" s="119">
        <f t="shared" si="48"/>
        <v>5.9273726066977304</v>
      </c>
      <c r="P46" s="219">
        <f t="shared" si="49"/>
        <v>6</v>
      </c>
      <c r="Q46" s="220">
        <f t="shared" si="50"/>
        <v>2</v>
      </c>
      <c r="R46" s="220">
        <f t="shared" si="51"/>
        <v>118</v>
      </c>
      <c r="T46">
        <v>511</v>
      </c>
      <c r="U46">
        <v>1417</v>
      </c>
      <c r="V46" t="s">
        <v>295</v>
      </c>
      <c r="W46">
        <v>1990.7639999999999</v>
      </c>
      <c r="X46">
        <v>1024.9549999999999</v>
      </c>
      <c r="Y46">
        <v>1.9419999999999999</v>
      </c>
      <c r="Z46">
        <v>9.1280000000000001</v>
      </c>
      <c r="AA46">
        <v>125.35802</v>
      </c>
      <c r="AB46">
        <v>0.99497199999999997</v>
      </c>
      <c r="AC46">
        <v>42.372742000000002</v>
      </c>
      <c r="AD46" s="1">
        <v>251</v>
      </c>
      <c r="AE46">
        <v>2</v>
      </c>
      <c r="AF46">
        <v>118</v>
      </c>
      <c r="AG46">
        <v>74</v>
      </c>
      <c r="AH46">
        <v>15.880627</v>
      </c>
      <c r="AI46">
        <v>155.6</v>
      </c>
      <c r="AJ46">
        <v>0</v>
      </c>
      <c r="AK46">
        <v>6</v>
      </c>
      <c r="AL46">
        <v>1132</v>
      </c>
      <c r="AM46" t="s">
        <v>296</v>
      </c>
      <c r="AN46" t="s">
        <v>437</v>
      </c>
      <c r="AO46">
        <v>1990.7639999999999</v>
      </c>
      <c r="AR46" t="s">
        <v>116</v>
      </c>
      <c r="AS46" t="s">
        <v>117</v>
      </c>
      <c r="AT46" t="s">
        <v>197</v>
      </c>
      <c r="AU46" t="s">
        <v>295</v>
      </c>
      <c r="AV46" t="s">
        <v>48</v>
      </c>
      <c r="AW46">
        <v>1</v>
      </c>
      <c r="BB46">
        <v>0.97099999999999997</v>
      </c>
      <c r="BC46" t="s">
        <v>66</v>
      </c>
      <c r="BF46" t="s">
        <v>116</v>
      </c>
      <c r="BG46" t="s">
        <v>117</v>
      </c>
      <c r="BH46" t="s">
        <v>295</v>
      </c>
      <c r="BI46">
        <v>1417</v>
      </c>
      <c r="BJ46">
        <v>1</v>
      </c>
      <c r="BK46" t="s">
        <v>197</v>
      </c>
      <c r="BL46" t="s">
        <v>172</v>
      </c>
      <c r="BM46">
        <v>0.97099999999999997</v>
      </c>
      <c r="BN46" t="s">
        <v>66</v>
      </c>
      <c r="BO46" t="s">
        <v>174</v>
      </c>
      <c r="BP46">
        <v>1990.7639999999999</v>
      </c>
    </row>
    <row r="47" spans="1:68" ht="16.5">
      <c r="A47" s="232" t="str">
        <f t="shared" si="35"/>
        <v>미추홀교통</v>
      </c>
      <c r="B47" s="125" t="str">
        <f t="shared" si="1"/>
        <v>이우정</v>
      </c>
      <c r="C47" s="126" t="str">
        <f t="shared" si="36"/>
        <v>F</v>
      </c>
      <c r="D47" s="127">
        <f t="shared" si="37"/>
        <v>0.78745090928289252</v>
      </c>
      <c r="E47" s="128">
        <f t="shared" si="38"/>
        <v>3423</v>
      </c>
      <c r="F47" s="129" t="str">
        <f t="shared" si="39"/>
        <v>76</v>
      </c>
      <c r="G47" s="130" t="str">
        <f t="shared" si="40"/>
        <v>70바2764</v>
      </c>
      <c r="H47" s="131">
        <f t="shared" si="41"/>
        <v>4</v>
      </c>
      <c r="I47" s="132">
        <f t="shared" si="42"/>
        <v>1471.086</v>
      </c>
      <c r="J47" s="133">
        <f t="shared" si="43"/>
        <v>2.4856367984542462E-2</v>
      </c>
      <c r="K47" s="133">
        <f t="shared" si="44"/>
        <v>0.31399936684914276</v>
      </c>
      <c r="L47" s="133">
        <f t="shared" si="45"/>
        <v>0.2943403716709968</v>
      </c>
      <c r="M47" s="134">
        <f t="shared" si="46"/>
        <v>9.8379999999999992</v>
      </c>
      <c r="N47" s="135">
        <f t="shared" si="47"/>
        <v>0</v>
      </c>
      <c r="O47" s="135">
        <f t="shared" si="48"/>
        <v>3.3308725662537744</v>
      </c>
      <c r="P47" s="217">
        <f t="shared" si="49"/>
        <v>1</v>
      </c>
      <c r="Q47" s="218">
        <f t="shared" si="50"/>
        <v>0</v>
      </c>
      <c r="R47" s="218">
        <f t="shared" si="51"/>
        <v>49</v>
      </c>
      <c r="T47">
        <v>511</v>
      </c>
      <c r="U47">
        <v>3423</v>
      </c>
      <c r="V47" t="s">
        <v>297</v>
      </c>
      <c r="W47">
        <v>1471.086</v>
      </c>
      <c r="X47">
        <v>624.03499999999997</v>
      </c>
      <c r="Y47">
        <v>2.3570000000000002</v>
      </c>
      <c r="Z47">
        <v>9.8379999999999992</v>
      </c>
      <c r="AA47">
        <v>89.188855000000004</v>
      </c>
      <c r="AB47">
        <v>2.2169110000000001</v>
      </c>
      <c r="AC47">
        <v>28.005244000000001</v>
      </c>
      <c r="AD47" s="1">
        <v>433</v>
      </c>
      <c r="AE47">
        <v>0</v>
      </c>
      <c r="AF47">
        <v>49</v>
      </c>
      <c r="AG47">
        <v>65</v>
      </c>
      <c r="AH47">
        <v>16.494056</v>
      </c>
      <c r="AI47">
        <v>0</v>
      </c>
      <c r="AJ47">
        <v>0</v>
      </c>
      <c r="AK47">
        <v>1</v>
      </c>
      <c r="AL47">
        <v>37</v>
      </c>
      <c r="AM47" t="s">
        <v>298</v>
      </c>
      <c r="AN47" t="s">
        <v>438</v>
      </c>
      <c r="AO47">
        <v>503.33100000000002</v>
      </c>
      <c r="AR47" t="s">
        <v>116</v>
      </c>
      <c r="AS47" t="s">
        <v>119</v>
      </c>
      <c r="AT47" t="s">
        <v>222</v>
      </c>
      <c r="AU47" t="s">
        <v>297</v>
      </c>
      <c r="AV47" t="s">
        <v>48</v>
      </c>
      <c r="AW47">
        <v>4</v>
      </c>
      <c r="BB47">
        <v>0.78745090928289252</v>
      </c>
      <c r="BC47" t="s">
        <v>70</v>
      </c>
      <c r="BF47" t="s">
        <v>116</v>
      </c>
      <c r="BG47" t="s">
        <v>119</v>
      </c>
      <c r="BH47" t="s">
        <v>297</v>
      </c>
      <c r="BI47">
        <v>3423</v>
      </c>
      <c r="BJ47">
        <v>4</v>
      </c>
      <c r="BK47" t="s">
        <v>222</v>
      </c>
      <c r="BL47" t="s">
        <v>220</v>
      </c>
      <c r="BM47">
        <v>0.78745090928289252</v>
      </c>
      <c r="BN47" t="s">
        <v>70</v>
      </c>
      <c r="BO47" t="s">
        <v>184</v>
      </c>
      <c r="BP47">
        <v>1471.086</v>
      </c>
    </row>
    <row r="48" spans="1:68" ht="16.5">
      <c r="A48" s="233" t="str">
        <f t="shared" si="35"/>
        <v>미추홀교통</v>
      </c>
      <c r="B48" s="109" t="str">
        <f t="shared" si="1"/>
        <v>이재선</v>
      </c>
      <c r="C48" s="110" t="str">
        <f t="shared" si="36"/>
        <v>C</v>
      </c>
      <c r="D48" s="111">
        <f t="shared" si="37"/>
        <v>0.88138069279301412</v>
      </c>
      <c r="E48" s="112">
        <f t="shared" si="38"/>
        <v>6653</v>
      </c>
      <c r="F48" s="113" t="str">
        <f t="shared" si="39"/>
        <v>12</v>
      </c>
      <c r="G48" s="114" t="str">
        <f t="shared" si="40"/>
        <v>70바2670</v>
      </c>
      <c r="H48" s="115">
        <f t="shared" si="41"/>
        <v>5</v>
      </c>
      <c r="I48" s="116">
        <f t="shared" si="42"/>
        <v>870.7940000000001</v>
      </c>
      <c r="J48" s="117">
        <f t="shared" si="43"/>
        <v>5.6125367689838909E-3</v>
      </c>
      <c r="K48" s="117">
        <f t="shared" si="44"/>
        <v>0.36499616186380979</v>
      </c>
      <c r="L48" s="117">
        <f t="shared" si="45"/>
        <v>0.12057960895458626</v>
      </c>
      <c r="M48" s="118">
        <f t="shared" si="46"/>
        <v>11.782</v>
      </c>
      <c r="N48" s="119">
        <f t="shared" si="47"/>
        <v>0</v>
      </c>
      <c r="O48" s="119">
        <f t="shared" si="48"/>
        <v>32.613913279145244</v>
      </c>
      <c r="P48" s="219">
        <f t="shared" si="49"/>
        <v>1</v>
      </c>
      <c r="Q48" s="220">
        <f t="shared" si="50"/>
        <v>0</v>
      </c>
      <c r="R48" s="220">
        <f t="shared" si="51"/>
        <v>284</v>
      </c>
      <c r="T48">
        <v>511</v>
      </c>
      <c r="U48">
        <v>6653</v>
      </c>
      <c r="V48" t="s">
        <v>299</v>
      </c>
      <c r="W48">
        <v>870.79399999999998</v>
      </c>
      <c r="X48">
        <v>495.40800000000002</v>
      </c>
      <c r="Y48">
        <v>1.758</v>
      </c>
      <c r="Z48">
        <v>11.782</v>
      </c>
      <c r="AA48">
        <v>55.430549999999997</v>
      </c>
      <c r="AB48">
        <v>0.31110599999999999</v>
      </c>
      <c r="AC48">
        <v>20.231938</v>
      </c>
      <c r="AD48" s="1">
        <v>105</v>
      </c>
      <c r="AE48">
        <v>0</v>
      </c>
      <c r="AF48">
        <v>284</v>
      </c>
      <c r="AG48">
        <v>75</v>
      </c>
      <c r="AH48">
        <v>15.70964</v>
      </c>
      <c r="AI48">
        <v>638.70000000000005</v>
      </c>
      <c r="AJ48">
        <v>0</v>
      </c>
      <c r="AK48">
        <v>1</v>
      </c>
      <c r="AL48">
        <v>266</v>
      </c>
      <c r="AM48" t="s">
        <v>300</v>
      </c>
      <c r="AN48" t="s">
        <v>439</v>
      </c>
      <c r="AO48">
        <v>361.53300000000002</v>
      </c>
      <c r="AR48" t="s">
        <v>116</v>
      </c>
      <c r="AS48" t="s">
        <v>117</v>
      </c>
      <c r="AT48" t="s">
        <v>203</v>
      </c>
      <c r="AU48" t="s">
        <v>299</v>
      </c>
      <c r="AV48" t="s">
        <v>48</v>
      </c>
      <c r="AW48">
        <v>5</v>
      </c>
      <c r="BB48">
        <v>0.88138069279301412</v>
      </c>
      <c r="BC48" t="s">
        <v>69</v>
      </c>
      <c r="BF48" t="s">
        <v>116</v>
      </c>
      <c r="BG48" t="s">
        <v>117</v>
      </c>
      <c r="BH48" t="s">
        <v>299</v>
      </c>
      <c r="BI48">
        <v>6653</v>
      </c>
      <c r="BJ48">
        <v>5</v>
      </c>
      <c r="BK48" t="s">
        <v>203</v>
      </c>
      <c r="BL48" t="s">
        <v>200</v>
      </c>
      <c r="BM48">
        <v>0.88138069279301412</v>
      </c>
      <c r="BN48" t="s">
        <v>69</v>
      </c>
      <c r="BO48" t="s">
        <v>173</v>
      </c>
      <c r="BP48">
        <v>870.7940000000001</v>
      </c>
    </row>
    <row r="49" spans="1:68" ht="16.5">
      <c r="A49" s="232" t="str">
        <f t="shared" si="35"/>
        <v>미추홀교통</v>
      </c>
      <c r="B49" s="125" t="str">
        <f t="shared" si="1"/>
        <v>이종열</v>
      </c>
      <c r="C49" s="126" t="str">
        <f t="shared" si="36"/>
        <v>C</v>
      </c>
      <c r="D49" s="127">
        <f t="shared" si="37"/>
        <v>0.88200000000000001</v>
      </c>
      <c r="E49" s="128">
        <f t="shared" si="38"/>
        <v>951</v>
      </c>
      <c r="F49" s="129" t="str">
        <f t="shared" si="39"/>
        <v>12</v>
      </c>
      <c r="G49" s="130" t="str">
        <f t="shared" si="40"/>
        <v>70바2784</v>
      </c>
      <c r="H49" s="131">
        <f t="shared" si="41"/>
        <v>1</v>
      </c>
      <c r="I49" s="132">
        <f t="shared" si="42"/>
        <v>470.65100000000001</v>
      </c>
      <c r="J49" s="133">
        <f t="shared" si="43"/>
        <v>1.1518881554017335E-2</v>
      </c>
      <c r="K49" s="133">
        <f t="shared" si="44"/>
        <v>0.34672702236700997</v>
      </c>
      <c r="L49" s="133">
        <f t="shared" si="45"/>
        <v>0.21672109482397783</v>
      </c>
      <c r="M49" s="134">
        <f t="shared" si="46"/>
        <v>12.551</v>
      </c>
      <c r="N49" s="135">
        <f t="shared" si="47"/>
        <v>0</v>
      </c>
      <c r="O49" s="135">
        <f t="shared" si="48"/>
        <v>9.3487531100539467</v>
      </c>
      <c r="P49" s="217">
        <f t="shared" si="49"/>
        <v>3</v>
      </c>
      <c r="Q49" s="218">
        <f t="shared" si="50"/>
        <v>0</v>
      </c>
      <c r="R49" s="218">
        <f t="shared" si="51"/>
        <v>44</v>
      </c>
      <c r="T49">
        <v>511</v>
      </c>
      <c r="U49">
        <v>951</v>
      </c>
      <c r="V49" t="s">
        <v>301</v>
      </c>
      <c r="W49">
        <v>470.65100000000001</v>
      </c>
      <c r="X49">
        <v>266.77</v>
      </c>
      <c r="Y49">
        <v>1.764</v>
      </c>
      <c r="Z49">
        <v>12.551</v>
      </c>
      <c r="AA49">
        <v>28.696102</v>
      </c>
      <c r="AB49">
        <v>0.33054699999999998</v>
      </c>
      <c r="AC49">
        <v>9.9497140000000002</v>
      </c>
      <c r="AD49" s="1">
        <v>102</v>
      </c>
      <c r="AE49">
        <v>0</v>
      </c>
      <c r="AF49">
        <v>44</v>
      </c>
      <c r="AG49">
        <v>71</v>
      </c>
      <c r="AH49">
        <v>16.401216999999999</v>
      </c>
      <c r="AI49">
        <v>267</v>
      </c>
      <c r="AJ49">
        <v>0</v>
      </c>
      <c r="AK49">
        <v>3</v>
      </c>
      <c r="AL49">
        <v>177</v>
      </c>
      <c r="AM49" t="s">
        <v>302</v>
      </c>
      <c r="AN49" t="s">
        <v>440</v>
      </c>
      <c r="AO49">
        <v>470.65100000000001</v>
      </c>
      <c r="AR49" t="s">
        <v>116</v>
      </c>
      <c r="AS49" t="s">
        <v>117</v>
      </c>
      <c r="AT49" t="s">
        <v>214</v>
      </c>
      <c r="AU49" t="s">
        <v>301</v>
      </c>
      <c r="AV49" t="s">
        <v>48</v>
      </c>
      <c r="AW49">
        <v>1</v>
      </c>
      <c r="BB49">
        <v>0.88200000000000001</v>
      </c>
      <c r="BC49" t="s">
        <v>69</v>
      </c>
      <c r="BF49" t="s">
        <v>116</v>
      </c>
      <c r="BG49" t="s">
        <v>117</v>
      </c>
      <c r="BH49" t="s">
        <v>301</v>
      </c>
      <c r="BI49">
        <v>951</v>
      </c>
      <c r="BJ49">
        <v>1</v>
      </c>
      <c r="BK49" t="s">
        <v>214</v>
      </c>
      <c r="BL49" t="s">
        <v>172</v>
      </c>
      <c r="BM49">
        <v>0.88200000000000001</v>
      </c>
      <c r="BN49" t="s">
        <v>69</v>
      </c>
      <c r="BO49" t="s">
        <v>173</v>
      </c>
      <c r="BP49">
        <v>470.65100000000001</v>
      </c>
    </row>
    <row r="50" spans="1:68" ht="16.5">
      <c r="A50" s="233" t="str">
        <f t="shared" si="35"/>
        <v>미추홀교통</v>
      </c>
      <c r="B50" s="109" t="str">
        <f t="shared" si="1"/>
        <v>이진산</v>
      </c>
      <c r="C50" s="110" t="str">
        <f t="shared" si="36"/>
        <v>C</v>
      </c>
      <c r="D50" s="111">
        <f t="shared" si="37"/>
        <v>0.88900000000000001</v>
      </c>
      <c r="E50" s="112">
        <f t="shared" si="38"/>
        <v>8712</v>
      </c>
      <c r="F50" s="113" t="str">
        <f t="shared" si="39"/>
        <v>12</v>
      </c>
      <c r="G50" s="114" t="str">
        <f t="shared" si="40"/>
        <v>70바2617</v>
      </c>
      <c r="H50" s="115">
        <f t="shared" si="41"/>
        <v>1</v>
      </c>
      <c r="I50" s="116">
        <f t="shared" si="42"/>
        <v>1289.9280000000001</v>
      </c>
      <c r="J50" s="117">
        <f t="shared" si="43"/>
        <v>8.7659342259806157E-3</v>
      </c>
      <c r="K50" s="117">
        <f t="shared" si="44"/>
        <v>0.33755845387125488</v>
      </c>
      <c r="L50" s="117">
        <f t="shared" si="45"/>
        <v>0.22947017197859104</v>
      </c>
      <c r="M50" s="118">
        <f t="shared" si="46"/>
        <v>10.807</v>
      </c>
      <c r="N50" s="119">
        <f t="shared" si="47"/>
        <v>7.7523706749523996E-2</v>
      </c>
      <c r="O50" s="119">
        <f t="shared" si="48"/>
        <v>23.64473055860482</v>
      </c>
      <c r="P50" s="219">
        <f t="shared" si="49"/>
        <v>2</v>
      </c>
      <c r="Q50" s="220">
        <f t="shared" si="50"/>
        <v>1</v>
      </c>
      <c r="R50" s="220">
        <f t="shared" si="51"/>
        <v>305</v>
      </c>
      <c r="T50">
        <v>511</v>
      </c>
      <c r="U50">
        <v>8712</v>
      </c>
      <c r="V50" t="s">
        <v>303</v>
      </c>
      <c r="W50">
        <v>1289.9280000000001</v>
      </c>
      <c r="X50">
        <v>725.57899999999995</v>
      </c>
      <c r="Y50">
        <v>1.778</v>
      </c>
      <c r="Z50">
        <v>10.807</v>
      </c>
      <c r="AA50">
        <v>80.423030999999995</v>
      </c>
      <c r="AB50">
        <v>0.70498300000000003</v>
      </c>
      <c r="AC50">
        <v>27.147473999999999</v>
      </c>
      <c r="AD50" s="1">
        <v>296</v>
      </c>
      <c r="AE50">
        <v>1</v>
      </c>
      <c r="AF50">
        <v>305</v>
      </c>
      <c r="AG50">
        <v>78</v>
      </c>
      <c r="AH50">
        <v>16.039286000000001</v>
      </c>
      <c r="AI50">
        <v>164.8</v>
      </c>
      <c r="AJ50">
        <v>0</v>
      </c>
      <c r="AK50">
        <v>2</v>
      </c>
      <c r="AL50">
        <v>445</v>
      </c>
      <c r="AM50" t="s">
        <v>304</v>
      </c>
      <c r="AN50" t="s">
        <v>441</v>
      </c>
      <c r="AO50">
        <v>1289.9280000000001</v>
      </c>
      <c r="AR50" t="s">
        <v>116</v>
      </c>
      <c r="AS50" t="s">
        <v>117</v>
      </c>
      <c r="AT50" t="s">
        <v>196</v>
      </c>
      <c r="AU50" t="s">
        <v>303</v>
      </c>
      <c r="AV50" t="s">
        <v>48</v>
      </c>
      <c r="AW50">
        <v>1</v>
      </c>
      <c r="BB50">
        <v>0.88900000000000001</v>
      </c>
      <c r="BC50" t="s">
        <v>69</v>
      </c>
      <c r="BF50" t="s">
        <v>116</v>
      </c>
      <c r="BG50" t="s">
        <v>117</v>
      </c>
      <c r="BH50" t="s">
        <v>303</v>
      </c>
      <c r="BI50">
        <v>8712</v>
      </c>
      <c r="BJ50">
        <v>1</v>
      </c>
      <c r="BK50" t="s">
        <v>196</v>
      </c>
      <c r="BL50" t="s">
        <v>172</v>
      </c>
      <c r="BM50">
        <v>0.88900000000000001</v>
      </c>
      <c r="BN50" t="s">
        <v>69</v>
      </c>
      <c r="BO50" t="s">
        <v>173</v>
      </c>
      <c r="BP50">
        <v>1289.9280000000001</v>
      </c>
    </row>
    <row r="51" spans="1:68" ht="16.5">
      <c r="A51" s="232" t="str">
        <f t="shared" si="35"/>
        <v>미추홀교통</v>
      </c>
      <c r="B51" s="125" t="str">
        <f t="shared" si="1"/>
        <v>이창균</v>
      </c>
      <c r="C51" s="126" t="str">
        <f t="shared" si="36"/>
        <v>D</v>
      </c>
      <c r="D51" s="127">
        <f t="shared" si="37"/>
        <v>0.81931805077481801</v>
      </c>
      <c r="E51" s="128">
        <f t="shared" si="38"/>
        <v>9731</v>
      </c>
      <c r="F51" s="129" t="str">
        <f t="shared" si="39"/>
        <v>76</v>
      </c>
      <c r="G51" s="130" t="str">
        <f t="shared" si="40"/>
        <v>70바2745</v>
      </c>
      <c r="H51" s="131">
        <f t="shared" si="41"/>
        <v>7</v>
      </c>
      <c r="I51" s="132">
        <f t="shared" si="42"/>
        <v>861.38499999999999</v>
      </c>
      <c r="J51" s="133">
        <f t="shared" si="43"/>
        <v>1.2883688347502607E-2</v>
      </c>
      <c r="K51" s="133">
        <f t="shared" si="44"/>
        <v>0.33133301323905018</v>
      </c>
      <c r="L51" s="133">
        <f t="shared" si="45"/>
        <v>0.12421855500153822</v>
      </c>
      <c r="M51" s="134">
        <f t="shared" si="46"/>
        <v>9.9039999999999999</v>
      </c>
      <c r="N51" s="135">
        <f t="shared" si="47"/>
        <v>0</v>
      </c>
      <c r="O51" s="135">
        <f t="shared" si="48"/>
        <v>8.0184710423353298</v>
      </c>
      <c r="P51" s="217">
        <f t="shared" si="49"/>
        <v>6</v>
      </c>
      <c r="Q51" s="218">
        <f t="shared" si="50"/>
        <v>0</v>
      </c>
      <c r="R51" s="218">
        <f t="shared" si="51"/>
        <v>73</v>
      </c>
      <c r="T51">
        <v>511</v>
      </c>
      <c r="U51">
        <v>9731</v>
      </c>
      <c r="V51" t="s">
        <v>385</v>
      </c>
      <c r="W51">
        <v>910.39800000000002</v>
      </c>
      <c r="X51">
        <v>469.35599999999999</v>
      </c>
      <c r="Y51">
        <v>1.94</v>
      </c>
      <c r="Z51">
        <v>9.9039999999999999</v>
      </c>
      <c r="AA51">
        <v>59.440820000000002</v>
      </c>
      <c r="AB51">
        <v>0.76581699999999997</v>
      </c>
      <c r="AC51">
        <v>19.694706</v>
      </c>
      <c r="AD51" s="1">
        <v>107</v>
      </c>
      <c r="AE51">
        <v>0</v>
      </c>
      <c r="AF51">
        <v>73</v>
      </c>
      <c r="AG51">
        <v>74</v>
      </c>
      <c r="AH51">
        <v>15.316039999999999</v>
      </c>
      <c r="AI51">
        <v>288.7</v>
      </c>
      <c r="AJ51">
        <v>0</v>
      </c>
      <c r="AK51">
        <v>6</v>
      </c>
      <c r="AL51">
        <v>610</v>
      </c>
      <c r="AM51" t="s">
        <v>442</v>
      </c>
      <c r="AN51" t="s">
        <v>443</v>
      </c>
      <c r="AO51">
        <v>254.07</v>
      </c>
      <c r="AR51" t="s">
        <v>116</v>
      </c>
      <c r="AS51" t="s">
        <v>119</v>
      </c>
      <c r="AT51" t="s">
        <v>221</v>
      </c>
      <c r="AU51" t="s">
        <v>385</v>
      </c>
      <c r="AV51" t="s">
        <v>48</v>
      </c>
      <c r="AW51">
        <v>7</v>
      </c>
      <c r="BB51">
        <v>0.81931805077481801</v>
      </c>
      <c r="BC51" t="s">
        <v>67</v>
      </c>
      <c r="BF51" t="s">
        <v>116</v>
      </c>
      <c r="BG51" t="s">
        <v>119</v>
      </c>
      <c r="BH51" t="s">
        <v>385</v>
      </c>
      <c r="BI51">
        <v>9731</v>
      </c>
      <c r="BJ51">
        <v>7</v>
      </c>
      <c r="BK51" t="s">
        <v>221</v>
      </c>
      <c r="BL51" t="s">
        <v>197</v>
      </c>
      <c r="BM51">
        <v>0.81931805077481801</v>
      </c>
      <c r="BN51" t="s">
        <v>67</v>
      </c>
      <c r="BO51" t="s">
        <v>175</v>
      </c>
      <c r="BP51">
        <v>861.38499999999999</v>
      </c>
    </row>
    <row r="52" spans="1:68" ht="16.5">
      <c r="A52" s="233" t="str">
        <f t="shared" si="35"/>
        <v>미추홀교통</v>
      </c>
      <c r="B52" s="109" t="str">
        <f t="shared" si="1"/>
        <v>이청일</v>
      </c>
      <c r="C52" s="110" t="str">
        <f t="shared" si="36"/>
        <v>F</v>
      </c>
      <c r="D52" s="111">
        <f t="shared" si="37"/>
        <v>0.75236786915023235</v>
      </c>
      <c r="E52" s="112">
        <f t="shared" si="38"/>
        <v>259</v>
      </c>
      <c r="F52" s="113" t="str">
        <f t="shared" si="39"/>
        <v>76</v>
      </c>
      <c r="G52" s="114" t="str">
        <f t="shared" si="40"/>
        <v>70바2745</v>
      </c>
      <c r="H52" s="115">
        <f t="shared" si="41"/>
        <v>3</v>
      </c>
      <c r="I52" s="116">
        <f t="shared" si="42"/>
        <v>1101.8029999999999</v>
      </c>
      <c r="J52" s="117">
        <f t="shared" si="43"/>
        <v>2.3559968646963404E-2</v>
      </c>
      <c r="K52" s="117">
        <f t="shared" si="44"/>
        <v>0.33002640843147008</v>
      </c>
      <c r="L52" s="117">
        <f t="shared" si="45"/>
        <v>0.27500378924363067</v>
      </c>
      <c r="M52" s="118">
        <f t="shared" si="46"/>
        <v>10.465999999999999</v>
      </c>
      <c r="N52" s="119">
        <f t="shared" si="47"/>
        <v>0</v>
      </c>
      <c r="O52" s="119">
        <f t="shared" si="48"/>
        <v>2.7228097944913925</v>
      </c>
      <c r="P52" s="219">
        <f t="shared" si="49"/>
        <v>18</v>
      </c>
      <c r="Q52" s="220">
        <f t="shared" si="50"/>
        <v>0</v>
      </c>
      <c r="R52" s="220">
        <f t="shared" si="51"/>
        <v>30</v>
      </c>
      <c r="T52">
        <v>511</v>
      </c>
      <c r="U52">
        <v>259</v>
      </c>
      <c r="V52" t="s">
        <v>305</v>
      </c>
      <c r="W52">
        <v>1101.8030000000001</v>
      </c>
      <c r="X52">
        <v>489.05900000000003</v>
      </c>
      <c r="Y52">
        <v>2.2530000000000001</v>
      </c>
      <c r="Z52">
        <v>10.465999999999999</v>
      </c>
      <c r="AA52">
        <v>67.734427999999994</v>
      </c>
      <c r="AB52">
        <v>1.5958209999999999</v>
      </c>
      <c r="AC52">
        <v>22.354150000000001</v>
      </c>
      <c r="AD52" s="1">
        <v>303</v>
      </c>
      <c r="AE52">
        <v>0</v>
      </c>
      <c r="AF52">
        <v>30</v>
      </c>
      <c r="AG52">
        <v>71</v>
      </c>
      <c r="AH52">
        <v>16.266513</v>
      </c>
      <c r="AI52">
        <v>186.8</v>
      </c>
      <c r="AJ52">
        <v>0</v>
      </c>
      <c r="AK52">
        <v>18</v>
      </c>
      <c r="AL52">
        <v>6316</v>
      </c>
      <c r="AM52" t="s">
        <v>306</v>
      </c>
      <c r="AN52" t="s">
        <v>444</v>
      </c>
      <c r="AO52">
        <v>850.05200000000002</v>
      </c>
      <c r="AR52" t="s">
        <v>116</v>
      </c>
      <c r="AS52" t="s">
        <v>119</v>
      </c>
      <c r="AT52" t="s">
        <v>221</v>
      </c>
      <c r="AU52" t="s">
        <v>305</v>
      </c>
      <c r="AV52" t="s">
        <v>48</v>
      </c>
      <c r="AW52">
        <v>3</v>
      </c>
      <c r="BB52">
        <v>0.75236786915023235</v>
      </c>
      <c r="BC52" t="s">
        <v>70</v>
      </c>
      <c r="BF52" t="s">
        <v>116</v>
      </c>
      <c r="BG52" t="s">
        <v>119</v>
      </c>
      <c r="BH52" t="s">
        <v>305</v>
      </c>
      <c r="BI52">
        <v>259</v>
      </c>
      <c r="BJ52">
        <v>3</v>
      </c>
      <c r="BK52" t="s">
        <v>221</v>
      </c>
      <c r="BL52" t="s">
        <v>219</v>
      </c>
      <c r="BM52">
        <v>0.75236786915023235</v>
      </c>
      <c r="BN52" t="s">
        <v>70</v>
      </c>
      <c r="BO52" t="s">
        <v>184</v>
      </c>
      <c r="BP52">
        <v>1101.8029999999999</v>
      </c>
    </row>
    <row r="53" spans="1:68" ht="16.5">
      <c r="A53" s="232" t="str">
        <f t="shared" si="35"/>
        <v>미추홀교통</v>
      </c>
      <c r="B53" s="125" t="str">
        <f t="shared" si="1"/>
        <v>이춘행</v>
      </c>
      <c r="C53" s="126" t="str">
        <f t="shared" si="36"/>
        <v>C</v>
      </c>
      <c r="D53" s="127">
        <f t="shared" si="37"/>
        <v>0.86750000000000005</v>
      </c>
      <c r="E53" s="128">
        <f t="shared" si="38"/>
        <v>9795</v>
      </c>
      <c r="F53" s="129" t="str">
        <f t="shared" si="39"/>
        <v>12</v>
      </c>
      <c r="G53" s="130" t="str">
        <f t="shared" si="40"/>
        <v>70바2643</v>
      </c>
      <c r="H53" s="131">
        <f t="shared" si="41"/>
        <v>1</v>
      </c>
      <c r="I53" s="132">
        <f t="shared" si="42"/>
        <v>736.173</v>
      </c>
      <c r="J53" s="133">
        <f t="shared" si="43"/>
        <v>3.8309985597167084E-2</v>
      </c>
      <c r="K53" s="133">
        <f t="shared" si="44"/>
        <v>0.35273028002952528</v>
      </c>
      <c r="L53" s="133">
        <f t="shared" si="45"/>
        <v>0.1956061958262528</v>
      </c>
      <c r="M53" s="134">
        <f t="shared" si="46"/>
        <v>12.284000000000001</v>
      </c>
      <c r="N53" s="135">
        <f t="shared" si="47"/>
        <v>0.13583763599045334</v>
      </c>
      <c r="O53" s="135">
        <f t="shared" si="48"/>
        <v>14.534627050978507</v>
      </c>
      <c r="P53" s="217">
        <f t="shared" si="49"/>
        <v>5</v>
      </c>
      <c r="Q53" s="218">
        <f t="shared" si="50"/>
        <v>1</v>
      </c>
      <c r="R53" s="218">
        <f t="shared" si="51"/>
        <v>107</v>
      </c>
      <c r="T53">
        <v>511</v>
      </c>
      <c r="U53">
        <v>9795</v>
      </c>
      <c r="V53" t="s">
        <v>307</v>
      </c>
      <c r="W53">
        <v>736.173</v>
      </c>
      <c r="X53">
        <v>424.3</v>
      </c>
      <c r="Y53">
        <v>1.7350000000000001</v>
      </c>
      <c r="Z53">
        <v>12.284000000000001</v>
      </c>
      <c r="AA53">
        <v>48.775821000000001</v>
      </c>
      <c r="AB53">
        <v>1.868601</v>
      </c>
      <c r="AC53">
        <v>17.204709000000001</v>
      </c>
      <c r="AD53" s="1">
        <v>144</v>
      </c>
      <c r="AE53">
        <v>1</v>
      </c>
      <c r="AF53">
        <v>107</v>
      </c>
      <c r="AG53">
        <v>70</v>
      </c>
      <c r="AH53">
        <v>15.09299</v>
      </c>
      <c r="AI53">
        <v>81.599999999999994</v>
      </c>
      <c r="AJ53">
        <v>0</v>
      </c>
      <c r="AK53">
        <v>5</v>
      </c>
      <c r="AL53">
        <v>486</v>
      </c>
      <c r="AM53" t="s">
        <v>308</v>
      </c>
      <c r="AN53" t="s">
        <v>445</v>
      </c>
      <c r="AO53">
        <v>736.173</v>
      </c>
      <c r="AR53" t="s">
        <v>116</v>
      </c>
      <c r="AS53" t="s">
        <v>117</v>
      </c>
      <c r="AT53" t="s">
        <v>201</v>
      </c>
      <c r="AU53" t="s">
        <v>307</v>
      </c>
      <c r="AV53" t="s">
        <v>48</v>
      </c>
      <c r="AW53">
        <v>1</v>
      </c>
      <c r="BB53">
        <v>0.86750000000000005</v>
      </c>
      <c r="BC53" t="s">
        <v>69</v>
      </c>
      <c r="BF53" t="s">
        <v>116</v>
      </c>
      <c r="BG53" t="s">
        <v>117</v>
      </c>
      <c r="BH53" t="s">
        <v>307</v>
      </c>
      <c r="BI53">
        <v>9795</v>
      </c>
      <c r="BJ53">
        <v>1</v>
      </c>
      <c r="BK53" t="s">
        <v>201</v>
      </c>
      <c r="BL53" t="s">
        <v>172</v>
      </c>
      <c r="BM53">
        <v>0.86750000000000005</v>
      </c>
      <c r="BN53" t="s">
        <v>69</v>
      </c>
      <c r="BO53" t="s">
        <v>173</v>
      </c>
      <c r="BP53">
        <v>736.173</v>
      </c>
    </row>
    <row r="54" spans="1:68" ht="16.5">
      <c r="A54" s="233" t="str">
        <f t="shared" si="35"/>
        <v>미추홀교통</v>
      </c>
      <c r="B54" s="109" t="str">
        <f t="shared" si="1"/>
        <v>이태식</v>
      </c>
      <c r="C54" s="110" t="str">
        <f t="shared" si="36"/>
        <v>B</v>
      </c>
      <c r="D54" s="111">
        <f t="shared" si="37"/>
        <v>0.90800000000000003</v>
      </c>
      <c r="E54" s="112">
        <f t="shared" si="38"/>
        <v>3730</v>
      </c>
      <c r="F54" s="113" t="str">
        <f t="shared" si="39"/>
        <v>12</v>
      </c>
      <c r="G54" s="114" t="str">
        <f t="shared" si="40"/>
        <v>70바2640</v>
      </c>
      <c r="H54" s="115">
        <f t="shared" si="41"/>
        <v>1</v>
      </c>
      <c r="I54" s="116">
        <f t="shared" si="42"/>
        <v>1953.6489999999999</v>
      </c>
      <c r="J54" s="117">
        <f t="shared" si="43"/>
        <v>1.3165759373455611E-2</v>
      </c>
      <c r="K54" s="117">
        <f t="shared" si="44"/>
        <v>0.34001587531438676</v>
      </c>
      <c r="L54" s="117">
        <f t="shared" si="45"/>
        <v>0.16021301677015679</v>
      </c>
      <c r="M54" s="118">
        <f t="shared" si="46"/>
        <v>10.391999999999999</v>
      </c>
      <c r="N54" s="119">
        <f t="shared" si="47"/>
        <v>0</v>
      </c>
      <c r="O54" s="119">
        <f t="shared" si="48"/>
        <v>2.8664309709676612</v>
      </c>
      <c r="P54" s="219">
        <f t="shared" si="49"/>
        <v>0</v>
      </c>
      <c r="Q54" s="220">
        <f t="shared" si="50"/>
        <v>0</v>
      </c>
      <c r="R54" s="220">
        <f t="shared" si="51"/>
        <v>56</v>
      </c>
      <c r="T54">
        <v>511</v>
      </c>
      <c r="U54">
        <v>3730</v>
      </c>
      <c r="V54" t="s">
        <v>309</v>
      </c>
      <c r="W54">
        <v>1953.6489999999999</v>
      </c>
      <c r="X54">
        <v>1075.7929999999999</v>
      </c>
      <c r="Y54">
        <v>1.8160000000000001</v>
      </c>
      <c r="Z54">
        <v>10.391999999999999</v>
      </c>
      <c r="AA54">
        <v>126.251358</v>
      </c>
      <c r="AB54">
        <v>1.6621950000000001</v>
      </c>
      <c r="AC54">
        <v>42.927466000000003</v>
      </c>
      <c r="AD54" s="1">
        <v>313</v>
      </c>
      <c r="AE54">
        <v>0</v>
      </c>
      <c r="AF54">
        <v>56</v>
      </c>
      <c r="AG54">
        <v>70</v>
      </c>
      <c r="AH54">
        <v>15.474281</v>
      </c>
      <c r="AI54">
        <v>202.2</v>
      </c>
      <c r="AJ54">
        <v>0</v>
      </c>
      <c r="AK54">
        <v>0</v>
      </c>
      <c r="AL54">
        <v>0</v>
      </c>
      <c r="AM54" t="s">
        <v>310</v>
      </c>
      <c r="AN54" t="s">
        <v>446</v>
      </c>
      <c r="AO54">
        <v>1953.6489999999999</v>
      </c>
      <c r="AR54" t="s">
        <v>116</v>
      </c>
      <c r="AS54" t="s">
        <v>117</v>
      </c>
      <c r="AT54" t="s">
        <v>199</v>
      </c>
      <c r="AU54" t="s">
        <v>309</v>
      </c>
      <c r="AV54" t="s">
        <v>48</v>
      </c>
      <c r="AW54">
        <v>1</v>
      </c>
      <c r="BB54">
        <v>0.90800000000000003</v>
      </c>
      <c r="BC54" t="s">
        <v>68</v>
      </c>
      <c r="BF54" t="s">
        <v>116</v>
      </c>
      <c r="BG54" t="s">
        <v>117</v>
      </c>
      <c r="BH54" t="s">
        <v>309</v>
      </c>
      <c r="BI54">
        <v>3730</v>
      </c>
      <c r="BJ54">
        <v>1</v>
      </c>
      <c r="BK54" t="s">
        <v>199</v>
      </c>
      <c r="BL54" t="s">
        <v>172</v>
      </c>
      <c r="BM54">
        <v>0.90800000000000003</v>
      </c>
      <c r="BN54" t="s">
        <v>68</v>
      </c>
      <c r="BO54" t="s">
        <v>225</v>
      </c>
      <c r="BP54">
        <v>1953.6489999999999</v>
      </c>
    </row>
    <row r="55" spans="1:68" ht="16.5">
      <c r="A55" s="232" t="str">
        <f t="shared" si="35"/>
        <v>미추홀교통</v>
      </c>
      <c r="B55" s="125" t="str">
        <f t="shared" si="1"/>
        <v>이현기</v>
      </c>
      <c r="C55" s="126" t="str">
        <f t="shared" si="36"/>
        <v>C</v>
      </c>
      <c r="D55" s="127">
        <f t="shared" si="37"/>
        <v>0.85399999999999998</v>
      </c>
      <c r="E55" s="128">
        <f t="shared" si="38"/>
        <v>3549</v>
      </c>
      <c r="F55" s="129" t="str">
        <f t="shared" si="39"/>
        <v>76</v>
      </c>
      <c r="G55" s="130" t="str">
        <f t="shared" si="40"/>
        <v>70바2743</v>
      </c>
      <c r="H55" s="131">
        <f t="shared" si="41"/>
        <v>1</v>
      </c>
      <c r="I55" s="132">
        <f t="shared" si="42"/>
        <v>1849.1420000000001</v>
      </c>
      <c r="J55" s="133">
        <f t="shared" si="43"/>
        <v>1.3082201660223785E-2</v>
      </c>
      <c r="K55" s="133">
        <f t="shared" si="44"/>
        <v>0.28723745155116509</v>
      </c>
      <c r="L55" s="133">
        <f t="shared" si="45"/>
        <v>0.19847042574339882</v>
      </c>
      <c r="M55" s="134">
        <f t="shared" si="46"/>
        <v>6.6689999999999996</v>
      </c>
      <c r="N55" s="135">
        <f t="shared" si="47"/>
        <v>5.4079135079945183E-2</v>
      </c>
      <c r="O55" s="135">
        <f t="shared" si="48"/>
        <v>1.2978992419186843</v>
      </c>
      <c r="P55" s="217">
        <f t="shared" si="49"/>
        <v>0</v>
      </c>
      <c r="Q55" s="218">
        <f t="shared" si="50"/>
        <v>1</v>
      </c>
      <c r="R55" s="218">
        <f t="shared" si="51"/>
        <v>24</v>
      </c>
      <c r="T55">
        <v>511</v>
      </c>
      <c r="U55">
        <v>3549</v>
      </c>
      <c r="V55" t="s">
        <v>311</v>
      </c>
      <c r="W55">
        <v>1849.1420000000001</v>
      </c>
      <c r="X55">
        <v>721.70799999999997</v>
      </c>
      <c r="Y55">
        <v>2.5619999999999998</v>
      </c>
      <c r="Z55">
        <v>6.6689999999999996</v>
      </c>
      <c r="AA55">
        <v>117.71413099999999</v>
      </c>
      <c r="AB55">
        <v>1.53996</v>
      </c>
      <c r="AC55">
        <v>33.811906999999998</v>
      </c>
      <c r="AD55" s="1">
        <v>367</v>
      </c>
      <c r="AE55">
        <v>1</v>
      </c>
      <c r="AF55">
        <v>24</v>
      </c>
      <c r="AG55">
        <v>66</v>
      </c>
      <c r="AH55">
        <v>15.708750999999999</v>
      </c>
      <c r="AI55">
        <v>24.4</v>
      </c>
      <c r="AJ55">
        <v>0</v>
      </c>
      <c r="AK55">
        <v>0</v>
      </c>
      <c r="AL55">
        <v>0</v>
      </c>
      <c r="AM55" t="s">
        <v>312</v>
      </c>
      <c r="AN55" t="s">
        <v>447</v>
      </c>
      <c r="AO55">
        <v>1849.1420000000001</v>
      </c>
      <c r="AR55" t="s">
        <v>116</v>
      </c>
      <c r="AS55" t="s">
        <v>119</v>
      </c>
      <c r="AT55" t="s">
        <v>220</v>
      </c>
      <c r="AU55" t="s">
        <v>311</v>
      </c>
      <c r="AV55" t="s">
        <v>48</v>
      </c>
      <c r="AW55">
        <v>1</v>
      </c>
      <c r="BB55">
        <v>0.85399999999999998</v>
      </c>
      <c r="BC55" t="s">
        <v>69</v>
      </c>
      <c r="BF55" t="s">
        <v>116</v>
      </c>
      <c r="BG55" t="s">
        <v>119</v>
      </c>
      <c r="BH55" t="s">
        <v>311</v>
      </c>
      <c r="BI55">
        <v>3549</v>
      </c>
      <c r="BJ55">
        <v>1</v>
      </c>
      <c r="BK55" t="s">
        <v>220</v>
      </c>
      <c r="BL55" t="s">
        <v>172</v>
      </c>
      <c r="BM55">
        <v>0.85399999999999998</v>
      </c>
      <c r="BN55" t="s">
        <v>69</v>
      </c>
      <c r="BO55" t="s">
        <v>173</v>
      </c>
      <c r="BP55">
        <v>1849.1420000000001</v>
      </c>
    </row>
    <row r="56" spans="1:68" ht="16.5">
      <c r="A56" s="233" t="str">
        <f t="shared" si="35"/>
        <v>미추홀교통</v>
      </c>
      <c r="B56" s="109" t="str">
        <f t="shared" si="1"/>
        <v>이현웅</v>
      </c>
      <c r="C56" s="110" t="str">
        <f t="shared" si="36"/>
        <v>B</v>
      </c>
      <c r="D56" s="111">
        <f t="shared" si="37"/>
        <v>0.93965710011646519</v>
      </c>
      <c r="E56" s="112">
        <f t="shared" si="38"/>
        <v>2245</v>
      </c>
      <c r="F56" s="113" t="str">
        <f t="shared" si="39"/>
        <v>12</v>
      </c>
      <c r="G56" s="114" t="str">
        <f t="shared" si="40"/>
        <v>70바2617</v>
      </c>
      <c r="H56" s="115">
        <f t="shared" si="41"/>
        <v>12</v>
      </c>
      <c r="I56" s="116">
        <f t="shared" si="42"/>
        <v>1439.913</v>
      </c>
      <c r="J56" s="117">
        <f t="shared" si="43"/>
        <v>1.1667651735246863E-2</v>
      </c>
      <c r="K56" s="117">
        <f t="shared" si="44"/>
        <v>0.33463614065771902</v>
      </c>
      <c r="L56" s="117">
        <f t="shared" si="45"/>
        <v>0.16528776391351421</v>
      </c>
      <c r="M56" s="118">
        <f t="shared" si="46"/>
        <v>9.6609999999999996</v>
      </c>
      <c r="N56" s="119">
        <f t="shared" si="47"/>
        <v>0.20151932133666423</v>
      </c>
      <c r="O56" s="119">
        <f t="shared" si="48"/>
        <v>4.4334250694066126</v>
      </c>
      <c r="P56" s="219">
        <f t="shared" si="49"/>
        <v>4</v>
      </c>
      <c r="Q56" s="220">
        <f t="shared" si="50"/>
        <v>3</v>
      </c>
      <c r="R56" s="220">
        <f t="shared" si="51"/>
        <v>66</v>
      </c>
      <c r="T56">
        <v>511</v>
      </c>
      <c r="U56">
        <v>2245</v>
      </c>
      <c r="V56" t="s">
        <v>313</v>
      </c>
      <c r="W56">
        <v>1488.691</v>
      </c>
      <c r="X56">
        <v>787.91399999999999</v>
      </c>
      <c r="Y56">
        <v>1.889</v>
      </c>
      <c r="Z56">
        <v>9.6609999999999996</v>
      </c>
      <c r="AA56">
        <v>94.299695</v>
      </c>
      <c r="AB56">
        <v>1.1002559999999999</v>
      </c>
      <c r="AC56">
        <v>31.556086000000001</v>
      </c>
      <c r="AD56" s="1">
        <v>238</v>
      </c>
      <c r="AE56">
        <v>3</v>
      </c>
      <c r="AF56">
        <v>66</v>
      </c>
      <c r="AG56">
        <v>68</v>
      </c>
      <c r="AH56">
        <v>15.786806</v>
      </c>
      <c r="AI56">
        <v>180.2</v>
      </c>
      <c r="AJ56">
        <v>0</v>
      </c>
      <c r="AK56">
        <v>4</v>
      </c>
      <c r="AL56">
        <v>858</v>
      </c>
      <c r="AM56" t="s">
        <v>314</v>
      </c>
      <c r="AN56" t="s">
        <v>448</v>
      </c>
      <c r="AO56">
        <v>210.02</v>
      </c>
      <c r="AR56" t="s">
        <v>116</v>
      </c>
      <c r="AS56" t="s">
        <v>117</v>
      </c>
      <c r="AT56" t="s">
        <v>196</v>
      </c>
      <c r="AU56" t="s">
        <v>313</v>
      </c>
      <c r="AV56" t="s">
        <v>48</v>
      </c>
      <c r="AW56">
        <v>12</v>
      </c>
      <c r="BB56">
        <v>0.93965710011646519</v>
      </c>
      <c r="BC56" t="s">
        <v>68</v>
      </c>
      <c r="BF56" t="s">
        <v>116</v>
      </c>
      <c r="BG56" t="s">
        <v>117</v>
      </c>
      <c r="BH56" t="s">
        <v>313</v>
      </c>
      <c r="BI56">
        <v>2245</v>
      </c>
      <c r="BJ56">
        <v>12</v>
      </c>
      <c r="BK56" t="s">
        <v>196</v>
      </c>
      <c r="BL56" t="s">
        <v>197</v>
      </c>
      <c r="BM56">
        <v>0.93965710011646519</v>
      </c>
      <c r="BN56" t="s">
        <v>68</v>
      </c>
      <c r="BO56" t="s">
        <v>225</v>
      </c>
      <c r="BP56">
        <v>1439.913</v>
      </c>
    </row>
    <row r="57" spans="1:68" ht="16.5">
      <c r="A57" s="232" t="str">
        <f t="shared" si="35"/>
        <v>미추홀교통</v>
      </c>
      <c r="B57" s="125" t="str">
        <f t="shared" si="1"/>
        <v>장경규</v>
      </c>
      <c r="C57" s="126" t="str">
        <f t="shared" si="36"/>
        <v>D</v>
      </c>
      <c r="D57" s="127">
        <f t="shared" si="37"/>
        <v>0.84223849031722964</v>
      </c>
      <c r="E57" s="128">
        <f t="shared" si="38"/>
        <v>8935</v>
      </c>
      <c r="F57" s="129" t="str">
        <f t="shared" si="39"/>
        <v>76</v>
      </c>
      <c r="G57" s="130" t="str">
        <f t="shared" si="40"/>
        <v>70바2694</v>
      </c>
      <c r="H57" s="131">
        <f t="shared" si="41"/>
        <v>5</v>
      </c>
      <c r="I57" s="132">
        <f t="shared" si="42"/>
        <v>1050.5429999999999</v>
      </c>
      <c r="J57" s="133">
        <f t="shared" si="43"/>
        <v>2.8449228161376849E-2</v>
      </c>
      <c r="K57" s="133">
        <f t="shared" si="44"/>
        <v>0.27407150067048452</v>
      </c>
      <c r="L57" s="133">
        <f t="shared" si="45"/>
        <v>0.21512684392737852</v>
      </c>
      <c r="M57" s="134">
        <f t="shared" si="46"/>
        <v>8.15</v>
      </c>
      <c r="N57" s="135">
        <f t="shared" si="47"/>
        <v>0</v>
      </c>
      <c r="O57" s="135">
        <f t="shared" si="48"/>
        <v>6.4728430916202386</v>
      </c>
      <c r="P57" s="217">
        <f t="shared" si="49"/>
        <v>1</v>
      </c>
      <c r="Q57" s="218">
        <f t="shared" si="50"/>
        <v>0</v>
      </c>
      <c r="R57" s="218">
        <f t="shared" si="51"/>
        <v>68</v>
      </c>
      <c r="T57">
        <v>511</v>
      </c>
      <c r="U57">
        <v>8935</v>
      </c>
      <c r="V57" t="s">
        <v>315</v>
      </c>
      <c r="W57">
        <v>1050.5429999999999</v>
      </c>
      <c r="X57">
        <v>417.584</v>
      </c>
      <c r="Y57">
        <v>2.516</v>
      </c>
      <c r="Z57">
        <v>8.15</v>
      </c>
      <c r="AA57">
        <v>63.181925</v>
      </c>
      <c r="AB57">
        <v>1.797477</v>
      </c>
      <c r="AC57">
        <v>17.316365000000001</v>
      </c>
      <c r="AD57" s="1">
        <v>226</v>
      </c>
      <c r="AE57">
        <v>0</v>
      </c>
      <c r="AF57">
        <v>68</v>
      </c>
      <c r="AG57">
        <v>80</v>
      </c>
      <c r="AH57">
        <v>16.627271</v>
      </c>
      <c r="AI57">
        <v>112.4</v>
      </c>
      <c r="AJ57">
        <v>0</v>
      </c>
      <c r="AK57">
        <v>1</v>
      </c>
      <c r="AL57">
        <v>322</v>
      </c>
      <c r="AM57" t="s">
        <v>316</v>
      </c>
      <c r="AN57" t="s">
        <v>449</v>
      </c>
      <c r="AO57">
        <v>289.58</v>
      </c>
      <c r="AR57" t="s">
        <v>116</v>
      </c>
      <c r="AS57" t="s">
        <v>119</v>
      </c>
      <c r="AT57" t="s">
        <v>219</v>
      </c>
      <c r="AU57" t="s">
        <v>315</v>
      </c>
      <c r="AV57" t="s">
        <v>48</v>
      </c>
      <c r="AW57">
        <v>5</v>
      </c>
      <c r="BB57">
        <v>0.84223849031722964</v>
      </c>
      <c r="BC57" t="s">
        <v>67</v>
      </c>
      <c r="BF57" t="s">
        <v>116</v>
      </c>
      <c r="BG57" t="s">
        <v>119</v>
      </c>
      <c r="BH57" t="s">
        <v>315</v>
      </c>
      <c r="BI57">
        <v>8935</v>
      </c>
      <c r="BJ57">
        <v>5</v>
      </c>
      <c r="BK57" t="s">
        <v>219</v>
      </c>
      <c r="BL57" t="s">
        <v>218</v>
      </c>
      <c r="BM57">
        <v>0.84223849031722964</v>
      </c>
      <c r="BN57" t="s">
        <v>67</v>
      </c>
      <c r="BO57" t="s">
        <v>175</v>
      </c>
      <c r="BP57">
        <v>1050.5429999999999</v>
      </c>
    </row>
    <row r="58" spans="1:68" ht="16.5">
      <c r="A58" s="233" t="str">
        <f t="shared" si="35"/>
        <v>미추홀교통</v>
      </c>
      <c r="B58" s="109" t="str">
        <f t="shared" si="1"/>
        <v>장덕</v>
      </c>
      <c r="C58" s="110" t="str">
        <f t="shared" si="36"/>
        <v>C</v>
      </c>
      <c r="D58" s="111">
        <f t="shared" si="37"/>
        <v>0.87450000000000006</v>
      </c>
      <c r="E58" s="112">
        <f t="shared" si="38"/>
        <v>3840</v>
      </c>
      <c r="F58" s="113" t="str">
        <f t="shared" si="39"/>
        <v>12</v>
      </c>
      <c r="G58" s="114" t="str">
        <f t="shared" si="40"/>
        <v>70바2759</v>
      </c>
      <c r="H58" s="115">
        <f t="shared" si="41"/>
        <v>1</v>
      </c>
      <c r="I58" s="116">
        <f t="shared" si="42"/>
        <v>1298.579</v>
      </c>
      <c r="J58" s="117">
        <f t="shared" si="43"/>
        <v>1.805045657773003E-2</v>
      </c>
      <c r="K58" s="117">
        <f t="shared" si="44"/>
        <v>0.3616055433670145</v>
      </c>
      <c r="L58" s="117">
        <f t="shared" si="45"/>
        <v>0.19251812943224864</v>
      </c>
      <c r="M58" s="118">
        <f t="shared" si="46"/>
        <v>13.234</v>
      </c>
      <c r="N58" s="119">
        <f t="shared" si="47"/>
        <v>7.6724772894672236E-2</v>
      </c>
      <c r="O58" s="119">
        <f t="shared" si="48"/>
        <v>25.779523692609871</v>
      </c>
      <c r="P58" s="219">
        <f t="shared" si="49"/>
        <v>8</v>
      </c>
      <c r="Q58" s="220">
        <f t="shared" si="50"/>
        <v>1</v>
      </c>
      <c r="R58" s="220">
        <f t="shared" si="51"/>
        <v>336</v>
      </c>
      <c r="T58">
        <v>511</v>
      </c>
      <c r="U58">
        <v>3840</v>
      </c>
      <c r="V58" t="s">
        <v>317</v>
      </c>
      <c r="W58">
        <v>1303.3599999999999</v>
      </c>
      <c r="X58">
        <v>745.25400000000002</v>
      </c>
      <c r="Y58">
        <v>1.7490000000000001</v>
      </c>
      <c r="Z58">
        <v>13.234</v>
      </c>
      <c r="AA58">
        <v>76.589697000000001</v>
      </c>
      <c r="AB58">
        <v>1.382479</v>
      </c>
      <c r="AC58">
        <v>27.695259</v>
      </c>
      <c r="AD58" s="1">
        <v>250</v>
      </c>
      <c r="AE58">
        <v>1</v>
      </c>
      <c r="AF58">
        <v>336</v>
      </c>
      <c r="AG58">
        <v>96</v>
      </c>
      <c r="AH58">
        <v>17.017431999999999</v>
      </c>
      <c r="AI58">
        <v>1965.3</v>
      </c>
      <c r="AJ58">
        <v>121</v>
      </c>
      <c r="AK58">
        <v>8</v>
      </c>
      <c r="AL58">
        <v>1269</v>
      </c>
      <c r="AM58" t="s">
        <v>318</v>
      </c>
      <c r="AN58" t="s">
        <v>450</v>
      </c>
      <c r="AO58">
        <v>1298.579</v>
      </c>
      <c r="AR58" t="s">
        <v>116</v>
      </c>
      <c r="AS58" t="s">
        <v>117</v>
      </c>
      <c r="AT58" t="s">
        <v>209</v>
      </c>
      <c r="AU58" t="s">
        <v>317</v>
      </c>
      <c r="AV58" t="s">
        <v>48</v>
      </c>
      <c r="AW58">
        <v>1</v>
      </c>
      <c r="BB58">
        <v>0.87450000000000006</v>
      </c>
      <c r="BC58" t="s">
        <v>69</v>
      </c>
      <c r="BF58" t="s">
        <v>116</v>
      </c>
      <c r="BG58" t="s">
        <v>117</v>
      </c>
      <c r="BH58" t="s">
        <v>317</v>
      </c>
      <c r="BI58">
        <v>3840</v>
      </c>
      <c r="BJ58">
        <v>1</v>
      </c>
      <c r="BK58" t="s">
        <v>209</v>
      </c>
      <c r="BL58" t="s">
        <v>172</v>
      </c>
      <c r="BM58">
        <v>0.87450000000000006</v>
      </c>
      <c r="BN58" t="s">
        <v>69</v>
      </c>
      <c r="BO58" t="s">
        <v>173</v>
      </c>
      <c r="BP58">
        <v>1298.579</v>
      </c>
    </row>
    <row r="59" spans="1:68" ht="16.5">
      <c r="A59" s="232" t="str">
        <f t="shared" si="35"/>
        <v>미추홀교통</v>
      </c>
      <c r="B59" s="125" t="str">
        <f t="shared" si="1"/>
        <v>장연규</v>
      </c>
      <c r="C59" s="126" t="str">
        <f t="shared" si="36"/>
        <v>C</v>
      </c>
      <c r="D59" s="127">
        <f t="shared" si="37"/>
        <v>0.88426938933539811</v>
      </c>
      <c r="E59" s="128">
        <f t="shared" si="38"/>
        <v>6585</v>
      </c>
      <c r="F59" s="129" t="str">
        <f t="shared" si="39"/>
        <v>12</v>
      </c>
      <c r="G59" s="130" t="str">
        <f t="shared" si="40"/>
        <v>70바2670</v>
      </c>
      <c r="H59" s="131">
        <f t="shared" si="41"/>
        <v>7</v>
      </c>
      <c r="I59" s="132">
        <f t="shared" si="42"/>
        <v>561.76499999999999</v>
      </c>
      <c r="J59" s="133">
        <f t="shared" si="43"/>
        <v>1.0507811361773835E-2</v>
      </c>
      <c r="K59" s="133">
        <f t="shared" si="44"/>
        <v>0.37001677311937914</v>
      </c>
      <c r="L59" s="133">
        <f t="shared" si="45"/>
        <v>0.19047110446539034</v>
      </c>
      <c r="M59" s="134">
        <f t="shared" si="46"/>
        <v>12.401999999999999</v>
      </c>
      <c r="N59" s="135">
        <f t="shared" si="47"/>
        <v>0</v>
      </c>
      <c r="O59" s="135">
        <f t="shared" si="48"/>
        <v>14.187056337814077</v>
      </c>
      <c r="P59" s="217">
        <f t="shared" si="49"/>
        <v>8</v>
      </c>
      <c r="Q59" s="218">
        <f t="shared" si="50"/>
        <v>0</v>
      </c>
      <c r="R59" s="218">
        <f t="shared" si="51"/>
        <v>84</v>
      </c>
      <c r="T59">
        <v>511</v>
      </c>
      <c r="U59">
        <v>6585</v>
      </c>
      <c r="V59" t="s">
        <v>319</v>
      </c>
      <c r="W59">
        <v>592.08900000000006</v>
      </c>
      <c r="X59">
        <v>339.08100000000002</v>
      </c>
      <c r="Y59">
        <v>1.746</v>
      </c>
      <c r="Z59">
        <v>12.401999999999999</v>
      </c>
      <c r="AA59">
        <v>37.167206999999998</v>
      </c>
      <c r="AB59">
        <v>0.390546</v>
      </c>
      <c r="AC59">
        <v>13.75249</v>
      </c>
      <c r="AD59" s="1">
        <v>107</v>
      </c>
      <c r="AE59">
        <v>0</v>
      </c>
      <c r="AF59">
        <v>84</v>
      </c>
      <c r="AG59">
        <v>77</v>
      </c>
      <c r="AH59">
        <v>15.930414000000001</v>
      </c>
      <c r="AI59">
        <v>202</v>
      </c>
      <c r="AJ59">
        <v>0</v>
      </c>
      <c r="AK59">
        <v>8</v>
      </c>
      <c r="AL59">
        <v>1368</v>
      </c>
      <c r="AM59" t="s">
        <v>320</v>
      </c>
      <c r="AN59" t="s">
        <v>451</v>
      </c>
      <c r="AO59">
        <v>120.764</v>
      </c>
      <c r="AR59" t="s">
        <v>116</v>
      </c>
      <c r="AS59" t="s">
        <v>117</v>
      </c>
      <c r="AT59" t="s">
        <v>203</v>
      </c>
      <c r="AU59" t="s">
        <v>319</v>
      </c>
      <c r="AV59" t="s">
        <v>48</v>
      </c>
      <c r="AW59">
        <v>7</v>
      </c>
      <c r="BB59">
        <v>0.88426938933539811</v>
      </c>
      <c r="BC59" t="s">
        <v>69</v>
      </c>
      <c r="BF59" t="s">
        <v>116</v>
      </c>
      <c r="BG59" t="s">
        <v>117</v>
      </c>
      <c r="BH59" t="s">
        <v>319</v>
      </c>
      <c r="BI59">
        <v>6585</v>
      </c>
      <c r="BJ59">
        <v>7</v>
      </c>
      <c r="BK59" t="s">
        <v>203</v>
      </c>
      <c r="BL59" t="s">
        <v>200</v>
      </c>
      <c r="BM59">
        <v>0.88426938933539811</v>
      </c>
      <c r="BN59" t="s">
        <v>69</v>
      </c>
      <c r="BO59" t="s">
        <v>173</v>
      </c>
      <c r="BP59">
        <v>561.76499999999999</v>
      </c>
    </row>
    <row r="60" spans="1:68" ht="16.5">
      <c r="A60" s="233" t="str">
        <f t="shared" si="35"/>
        <v>미추홀교통</v>
      </c>
      <c r="B60" s="109" t="str">
        <f t="shared" si="1"/>
        <v>정덕균</v>
      </c>
      <c r="C60" s="110" t="str">
        <f t="shared" si="36"/>
        <v>C</v>
      </c>
      <c r="D60" s="111">
        <f t="shared" si="37"/>
        <v>0.86656839858521406</v>
      </c>
      <c r="E60" s="112">
        <f t="shared" si="38"/>
        <v>5851</v>
      </c>
      <c r="F60" s="113" t="str">
        <f t="shared" si="39"/>
        <v>12</v>
      </c>
      <c r="G60" s="114" t="str">
        <f t="shared" si="40"/>
        <v>70바2757</v>
      </c>
      <c r="H60" s="115">
        <f t="shared" si="41"/>
        <v>2</v>
      </c>
      <c r="I60" s="116">
        <f t="shared" si="42"/>
        <v>1177.846</v>
      </c>
      <c r="J60" s="117">
        <f t="shared" si="43"/>
        <v>2.1437571297400128E-2</v>
      </c>
      <c r="K60" s="117">
        <f t="shared" si="44"/>
        <v>0.36698087025779708</v>
      </c>
      <c r="L60" s="117">
        <f t="shared" si="45"/>
        <v>0.10697493560278679</v>
      </c>
      <c r="M60" s="118">
        <f t="shared" si="46"/>
        <v>11.609</v>
      </c>
      <c r="N60" s="119">
        <f t="shared" si="47"/>
        <v>0.25470222762568279</v>
      </c>
      <c r="O60" s="119">
        <f t="shared" si="48"/>
        <v>29.03605394932784</v>
      </c>
      <c r="P60" s="219">
        <f t="shared" si="49"/>
        <v>13</v>
      </c>
      <c r="Q60" s="220">
        <f t="shared" si="50"/>
        <v>3</v>
      </c>
      <c r="R60" s="220">
        <f t="shared" si="51"/>
        <v>342</v>
      </c>
      <c r="T60">
        <v>511</v>
      </c>
      <c r="U60">
        <v>5851</v>
      </c>
      <c r="V60" t="s">
        <v>321</v>
      </c>
      <c r="W60">
        <v>1177.846</v>
      </c>
      <c r="X60">
        <v>680.04600000000005</v>
      </c>
      <c r="Y60">
        <v>1.732</v>
      </c>
      <c r="Z60">
        <v>11.609</v>
      </c>
      <c r="AA60">
        <v>72.133590999999996</v>
      </c>
      <c r="AB60">
        <v>1.5463690000000001</v>
      </c>
      <c r="AC60">
        <v>26.471647999999998</v>
      </c>
      <c r="AD60" s="1">
        <v>126</v>
      </c>
      <c r="AE60">
        <v>3</v>
      </c>
      <c r="AF60">
        <v>342</v>
      </c>
      <c r="AG60">
        <v>89</v>
      </c>
      <c r="AH60">
        <v>16.328675</v>
      </c>
      <c r="AI60">
        <v>844.2</v>
      </c>
      <c r="AJ60">
        <v>4</v>
      </c>
      <c r="AK60">
        <v>13</v>
      </c>
      <c r="AL60">
        <v>2619</v>
      </c>
      <c r="AM60" t="s">
        <v>322</v>
      </c>
      <c r="AN60" t="s">
        <v>452</v>
      </c>
      <c r="AO60">
        <v>1102.279</v>
      </c>
      <c r="AR60" t="s">
        <v>116</v>
      </c>
      <c r="AS60" t="s">
        <v>117</v>
      </c>
      <c r="AT60" t="s">
        <v>207</v>
      </c>
      <c r="AU60" t="s">
        <v>321</v>
      </c>
      <c r="AV60" t="s">
        <v>48</v>
      </c>
      <c r="AW60">
        <v>2</v>
      </c>
      <c r="BB60">
        <v>0.86656839858521406</v>
      </c>
      <c r="BC60" t="s">
        <v>69</v>
      </c>
      <c r="BF60" t="s">
        <v>116</v>
      </c>
      <c r="BG60" t="s">
        <v>117</v>
      </c>
      <c r="BH60" t="s">
        <v>321</v>
      </c>
      <c r="BI60">
        <v>5851</v>
      </c>
      <c r="BJ60">
        <v>2</v>
      </c>
      <c r="BK60" t="s">
        <v>207</v>
      </c>
      <c r="BL60" t="s">
        <v>199</v>
      </c>
      <c r="BM60">
        <v>0.86656839858521406</v>
      </c>
      <c r="BN60" t="s">
        <v>69</v>
      </c>
      <c r="BO60" t="s">
        <v>173</v>
      </c>
      <c r="BP60">
        <v>1177.846</v>
      </c>
    </row>
    <row r="61" spans="1:68" ht="16.5">
      <c r="A61" s="232" t="str">
        <f t="shared" si="35"/>
        <v>미추홀교통</v>
      </c>
      <c r="B61" s="125" t="str">
        <f t="shared" si="1"/>
        <v>정종록</v>
      </c>
      <c r="C61" s="126" t="str">
        <f t="shared" si="36"/>
        <v>B</v>
      </c>
      <c r="D61" s="127">
        <f t="shared" si="37"/>
        <v>0.91131033630265645</v>
      </c>
      <c r="E61" s="128">
        <f t="shared" si="38"/>
        <v>4126</v>
      </c>
      <c r="F61" s="129" t="str">
        <f t="shared" si="39"/>
        <v>12</v>
      </c>
      <c r="G61" s="130" t="str">
        <f t="shared" si="40"/>
        <v>70바2670</v>
      </c>
      <c r="H61" s="131">
        <f t="shared" si="41"/>
        <v>4</v>
      </c>
      <c r="I61" s="132">
        <f t="shared" si="42"/>
        <v>503.59400000000005</v>
      </c>
      <c r="J61" s="133">
        <f t="shared" si="43"/>
        <v>8.1352263660714411E-3</v>
      </c>
      <c r="K61" s="133">
        <f t="shared" si="44"/>
        <v>0.36719653944677677</v>
      </c>
      <c r="L61" s="133">
        <f t="shared" si="45"/>
        <v>8.5386243680425092E-2</v>
      </c>
      <c r="M61" s="134">
        <f t="shared" si="46"/>
        <v>11.081</v>
      </c>
      <c r="N61" s="135">
        <f t="shared" si="47"/>
        <v>0</v>
      </c>
      <c r="O61" s="135">
        <f t="shared" si="48"/>
        <v>6.1557524513794846</v>
      </c>
      <c r="P61" s="217">
        <f t="shared" si="49"/>
        <v>0</v>
      </c>
      <c r="Q61" s="218">
        <f t="shared" si="50"/>
        <v>0</v>
      </c>
      <c r="R61" s="218">
        <f t="shared" si="51"/>
        <v>31</v>
      </c>
      <c r="T61">
        <v>511</v>
      </c>
      <c r="U61">
        <v>4126</v>
      </c>
      <c r="V61" t="s">
        <v>323</v>
      </c>
      <c r="W61">
        <v>503.59399999999999</v>
      </c>
      <c r="X61">
        <v>278.44200000000001</v>
      </c>
      <c r="Y61">
        <v>1.8089999999999999</v>
      </c>
      <c r="Z61">
        <v>11.081</v>
      </c>
      <c r="AA61">
        <v>32.300269</v>
      </c>
      <c r="AB61">
        <v>0.26277</v>
      </c>
      <c r="AC61">
        <v>11.860547</v>
      </c>
      <c r="AD61" s="1">
        <v>43</v>
      </c>
      <c r="AE61">
        <v>0</v>
      </c>
      <c r="AF61">
        <v>31</v>
      </c>
      <c r="AG61">
        <v>70</v>
      </c>
      <c r="AH61">
        <v>15.591015000000001</v>
      </c>
      <c r="AI61">
        <v>76</v>
      </c>
      <c r="AJ61">
        <v>0</v>
      </c>
      <c r="AK61">
        <v>0</v>
      </c>
      <c r="AL61">
        <v>0</v>
      </c>
      <c r="AM61" t="s">
        <v>324</v>
      </c>
      <c r="AN61" t="s">
        <v>453</v>
      </c>
      <c r="AO61">
        <v>225.05600000000001</v>
      </c>
      <c r="AR61" t="s">
        <v>116</v>
      </c>
      <c r="AS61" t="s">
        <v>117</v>
      </c>
      <c r="AT61" t="s">
        <v>203</v>
      </c>
      <c r="AU61" t="s">
        <v>323</v>
      </c>
      <c r="AV61" t="s">
        <v>48</v>
      </c>
      <c r="AW61">
        <v>4</v>
      </c>
      <c r="BB61">
        <v>0.91131033630265645</v>
      </c>
      <c r="BC61" t="s">
        <v>68</v>
      </c>
      <c r="BF61" t="s">
        <v>116</v>
      </c>
      <c r="BG61" t="s">
        <v>117</v>
      </c>
      <c r="BH61" t="s">
        <v>323</v>
      </c>
      <c r="BI61">
        <v>4126</v>
      </c>
      <c r="BJ61">
        <v>4</v>
      </c>
      <c r="BK61" t="s">
        <v>203</v>
      </c>
      <c r="BL61" t="s">
        <v>208</v>
      </c>
      <c r="BM61">
        <v>0.91131033630265645</v>
      </c>
      <c r="BN61" t="s">
        <v>68</v>
      </c>
      <c r="BO61" t="s">
        <v>225</v>
      </c>
      <c r="BP61">
        <v>503.59400000000005</v>
      </c>
    </row>
    <row r="62" spans="1:68" ht="16.5">
      <c r="A62" s="233" t="str">
        <f t="shared" si="35"/>
        <v>미추홀교통</v>
      </c>
      <c r="B62" s="109" t="str">
        <f t="shared" si="1"/>
        <v>정주경</v>
      </c>
      <c r="C62" s="110" t="str">
        <f t="shared" si="36"/>
        <v>B</v>
      </c>
      <c r="D62" s="111">
        <f t="shared" si="37"/>
        <v>0.94367883260204766</v>
      </c>
      <c r="E62" s="112">
        <f t="shared" si="38"/>
        <v>7589</v>
      </c>
      <c r="F62" s="113" t="str">
        <f t="shared" si="39"/>
        <v>12</v>
      </c>
      <c r="G62" s="114" t="str">
        <f t="shared" si="40"/>
        <v>70바2784</v>
      </c>
      <c r="H62" s="115">
        <f t="shared" si="41"/>
        <v>9</v>
      </c>
      <c r="I62" s="116">
        <f t="shared" si="42"/>
        <v>1263.528</v>
      </c>
      <c r="J62" s="117">
        <f t="shared" si="43"/>
        <v>2.6460541781735063E-2</v>
      </c>
      <c r="K62" s="117">
        <f t="shared" si="44"/>
        <v>0.35635191479265238</v>
      </c>
      <c r="L62" s="117">
        <f t="shared" si="45"/>
        <v>0.10367795569231548</v>
      </c>
      <c r="M62" s="118">
        <f t="shared" si="46"/>
        <v>10.324</v>
      </c>
      <c r="N62" s="119">
        <f t="shared" si="47"/>
        <v>0</v>
      </c>
      <c r="O62" s="119">
        <f t="shared" si="48"/>
        <v>21.210452004229428</v>
      </c>
      <c r="P62" s="219">
        <f t="shared" si="49"/>
        <v>6</v>
      </c>
      <c r="Q62" s="220">
        <f t="shared" si="50"/>
        <v>0</v>
      </c>
      <c r="R62" s="220">
        <f t="shared" si="51"/>
        <v>268</v>
      </c>
      <c r="T62">
        <v>511</v>
      </c>
      <c r="U62">
        <v>7589</v>
      </c>
      <c r="V62" t="s">
        <v>325</v>
      </c>
      <c r="W62">
        <v>1263.528</v>
      </c>
      <c r="X62">
        <v>672.83299999999997</v>
      </c>
      <c r="Y62">
        <v>1.8779999999999999</v>
      </c>
      <c r="Z62">
        <v>10.324</v>
      </c>
      <c r="AA62">
        <v>82.396649999999994</v>
      </c>
      <c r="AB62">
        <v>2.1802600000000001</v>
      </c>
      <c r="AC62">
        <v>29.362203999999998</v>
      </c>
      <c r="AD62" s="1">
        <v>131</v>
      </c>
      <c r="AE62">
        <v>0</v>
      </c>
      <c r="AF62">
        <v>268</v>
      </c>
      <c r="AG62">
        <v>70</v>
      </c>
      <c r="AH62">
        <v>15.334701000000001</v>
      </c>
      <c r="AI62">
        <v>186.2</v>
      </c>
      <c r="AJ62">
        <v>0</v>
      </c>
      <c r="AK62">
        <v>6</v>
      </c>
      <c r="AL62">
        <v>691</v>
      </c>
      <c r="AM62" t="s">
        <v>326</v>
      </c>
      <c r="AN62" t="s">
        <v>454</v>
      </c>
      <c r="AO62">
        <v>195.83799999999999</v>
      </c>
      <c r="AR62" t="s">
        <v>116</v>
      </c>
      <c r="AS62" t="s">
        <v>117</v>
      </c>
      <c r="AT62" t="s">
        <v>214</v>
      </c>
      <c r="AU62" t="s">
        <v>325</v>
      </c>
      <c r="AV62" t="s">
        <v>48</v>
      </c>
      <c r="AW62">
        <v>9</v>
      </c>
      <c r="BB62">
        <v>0.94367883260204766</v>
      </c>
      <c r="BC62" t="s">
        <v>68</v>
      </c>
      <c r="BF62" t="s">
        <v>116</v>
      </c>
      <c r="BG62" t="s">
        <v>117</v>
      </c>
      <c r="BH62" t="s">
        <v>325</v>
      </c>
      <c r="BI62">
        <v>7589</v>
      </c>
      <c r="BJ62">
        <v>9</v>
      </c>
      <c r="BK62" t="s">
        <v>214</v>
      </c>
      <c r="BL62" t="s">
        <v>202</v>
      </c>
      <c r="BM62">
        <v>0.94367883260204766</v>
      </c>
      <c r="BN62" t="s">
        <v>68</v>
      </c>
      <c r="BO62" t="s">
        <v>225</v>
      </c>
      <c r="BP62">
        <v>1263.528</v>
      </c>
    </row>
    <row r="63" spans="1:68" ht="16.5">
      <c r="A63" s="232" t="str">
        <f t="shared" si="35"/>
        <v>미추홀교통</v>
      </c>
      <c r="B63" s="125" t="str">
        <f t="shared" si="1"/>
        <v>정진식</v>
      </c>
      <c r="C63" s="126" t="str">
        <f t="shared" si="36"/>
        <v>B</v>
      </c>
      <c r="D63" s="127">
        <f t="shared" si="37"/>
        <v>0.94199999999999995</v>
      </c>
      <c r="E63" s="128">
        <f t="shared" si="38"/>
        <v>7127</v>
      </c>
      <c r="F63" s="129" t="str">
        <f t="shared" si="39"/>
        <v>12</v>
      </c>
      <c r="G63" s="130" t="str">
        <f t="shared" si="40"/>
        <v>70바2771</v>
      </c>
      <c r="H63" s="131">
        <f t="shared" si="41"/>
        <v>1</v>
      </c>
      <c r="I63" s="132">
        <f t="shared" si="42"/>
        <v>1420.1479999999999</v>
      </c>
      <c r="J63" s="133">
        <f t="shared" si="43"/>
        <v>2.0373736303008788E-2</v>
      </c>
      <c r="K63" s="133">
        <f t="shared" si="44"/>
        <v>0.30695385947144838</v>
      </c>
      <c r="L63" s="133">
        <f t="shared" si="45"/>
        <v>0.16758816686711528</v>
      </c>
      <c r="M63" s="134">
        <f t="shared" si="46"/>
        <v>10.316000000000001</v>
      </c>
      <c r="N63" s="135">
        <f t="shared" si="47"/>
        <v>7.0415196162653473E-2</v>
      </c>
      <c r="O63" s="135">
        <f t="shared" si="48"/>
        <v>15.702588744271726</v>
      </c>
      <c r="P63" s="217">
        <f t="shared" si="49"/>
        <v>4</v>
      </c>
      <c r="Q63" s="218">
        <f t="shared" si="50"/>
        <v>1</v>
      </c>
      <c r="R63" s="218">
        <f t="shared" si="51"/>
        <v>223</v>
      </c>
      <c r="T63">
        <v>511</v>
      </c>
      <c r="U63">
        <v>7127</v>
      </c>
      <c r="V63" t="s">
        <v>327</v>
      </c>
      <c r="W63">
        <v>1420.1479999999999</v>
      </c>
      <c r="X63">
        <v>753.93600000000004</v>
      </c>
      <c r="Y63">
        <v>1.8839999999999999</v>
      </c>
      <c r="Z63">
        <v>10.316000000000001</v>
      </c>
      <c r="AA63">
        <v>83.507756000000001</v>
      </c>
      <c r="AB63">
        <v>1.701365</v>
      </c>
      <c r="AC63">
        <v>25.633027999999999</v>
      </c>
      <c r="AD63" s="1">
        <v>238</v>
      </c>
      <c r="AE63">
        <v>1</v>
      </c>
      <c r="AF63">
        <v>223</v>
      </c>
      <c r="AG63">
        <v>79</v>
      </c>
      <c r="AH63">
        <v>17.006180000000001</v>
      </c>
      <c r="AI63">
        <v>697.4</v>
      </c>
      <c r="AJ63">
        <v>0</v>
      </c>
      <c r="AK63">
        <v>4</v>
      </c>
      <c r="AL63">
        <v>1779</v>
      </c>
      <c r="AM63" t="s">
        <v>328</v>
      </c>
      <c r="AN63" t="s">
        <v>455</v>
      </c>
      <c r="AO63">
        <v>1420.1479999999999</v>
      </c>
      <c r="AR63" t="s">
        <v>116</v>
      </c>
      <c r="AS63" t="s">
        <v>117</v>
      </c>
      <c r="AT63" t="s">
        <v>212</v>
      </c>
      <c r="AU63" t="s">
        <v>327</v>
      </c>
      <c r="AV63" t="s">
        <v>48</v>
      </c>
      <c r="AW63">
        <v>1</v>
      </c>
      <c r="BB63">
        <v>0.94199999999999995</v>
      </c>
      <c r="BC63" t="s">
        <v>68</v>
      </c>
      <c r="BF63" t="s">
        <v>116</v>
      </c>
      <c r="BG63" t="s">
        <v>117</v>
      </c>
      <c r="BH63" t="s">
        <v>327</v>
      </c>
      <c r="BI63">
        <v>7127</v>
      </c>
      <c r="BJ63">
        <v>1</v>
      </c>
      <c r="BK63" t="s">
        <v>212</v>
      </c>
      <c r="BL63" t="s">
        <v>172</v>
      </c>
      <c r="BM63">
        <v>0.94199999999999995</v>
      </c>
      <c r="BN63" t="s">
        <v>68</v>
      </c>
      <c r="BO63" t="s">
        <v>225</v>
      </c>
      <c r="BP63">
        <v>1420.1479999999999</v>
      </c>
    </row>
    <row r="64" spans="1:68" ht="16.5">
      <c r="A64" s="233" t="str">
        <f t="shared" si="35"/>
        <v>미추홀교통</v>
      </c>
      <c r="B64" s="109" t="str">
        <f t="shared" si="1"/>
        <v>조성기</v>
      </c>
      <c r="C64" s="110" t="str">
        <f t="shared" si="36"/>
        <v>F</v>
      </c>
      <c r="D64" s="111">
        <f t="shared" si="37"/>
        <v>0.7596666666666666</v>
      </c>
      <c r="E64" s="112">
        <f t="shared" si="38"/>
        <v>160</v>
      </c>
      <c r="F64" s="113" t="str">
        <f t="shared" si="39"/>
        <v>76</v>
      </c>
      <c r="G64" s="114" t="str">
        <f t="shared" si="40"/>
        <v>70바2692</v>
      </c>
      <c r="H64" s="115">
        <f t="shared" si="41"/>
        <v>1</v>
      </c>
      <c r="I64" s="116">
        <f t="shared" si="42"/>
        <v>2185.5880000000002</v>
      </c>
      <c r="J64" s="117">
        <f t="shared" si="43"/>
        <v>2.1815973592695024E-2</v>
      </c>
      <c r="K64" s="117">
        <f t="shared" si="44"/>
        <v>0.30015972736696184</v>
      </c>
      <c r="L64" s="117">
        <f t="shared" si="45"/>
        <v>0.31982240019619429</v>
      </c>
      <c r="M64" s="118">
        <f t="shared" si="46"/>
        <v>9.5120000000000005</v>
      </c>
      <c r="N64" s="119">
        <f t="shared" si="47"/>
        <v>0.13726283270222933</v>
      </c>
      <c r="O64" s="119">
        <f t="shared" si="48"/>
        <v>10.798009505908707</v>
      </c>
      <c r="P64" s="219">
        <f t="shared" si="49"/>
        <v>23</v>
      </c>
      <c r="Q64" s="220">
        <f t="shared" si="50"/>
        <v>3</v>
      </c>
      <c r="R64" s="220">
        <f t="shared" si="51"/>
        <v>236</v>
      </c>
      <c r="T64">
        <v>511</v>
      </c>
      <c r="U64">
        <v>160</v>
      </c>
      <c r="V64" t="s">
        <v>329</v>
      </c>
      <c r="W64">
        <v>2185.5880000000002</v>
      </c>
      <c r="X64">
        <v>958.96</v>
      </c>
      <c r="Y64">
        <v>2.2789999999999999</v>
      </c>
      <c r="Z64">
        <v>9.5120000000000005</v>
      </c>
      <c r="AA64">
        <v>138.785234</v>
      </c>
      <c r="AB64">
        <v>3.0277349999999998</v>
      </c>
      <c r="AC64">
        <v>41.657738000000002</v>
      </c>
      <c r="AD64" s="1">
        <v>699</v>
      </c>
      <c r="AE64">
        <v>3</v>
      </c>
      <c r="AF64">
        <v>236</v>
      </c>
      <c r="AG64">
        <v>81</v>
      </c>
      <c r="AH64">
        <v>15.747985999999999</v>
      </c>
      <c r="AI64">
        <v>503.8</v>
      </c>
      <c r="AJ64">
        <v>0</v>
      </c>
      <c r="AK64">
        <v>23</v>
      </c>
      <c r="AL64">
        <v>3053</v>
      </c>
      <c r="AM64" t="s">
        <v>330</v>
      </c>
      <c r="AN64" t="s">
        <v>456</v>
      </c>
      <c r="AO64">
        <v>2185.5880000000002</v>
      </c>
      <c r="AR64" t="s">
        <v>116</v>
      </c>
      <c r="AS64" t="s">
        <v>119</v>
      </c>
      <c r="AT64" t="s">
        <v>218</v>
      </c>
      <c r="AU64" t="s">
        <v>329</v>
      </c>
      <c r="AV64" t="s">
        <v>48</v>
      </c>
      <c r="AW64">
        <v>1</v>
      </c>
      <c r="BB64">
        <v>0.7596666666666666</v>
      </c>
      <c r="BC64" t="s">
        <v>70</v>
      </c>
      <c r="BF64" t="s">
        <v>116</v>
      </c>
      <c r="BG64" t="s">
        <v>119</v>
      </c>
      <c r="BH64" t="s">
        <v>329</v>
      </c>
      <c r="BI64">
        <v>160</v>
      </c>
      <c r="BJ64">
        <v>1</v>
      </c>
      <c r="BK64" t="s">
        <v>218</v>
      </c>
      <c r="BL64" t="s">
        <v>172</v>
      </c>
      <c r="BM64">
        <v>0.7596666666666666</v>
      </c>
      <c r="BN64" t="s">
        <v>70</v>
      </c>
      <c r="BO64" t="s">
        <v>184</v>
      </c>
      <c r="BP64">
        <v>2185.5880000000002</v>
      </c>
    </row>
    <row r="65" spans="1:68" ht="16.5">
      <c r="A65" s="232" t="str">
        <f t="shared" si="35"/>
        <v>미추홀교통</v>
      </c>
      <c r="B65" s="125" t="str">
        <f t="shared" si="1"/>
        <v>조한표</v>
      </c>
      <c r="C65" s="126" t="str">
        <f t="shared" si="36"/>
        <v>C</v>
      </c>
      <c r="D65" s="127">
        <f t="shared" si="37"/>
        <v>0.89127362462748394</v>
      </c>
      <c r="E65" s="128">
        <f t="shared" si="38"/>
        <v>2176</v>
      </c>
      <c r="F65" s="129" t="str">
        <f t="shared" si="39"/>
        <v>12</v>
      </c>
      <c r="G65" s="130" t="str">
        <f t="shared" si="40"/>
        <v>70바2601</v>
      </c>
      <c r="H65" s="131">
        <f t="shared" si="41"/>
        <v>2</v>
      </c>
      <c r="I65" s="132">
        <f t="shared" si="42"/>
        <v>1617.3799999999999</v>
      </c>
      <c r="J65" s="133">
        <f t="shared" si="43"/>
        <v>1.3561965568969743E-2</v>
      </c>
      <c r="K65" s="133">
        <f t="shared" si="44"/>
        <v>0.36692509542724405</v>
      </c>
      <c r="L65" s="133">
        <f t="shared" si="45"/>
        <v>0.2095982391274778</v>
      </c>
      <c r="M65" s="134">
        <f t="shared" si="46"/>
        <v>12.835000000000001</v>
      </c>
      <c r="N65" s="135">
        <f t="shared" si="47"/>
        <v>0.30914194561574893</v>
      </c>
      <c r="O65" s="135">
        <f t="shared" si="48"/>
        <v>20.465196799762577</v>
      </c>
      <c r="P65" s="217">
        <f t="shared" si="49"/>
        <v>32</v>
      </c>
      <c r="Q65" s="218">
        <f t="shared" si="50"/>
        <v>5</v>
      </c>
      <c r="R65" s="218">
        <f t="shared" si="51"/>
        <v>331</v>
      </c>
      <c r="T65">
        <v>511</v>
      </c>
      <c r="U65">
        <v>2176</v>
      </c>
      <c r="V65" t="s">
        <v>331</v>
      </c>
      <c r="W65">
        <v>1617.38</v>
      </c>
      <c r="X65">
        <v>907.44799999999998</v>
      </c>
      <c r="Y65">
        <v>1.782</v>
      </c>
      <c r="Z65">
        <v>12.835000000000001</v>
      </c>
      <c r="AA65">
        <v>101.589699</v>
      </c>
      <c r="AB65">
        <v>1.377756</v>
      </c>
      <c r="AC65">
        <v>37.27581</v>
      </c>
      <c r="AD65" s="1">
        <v>339</v>
      </c>
      <c r="AE65">
        <v>5</v>
      </c>
      <c r="AF65">
        <v>331</v>
      </c>
      <c r="AG65">
        <v>76</v>
      </c>
      <c r="AH65">
        <v>15.920707999999999</v>
      </c>
      <c r="AI65">
        <v>1127.3</v>
      </c>
      <c r="AJ65">
        <v>0</v>
      </c>
      <c r="AK65">
        <v>32</v>
      </c>
      <c r="AL65">
        <v>5613</v>
      </c>
      <c r="AM65" t="s">
        <v>332</v>
      </c>
      <c r="AN65" t="s">
        <v>457</v>
      </c>
      <c r="AO65">
        <v>1512.77</v>
      </c>
      <c r="AR65" t="s">
        <v>116</v>
      </c>
      <c r="AS65" t="s">
        <v>117</v>
      </c>
      <c r="AT65" t="s">
        <v>194</v>
      </c>
      <c r="AU65" t="s">
        <v>331</v>
      </c>
      <c r="AV65" t="s">
        <v>48</v>
      </c>
      <c r="AW65">
        <v>2</v>
      </c>
      <c r="BB65">
        <v>0.89127362462748394</v>
      </c>
      <c r="BC65" t="s">
        <v>69</v>
      </c>
      <c r="BF65" t="s">
        <v>116</v>
      </c>
      <c r="BG65" t="s">
        <v>117</v>
      </c>
      <c r="BH65" t="s">
        <v>331</v>
      </c>
      <c r="BI65">
        <v>2176</v>
      </c>
      <c r="BJ65">
        <v>2</v>
      </c>
      <c r="BK65" t="s">
        <v>194</v>
      </c>
      <c r="BL65" t="s">
        <v>199</v>
      </c>
      <c r="BM65">
        <v>0.89127362462748394</v>
      </c>
      <c r="BN65" t="s">
        <v>69</v>
      </c>
      <c r="BO65" t="s">
        <v>173</v>
      </c>
      <c r="BP65">
        <v>1617.3799999999999</v>
      </c>
    </row>
    <row r="66" spans="1:68" ht="16.5">
      <c r="A66" s="233" t="str">
        <f t="shared" si="35"/>
        <v>미추홀교통</v>
      </c>
      <c r="B66" s="109" t="str">
        <f t="shared" si="1"/>
        <v>천재호</v>
      </c>
      <c r="C66" s="110" t="str">
        <f t="shared" si="36"/>
        <v>A</v>
      </c>
      <c r="D66" s="111">
        <f t="shared" si="37"/>
        <v>0.9513734690334541</v>
      </c>
      <c r="E66" s="112">
        <f t="shared" si="38"/>
        <v>6234</v>
      </c>
      <c r="F66" s="113" t="str">
        <f t="shared" si="39"/>
        <v>12</v>
      </c>
      <c r="G66" s="114" t="str">
        <f t="shared" si="40"/>
        <v>70바2643</v>
      </c>
      <c r="H66" s="115">
        <f t="shared" si="41"/>
        <v>7</v>
      </c>
      <c r="I66" s="116">
        <f t="shared" si="42"/>
        <v>1071.3820000000001</v>
      </c>
      <c r="J66" s="117">
        <f t="shared" si="43"/>
        <v>6.236874915875437E-3</v>
      </c>
      <c r="K66" s="117">
        <f t="shared" si="44"/>
        <v>0.33076458397581016</v>
      </c>
      <c r="L66" s="117">
        <f t="shared" si="45"/>
        <v>0.14280620730981106</v>
      </c>
      <c r="M66" s="118">
        <f t="shared" si="46"/>
        <v>10.365</v>
      </c>
      <c r="N66" s="119">
        <f t="shared" si="47"/>
        <v>9.3337390398569323E-2</v>
      </c>
      <c r="O66" s="119">
        <f t="shared" si="48"/>
        <v>22.027624134062361</v>
      </c>
      <c r="P66" s="219">
        <f t="shared" si="49"/>
        <v>2</v>
      </c>
      <c r="Q66" s="220">
        <f t="shared" si="50"/>
        <v>1</v>
      </c>
      <c r="R66" s="220">
        <f t="shared" si="51"/>
        <v>236</v>
      </c>
      <c r="T66">
        <v>511</v>
      </c>
      <c r="U66">
        <v>6234</v>
      </c>
      <c r="V66" t="s">
        <v>333</v>
      </c>
      <c r="W66">
        <v>1071.3820000000001</v>
      </c>
      <c r="X66">
        <v>567.19100000000003</v>
      </c>
      <c r="Y66">
        <v>1.889</v>
      </c>
      <c r="Z66">
        <v>10.365</v>
      </c>
      <c r="AA66">
        <v>65.067201999999995</v>
      </c>
      <c r="AB66">
        <v>0.40581600000000001</v>
      </c>
      <c r="AC66">
        <v>21.521926000000001</v>
      </c>
      <c r="AD66" s="1">
        <v>153</v>
      </c>
      <c r="AE66">
        <v>1</v>
      </c>
      <c r="AF66">
        <v>236</v>
      </c>
      <c r="AG66">
        <v>70</v>
      </c>
      <c r="AH66">
        <v>16.465776000000002</v>
      </c>
      <c r="AI66">
        <v>236.1</v>
      </c>
      <c r="AJ66">
        <v>0</v>
      </c>
      <c r="AK66">
        <v>2</v>
      </c>
      <c r="AL66">
        <v>176</v>
      </c>
      <c r="AM66" t="s">
        <v>334</v>
      </c>
      <c r="AN66" t="s">
        <v>458</v>
      </c>
      <c r="AO66">
        <v>380.12200000000001</v>
      </c>
      <c r="AR66" t="s">
        <v>116</v>
      </c>
      <c r="AS66" t="s">
        <v>117</v>
      </c>
      <c r="AT66" t="s">
        <v>201</v>
      </c>
      <c r="AU66" t="s">
        <v>333</v>
      </c>
      <c r="AV66" t="s">
        <v>48</v>
      </c>
      <c r="AW66">
        <v>7</v>
      </c>
      <c r="BB66">
        <v>0.9513734690334541</v>
      </c>
      <c r="BC66" t="s">
        <v>66</v>
      </c>
      <c r="BF66" t="s">
        <v>116</v>
      </c>
      <c r="BG66" t="s">
        <v>117</v>
      </c>
      <c r="BH66" t="s">
        <v>333</v>
      </c>
      <c r="BI66">
        <v>6234</v>
      </c>
      <c r="BJ66">
        <v>7</v>
      </c>
      <c r="BK66" t="s">
        <v>201</v>
      </c>
      <c r="BL66" t="s">
        <v>207</v>
      </c>
      <c r="BM66">
        <v>0.9513734690334541</v>
      </c>
      <c r="BN66" t="s">
        <v>66</v>
      </c>
      <c r="BO66" t="s">
        <v>174</v>
      </c>
      <c r="BP66">
        <v>1071.3820000000001</v>
      </c>
    </row>
    <row r="67" spans="1:68" ht="16.5">
      <c r="A67" s="232" t="str">
        <f t="shared" si="35"/>
        <v>미추홀교통</v>
      </c>
      <c r="B67" s="125" t="str">
        <f t="shared" si="1"/>
        <v>최경현</v>
      </c>
      <c r="C67" s="126" t="str">
        <f t="shared" si="36"/>
        <v>C</v>
      </c>
      <c r="D67" s="127">
        <f t="shared" si="37"/>
        <v>0.85050000000000003</v>
      </c>
      <c r="E67" s="128">
        <f t="shared" si="38"/>
        <v>589</v>
      </c>
      <c r="F67" s="129" t="str">
        <f t="shared" si="39"/>
        <v>12</v>
      </c>
      <c r="G67" s="130" t="str">
        <f t="shared" si="40"/>
        <v>70바2624</v>
      </c>
      <c r="H67" s="131">
        <f t="shared" si="41"/>
        <v>1</v>
      </c>
      <c r="I67" s="132">
        <f t="shared" si="42"/>
        <v>740.53800000000001</v>
      </c>
      <c r="J67" s="133">
        <f t="shared" si="43"/>
        <v>1.416650685071669E-2</v>
      </c>
      <c r="K67" s="133">
        <f t="shared" si="44"/>
        <v>0.31224315132062308</v>
      </c>
      <c r="L67" s="133">
        <f t="shared" si="45"/>
        <v>0.14719028598127307</v>
      </c>
      <c r="M67" s="134">
        <f t="shared" si="46"/>
        <v>11.881</v>
      </c>
      <c r="N67" s="135">
        <f t="shared" si="47"/>
        <v>0</v>
      </c>
      <c r="O67" s="135">
        <f t="shared" si="48"/>
        <v>8.2372545365666578</v>
      </c>
      <c r="P67" s="217">
        <f t="shared" si="49"/>
        <v>3</v>
      </c>
      <c r="Q67" s="218">
        <f t="shared" si="50"/>
        <v>0</v>
      </c>
      <c r="R67" s="218">
        <f t="shared" si="51"/>
        <v>61</v>
      </c>
      <c r="T67">
        <v>511</v>
      </c>
      <c r="U67">
        <v>589</v>
      </c>
      <c r="V67" t="s">
        <v>335</v>
      </c>
      <c r="W67">
        <v>740.53800000000001</v>
      </c>
      <c r="X67">
        <v>435.43799999999999</v>
      </c>
      <c r="Y67">
        <v>1.7010000000000001</v>
      </c>
      <c r="Z67">
        <v>11.881</v>
      </c>
      <c r="AA67">
        <v>44.175815999999998</v>
      </c>
      <c r="AB67">
        <v>0.62581699999999996</v>
      </c>
      <c r="AC67">
        <v>13.793596000000001</v>
      </c>
      <c r="AD67" s="1">
        <v>109</v>
      </c>
      <c r="AE67">
        <v>0</v>
      </c>
      <c r="AF67">
        <v>61</v>
      </c>
      <c r="AG67">
        <v>71</v>
      </c>
      <c r="AH67">
        <v>16.763425000000002</v>
      </c>
      <c r="AI67">
        <v>523</v>
      </c>
      <c r="AJ67">
        <v>0</v>
      </c>
      <c r="AK67">
        <v>3</v>
      </c>
      <c r="AL67">
        <v>109</v>
      </c>
      <c r="AM67" t="s">
        <v>336</v>
      </c>
      <c r="AN67" t="s">
        <v>459</v>
      </c>
      <c r="AO67">
        <v>740.53800000000001</v>
      </c>
      <c r="AR67" t="s">
        <v>116</v>
      </c>
      <c r="AS67" t="s">
        <v>117</v>
      </c>
      <c r="AT67" t="s">
        <v>198</v>
      </c>
      <c r="AU67" t="s">
        <v>335</v>
      </c>
      <c r="AV67" t="s">
        <v>48</v>
      </c>
      <c r="AW67">
        <v>1</v>
      </c>
      <c r="BB67">
        <v>0.85050000000000003</v>
      </c>
      <c r="BC67" t="s">
        <v>69</v>
      </c>
      <c r="BF67" t="s">
        <v>116</v>
      </c>
      <c r="BG67" t="s">
        <v>117</v>
      </c>
      <c r="BH67" t="s">
        <v>335</v>
      </c>
      <c r="BI67">
        <v>589</v>
      </c>
      <c r="BJ67">
        <v>1</v>
      </c>
      <c r="BK67" t="s">
        <v>198</v>
      </c>
      <c r="BL67" t="s">
        <v>172</v>
      </c>
      <c r="BM67">
        <v>0.85050000000000003</v>
      </c>
      <c r="BN67" t="s">
        <v>69</v>
      </c>
      <c r="BO67" t="s">
        <v>173</v>
      </c>
      <c r="BP67">
        <v>740.53800000000001</v>
      </c>
    </row>
    <row r="68" spans="1:68" ht="16.5">
      <c r="A68" s="233" t="str">
        <f t="shared" si="35"/>
        <v>미추홀교통</v>
      </c>
      <c r="B68" s="109" t="str">
        <f t="shared" si="1"/>
        <v>최민준</v>
      </c>
      <c r="C68" s="110" t="str">
        <f t="shared" si="36"/>
        <v>A</v>
      </c>
      <c r="D68" s="111">
        <f t="shared" si="37"/>
        <v>0.9994859558752065</v>
      </c>
      <c r="E68" s="112">
        <f t="shared" si="38"/>
        <v>1049</v>
      </c>
      <c r="F68" s="113" t="str">
        <f t="shared" si="39"/>
        <v>12</v>
      </c>
      <c r="G68" s="114" t="str">
        <f t="shared" si="40"/>
        <v>70바2784</v>
      </c>
      <c r="H68" s="115">
        <f t="shared" si="41"/>
        <v>2</v>
      </c>
      <c r="I68" s="116">
        <f t="shared" si="42"/>
        <v>504.161</v>
      </c>
      <c r="J68" s="117">
        <f t="shared" si="43"/>
        <v>1.2125011175244197E-2</v>
      </c>
      <c r="K68" s="117">
        <f t="shared" si="44"/>
        <v>0.2727797456001208</v>
      </c>
      <c r="L68" s="117">
        <f t="shared" si="45"/>
        <v>5.9504801045697706E-2</v>
      </c>
      <c r="M68" s="118">
        <f t="shared" si="46"/>
        <v>11</v>
      </c>
      <c r="N68" s="119">
        <f t="shared" si="47"/>
        <v>2.1818427050089158</v>
      </c>
      <c r="O68" s="119">
        <f t="shared" si="48"/>
        <v>26.578811133744974</v>
      </c>
      <c r="P68" s="219">
        <f t="shared" si="49"/>
        <v>2</v>
      </c>
      <c r="Q68" s="220">
        <f t="shared" si="50"/>
        <v>11</v>
      </c>
      <c r="R68" s="220">
        <f t="shared" si="51"/>
        <v>134</v>
      </c>
      <c r="T68">
        <v>511</v>
      </c>
      <c r="U68">
        <v>1049</v>
      </c>
      <c r="V68" t="s">
        <v>337</v>
      </c>
      <c r="W68">
        <v>504.161</v>
      </c>
      <c r="X68">
        <v>252.827</v>
      </c>
      <c r="Y68">
        <v>1.994</v>
      </c>
      <c r="Z68">
        <v>11</v>
      </c>
      <c r="AA68">
        <v>26.207481000000001</v>
      </c>
      <c r="AB68">
        <v>0.31776599999999999</v>
      </c>
      <c r="AC68">
        <v>7.1488699999999996</v>
      </c>
      <c r="AD68" s="1">
        <v>30</v>
      </c>
      <c r="AE68">
        <v>11</v>
      </c>
      <c r="AF68">
        <v>134</v>
      </c>
      <c r="AG68">
        <v>91</v>
      </c>
      <c r="AH68">
        <v>19.237293000000001</v>
      </c>
      <c r="AI68">
        <v>167.5</v>
      </c>
      <c r="AJ68">
        <v>3.4</v>
      </c>
      <c r="AK68">
        <v>2</v>
      </c>
      <c r="AL68">
        <v>52</v>
      </c>
      <c r="AM68" t="s">
        <v>338</v>
      </c>
      <c r="AN68" t="s">
        <v>460</v>
      </c>
      <c r="AO68">
        <v>443.142</v>
      </c>
      <c r="AR68" t="s">
        <v>116</v>
      </c>
      <c r="AS68" t="s">
        <v>117</v>
      </c>
      <c r="AT68" t="s">
        <v>214</v>
      </c>
      <c r="AU68" t="s">
        <v>337</v>
      </c>
      <c r="AV68" t="s">
        <v>48</v>
      </c>
      <c r="AW68">
        <v>2</v>
      </c>
      <c r="BB68">
        <v>0.9994859558752065</v>
      </c>
      <c r="BC68" t="s">
        <v>66</v>
      </c>
      <c r="BF68" t="s">
        <v>116</v>
      </c>
      <c r="BG68" t="s">
        <v>117</v>
      </c>
      <c r="BH68" t="s">
        <v>337</v>
      </c>
      <c r="BI68">
        <v>1049</v>
      </c>
      <c r="BJ68">
        <v>2</v>
      </c>
      <c r="BK68" t="s">
        <v>214</v>
      </c>
      <c r="BL68" t="s">
        <v>206</v>
      </c>
      <c r="BM68">
        <v>0.9994859558752065</v>
      </c>
      <c r="BN68" t="s">
        <v>66</v>
      </c>
      <c r="BO68" t="s">
        <v>174</v>
      </c>
      <c r="BP68">
        <v>504.161</v>
      </c>
    </row>
    <row r="69" spans="1:68" ht="16.5">
      <c r="A69" s="232" t="str">
        <f t="shared" si="35"/>
        <v>미추홀교통</v>
      </c>
      <c r="B69" s="125" t="str">
        <f t="shared" si="1"/>
        <v>최병철</v>
      </c>
      <c r="C69" s="126" t="str">
        <f t="shared" si="36"/>
        <v>C</v>
      </c>
      <c r="D69" s="127">
        <f t="shared" si="37"/>
        <v>0.85899999999999999</v>
      </c>
      <c r="E69" s="128">
        <f t="shared" si="38"/>
        <v>5380</v>
      </c>
      <c r="F69" s="129" t="str">
        <f t="shared" si="39"/>
        <v>12</v>
      </c>
      <c r="G69" s="130" t="str">
        <f t="shared" si="40"/>
        <v>70바2601</v>
      </c>
      <c r="H69" s="131">
        <f t="shared" si="41"/>
        <v>1</v>
      </c>
      <c r="I69" s="132">
        <f t="shared" si="42"/>
        <v>602.75300000000004</v>
      </c>
      <c r="J69" s="133">
        <f t="shared" si="43"/>
        <v>2.5327826952684779E-2</v>
      </c>
      <c r="K69" s="133">
        <f t="shared" si="44"/>
        <v>0.32537529857858577</v>
      </c>
      <c r="L69" s="133">
        <f t="shared" si="45"/>
        <v>0.14267867600824879</v>
      </c>
      <c r="M69" s="134">
        <f t="shared" si="46"/>
        <v>14.574</v>
      </c>
      <c r="N69" s="135">
        <f t="shared" si="47"/>
        <v>0.33181087443778795</v>
      </c>
      <c r="O69" s="135">
        <f t="shared" si="48"/>
        <v>8.4611772981635927</v>
      </c>
      <c r="P69" s="217">
        <f t="shared" si="49"/>
        <v>3</v>
      </c>
      <c r="Q69" s="218">
        <f t="shared" si="50"/>
        <v>2</v>
      </c>
      <c r="R69" s="218">
        <f t="shared" si="51"/>
        <v>51</v>
      </c>
      <c r="T69">
        <v>511</v>
      </c>
      <c r="U69">
        <v>5380</v>
      </c>
      <c r="V69" t="s">
        <v>461</v>
      </c>
      <c r="W69">
        <v>602.75300000000004</v>
      </c>
      <c r="X69">
        <v>350.85199999999998</v>
      </c>
      <c r="Y69">
        <v>1.718</v>
      </c>
      <c r="Z69">
        <v>14.574</v>
      </c>
      <c r="AA69">
        <v>34.557485</v>
      </c>
      <c r="AB69">
        <v>0.87526599999999999</v>
      </c>
      <c r="AC69">
        <v>11.244152</v>
      </c>
      <c r="AD69" s="1">
        <v>86</v>
      </c>
      <c r="AE69">
        <v>2</v>
      </c>
      <c r="AF69">
        <v>51</v>
      </c>
      <c r="AG69">
        <v>74</v>
      </c>
      <c r="AH69">
        <v>17.442038</v>
      </c>
      <c r="AI69">
        <v>294.3</v>
      </c>
      <c r="AJ69">
        <v>0</v>
      </c>
      <c r="AK69">
        <v>3</v>
      </c>
      <c r="AL69">
        <v>656</v>
      </c>
      <c r="AM69" t="s">
        <v>462</v>
      </c>
      <c r="AN69" t="s">
        <v>463</v>
      </c>
      <c r="AO69">
        <v>602.75300000000004</v>
      </c>
      <c r="AR69" t="s">
        <v>116</v>
      </c>
      <c r="AS69" t="s">
        <v>117</v>
      </c>
      <c r="AT69" t="s">
        <v>194</v>
      </c>
      <c r="AU69" t="s">
        <v>461</v>
      </c>
      <c r="AV69" t="s">
        <v>48</v>
      </c>
      <c r="AW69">
        <v>1</v>
      </c>
      <c r="BB69">
        <v>0.85899999999999999</v>
      </c>
      <c r="BC69" t="s">
        <v>69</v>
      </c>
      <c r="BF69" t="s">
        <v>116</v>
      </c>
      <c r="BG69" t="s">
        <v>117</v>
      </c>
      <c r="BH69" t="s">
        <v>461</v>
      </c>
      <c r="BI69">
        <v>5380</v>
      </c>
      <c r="BJ69">
        <v>1</v>
      </c>
      <c r="BK69" t="s">
        <v>194</v>
      </c>
      <c r="BL69" t="s">
        <v>172</v>
      </c>
      <c r="BM69">
        <v>0.85899999999999999</v>
      </c>
      <c r="BN69" t="s">
        <v>69</v>
      </c>
      <c r="BO69" t="s">
        <v>173</v>
      </c>
      <c r="BP69">
        <v>602.75300000000004</v>
      </c>
    </row>
    <row r="70" spans="1:68" ht="16.5">
      <c r="A70" s="233" t="str">
        <f t="shared" si="35"/>
        <v>미추홀교통</v>
      </c>
      <c r="B70" s="109" t="str">
        <f t="shared" ref="B70:B73" si="52">IF(BH70="NULL", E70, BH70)</f>
        <v>최홍경</v>
      </c>
      <c r="C70" s="110" t="str">
        <f t="shared" si="36"/>
        <v>D</v>
      </c>
      <c r="D70" s="111">
        <f t="shared" si="37"/>
        <v>0.81899999999999995</v>
      </c>
      <c r="E70" s="112">
        <f t="shared" si="38"/>
        <v>8378</v>
      </c>
      <c r="F70" s="113" t="str">
        <f t="shared" si="39"/>
        <v>76</v>
      </c>
      <c r="G70" s="114" t="str">
        <f t="shared" si="40"/>
        <v>70바2690</v>
      </c>
      <c r="H70" s="115">
        <f t="shared" si="41"/>
        <v>1</v>
      </c>
      <c r="I70" s="116">
        <f t="shared" si="42"/>
        <v>2181.027</v>
      </c>
      <c r="J70" s="117">
        <f t="shared" si="43"/>
        <v>1.7398965554600587E-2</v>
      </c>
      <c r="K70" s="117">
        <f t="shared" si="44"/>
        <v>0.27927720255337862</v>
      </c>
      <c r="L70" s="117">
        <f t="shared" si="45"/>
        <v>0.1783563431355962</v>
      </c>
      <c r="M70" s="118">
        <f t="shared" si="46"/>
        <v>7.577</v>
      </c>
      <c r="N70" s="119">
        <f t="shared" si="47"/>
        <v>0</v>
      </c>
      <c r="O70" s="119">
        <f t="shared" si="48"/>
        <v>2.6134477014727464</v>
      </c>
      <c r="P70" s="219">
        <f t="shared" si="49"/>
        <v>1</v>
      </c>
      <c r="Q70" s="220">
        <f t="shared" si="50"/>
        <v>0</v>
      </c>
      <c r="R70" s="220">
        <f t="shared" si="51"/>
        <v>57</v>
      </c>
      <c r="T70">
        <v>511</v>
      </c>
      <c r="U70">
        <v>8378</v>
      </c>
      <c r="V70" t="s">
        <v>339</v>
      </c>
      <c r="W70">
        <v>2181.027</v>
      </c>
      <c r="X70">
        <v>887.803</v>
      </c>
      <c r="Y70">
        <v>2.4569999999999999</v>
      </c>
      <c r="Z70">
        <v>7.577</v>
      </c>
      <c r="AA70">
        <v>137.71243999999999</v>
      </c>
      <c r="AB70">
        <v>2.3960539999999999</v>
      </c>
      <c r="AC70">
        <v>38.459944999999998</v>
      </c>
      <c r="AD70" s="1">
        <v>389</v>
      </c>
      <c r="AE70">
        <v>0</v>
      </c>
      <c r="AF70">
        <v>57</v>
      </c>
      <c r="AG70">
        <v>64</v>
      </c>
      <c r="AH70">
        <v>15.837545</v>
      </c>
      <c r="AI70">
        <v>0</v>
      </c>
      <c r="AJ70">
        <v>0</v>
      </c>
      <c r="AK70">
        <v>1</v>
      </c>
      <c r="AL70">
        <v>80</v>
      </c>
      <c r="AM70" t="s">
        <v>340</v>
      </c>
      <c r="AN70" t="s">
        <v>464</v>
      </c>
      <c r="AO70">
        <v>2181.027</v>
      </c>
      <c r="AR70" t="s">
        <v>116</v>
      </c>
      <c r="AS70" t="s">
        <v>119</v>
      </c>
      <c r="AT70" t="s">
        <v>217</v>
      </c>
      <c r="AU70" t="s">
        <v>339</v>
      </c>
      <c r="AV70" t="s">
        <v>48</v>
      </c>
      <c r="AW70">
        <v>1</v>
      </c>
      <c r="BB70">
        <v>0.81899999999999995</v>
      </c>
      <c r="BC70" t="s">
        <v>67</v>
      </c>
      <c r="BF70" t="s">
        <v>116</v>
      </c>
      <c r="BG70" t="s">
        <v>119</v>
      </c>
      <c r="BH70" t="s">
        <v>339</v>
      </c>
      <c r="BI70">
        <v>8378</v>
      </c>
      <c r="BJ70">
        <v>1</v>
      </c>
      <c r="BK70" t="s">
        <v>217</v>
      </c>
      <c r="BL70" t="s">
        <v>172</v>
      </c>
      <c r="BM70">
        <v>0.81899999999999995</v>
      </c>
      <c r="BN70" t="s">
        <v>67</v>
      </c>
      <c r="BO70" t="s">
        <v>175</v>
      </c>
      <c r="BP70">
        <v>2181.027</v>
      </c>
    </row>
    <row r="71" spans="1:68" ht="16.5">
      <c r="A71" s="232" t="str">
        <f t="shared" si="35"/>
        <v>미추홀교통</v>
      </c>
      <c r="B71" s="125" t="str">
        <f t="shared" si="52"/>
        <v>한기윤</v>
      </c>
      <c r="C71" s="126" t="str">
        <f t="shared" si="36"/>
        <v>B</v>
      </c>
      <c r="D71" s="127">
        <f t="shared" si="37"/>
        <v>0.93149999999999999</v>
      </c>
      <c r="E71" s="128">
        <f t="shared" si="38"/>
        <v>2424</v>
      </c>
      <c r="F71" s="129" t="str">
        <f t="shared" si="39"/>
        <v>12</v>
      </c>
      <c r="G71" s="130" t="str">
        <f t="shared" si="40"/>
        <v>70바2619</v>
      </c>
      <c r="H71" s="131">
        <f t="shared" si="41"/>
        <v>1</v>
      </c>
      <c r="I71" s="132">
        <f t="shared" si="42"/>
        <v>788.38</v>
      </c>
      <c r="J71" s="133">
        <f t="shared" si="43"/>
        <v>1.627792254399851E-2</v>
      </c>
      <c r="K71" s="133">
        <f t="shared" si="44"/>
        <v>0.35468183139039478</v>
      </c>
      <c r="L71" s="133">
        <f t="shared" si="45"/>
        <v>4.4394834978056269E-2</v>
      </c>
      <c r="M71" s="134">
        <f t="shared" si="46"/>
        <v>10.631</v>
      </c>
      <c r="N71" s="135">
        <f t="shared" si="47"/>
        <v>0</v>
      </c>
      <c r="O71" s="135">
        <f t="shared" si="48"/>
        <v>27.144270529440117</v>
      </c>
      <c r="P71" s="217">
        <f t="shared" si="49"/>
        <v>18</v>
      </c>
      <c r="Q71" s="218">
        <f t="shared" si="50"/>
        <v>0</v>
      </c>
      <c r="R71" s="218">
        <f t="shared" si="51"/>
        <v>214</v>
      </c>
      <c r="T71">
        <v>511</v>
      </c>
      <c r="U71">
        <v>2424</v>
      </c>
      <c r="V71" t="s">
        <v>465</v>
      </c>
      <c r="W71">
        <v>788.38</v>
      </c>
      <c r="X71">
        <v>423.28100000000001</v>
      </c>
      <c r="Y71">
        <v>1.863</v>
      </c>
      <c r="Z71">
        <v>10.631</v>
      </c>
      <c r="AA71">
        <v>49.231098000000003</v>
      </c>
      <c r="AB71">
        <v>0.80137999999999998</v>
      </c>
      <c r="AC71">
        <v>17.461376000000001</v>
      </c>
      <c r="AD71" s="1">
        <v>35</v>
      </c>
      <c r="AE71">
        <v>0</v>
      </c>
      <c r="AF71">
        <v>214</v>
      </c>
      <c r="AG71">
        <v>69</v>
      </c>
      <c r="AH71">
        <v>16.013860999999999</v>
      </c>
      <c r="AI71">
        <v>85.4</v>
      </c>
      <c r="AJ71">
        <v>0</v>
      </c>
      <c r="AK71">
        <v>18</v>
      </c>
      <c r="AL71">
        <v>4255</v>
      </c>
      <c r="AM71" t="s">
        <v>466</v>
      </c>
      <c r="AN71" t="s">
        <v>467</v>
      </c>
      <c r="AO71">
        <v>788.38</v>
      </c>
      <c r="AR71" t="s">
        <v>116</v>
      </c>
      <c r="AS71" t="s">
        <v>117</v>
      </c>
      <c r="AT71" t="s">
        <v>197</v>
      </c>
      <c r="AU71" t="s">
        <v>465</v>
      </c>
      <c r="AV71" t="s">
        <v>48</v>
      </c>
      <c r="AW71">
        <v>1</v>
      </c>
      <c r="BB71">
        <v>0.93149999999999999</v>
      </c>
      <c r="BC71" t="s">
        <v>68</v>
      </c>
      <c r="BF71" t="s">
        <v>116</v>
      </c>
      <c r="BG71" t="s">
        <v>117</v>
      </c>
      <c r="BH71" t="s">
        <v>465</v>
      </c>
      <c r="BI71">
        <v>2424</v>
      </c>
      <c r="BJ71">
        <v>1</v>
      </c>
      <c r="BK71" t="s">
        <v>197</v>
      </c>
      <c r="BL71" t="s">
        <v>172</v>
      </c>
      <c r="BM71">
        <v>0.93149999999999999</v>
      </c>
      <c r="BN71" t="s">
        <v>68</v>
      </c>
      <c r="BO71" t="s">
        <v>225</v>
      </c>
      <c r="BP71">
        <v>788.38</v>
      </c>
    </row>
    <row r="72" spans="1:68" ht="16.5">
      <c r="A72" s="233" t="str">
        <f t="shared" si="35"/>
        <v>미추홀교통</v>
      </c>
      <c r="B72" s="109" t="str">
        <f t="shared" si="52"/>
        <v>한태전</v>
      </c>
      <c r="C72" s="110" t="str">
        <f t="shared" si="36"/>
        <v>S</v>
      </c>
      <c r="D72" s="111">
        <f t="shared" si="37"/>
        <v>1.0014081887667841</v>
      </c>
      <c r="E72" s="112">
        <f t="shared" si="38"/>
        <v>4751</v>
      </c>
      <c r="F72" s="113" t="str">
        <f t="shared" si="39"/>
        <v>12</v>
      </c>
      <c r="G72" s="114" t="str">
        <f t="shared" si="40"/>
        <v>70바2691</v>
      </c>
      <c r="H72" s="115">
        <f t="shared" si="41"/>
        <v>7</v>
      </c>
      <c r="I72" s="116">
        <f t="shared" si="42"/>
        <v>1260.0310000000002</v>
      </c>
      <c r="J72" s="117">
        <f t="shared" si="43"/>
        <v>7.7344510506717219E-3</v>
      </c>
      <c r="K72" s="117">
        <f t="shared" si="44"/>
        <v>0.31735696381146927</v>
      </c>
      <c r="L72" s="117">
        <f t="shared" si="45"/>
        <v>0.11825105890251905</v>
      </c>
      <c r="M72" s="118">
        <f t="shared" si="46"/>
        <v>8.1579999999999995</v>
      </c>
      <c r="N72" s="119">
        <f t="shared" si="47"/>
        <v>0</v>
      </c>
      <c r="O72" s="119">
        <f t="shared" si="48"/>
        <v>14.205999693658331</v>
      </c>
      <c r="P72" s="219">
        <f t="shared" si="49"/>
        <v>2</v>
      </c>
      <c r="Q72" s="220">
        <f t="shared" si="50"/>
        <v>0</v>
      </c>
      <c r="R72" s="220">
        <f t="shared" si="51"/>
        <v>179</v>
      </c>
      <c r="T72">
        <v>511</v>
      </c>
      <c r="U72">
        <v>4751</v>
      </c>
      <c r="V72" t="s">
        <v>350</v>
      </c>
      <c r="W72">
        <v>1260.0309999999999</v>
      </c>
      <c r="X72">
        <v>629.74400000000003</v>
      </c>
      <c r="Y72">
        <v>2.0009999999999999</v>
      </c>
      <c r="Z72">
        <v>8.1579999999999995</v>
      </c>
      <c r="AA72">
        <v>80.733590000000007</v>
      </c>
      <c r="AB72">
        <v>0.62443000000000004</v>
      </c>
      <c r="AC72">
        <v>25.621366999999999</v>
      </c>
      <c r="AD72" s="1">
        <v>149</v>
      </c>
      <c r="AE72">
        <v>0</v>
      </c>
      <c r="AF72">
        <v>179</v>
      </c>
      <c r="AG72">
        <v>68</v>
      </c>
      <c r="AH72">
        <v>15.60727</v>
      </c>
      <c r="AI72">
        <v>68.599999999999994</v>
      </c>
      <c r="AJ72">
        <v>0</v>
      </c>
      <c r="AK72">
        <v>2</v>
      </c>
      <c r="AL72">
        <v>187</v>
      </c>
      <c r="AM72" t="s">
        <v>351</v>
      </c>
      <c r="AN72" t="s">
        <v>468</v>
      </c>
      <c r="AO72">
        <v>240.10400000000001</v>
      </c>
      <c r="AR72" t="s">
        <v>116</v>
      </c>
      <c r="AS72" t="s">
        <v>117</v>
      </c>
      <c r="AT72" t="s">
        <v>205</v>
      </c>
      <c r="AU72" t="s">
        <v>350</v>
      </c>
      <c r="AV72" t="s">
        <v>48</v>
      </c>
      <c r="AW72">
        <v>7</v>
      </c>
      <c r="BB72">
        <v>1.0014081887667841</v>
      </c>
      <c r="BC72" t="s">
        <v>469</v>
      </c>
      <c r="BF72" t="s">
        <v>116</v>
      </c>
      <c r="BG72" t="s">
        <v>117</v>
      </c>
      <c r="BH72" t="s">
        <v>350</v>
      </c>
      <c r="BI72">
        <v>4751</v>
      </c>
      <c r="BJ72">
        <v>7</v>
      </c>
      <c r="BK72" t="s">
        <v>205</v>
      </c>
      <c r="BL72" t="s">
        <v>194</v>
      </c>
      <c r="BM72">
        <v>1.0014081887667841</v>
      </c>
      <c r="BN72" t="s">
        <v>469</v>
      </c>
      <c r="BO72" t="s">
        <v>470</v>
      </c>
      <c r="BP72">
        <v>1260.0310000000002</v>
      </c>
    </row>
    <row r="73" spans="1:68" ht="16.5">
      <c r="A73" s="232" t="str">
        <f t="shared" si="35"/>
        <v>미추홀교통</v>
      </c>
      <c r="B73" s="125" t="str">
        <f t="shared" si="52"/>
        <v>허명국</v>
      </c>
      <c r="C73" s="126" t="str">
        <f t="shared" si="36"/>
        <v>B</v>
      </c>
      <c r="D73" s="127">
        <f t="shared" si="37"/>
        <v>0.90749999999999997</v>
      </c>
      <c r="E73" s="128">
        <f t="shared" si="38"/>
        <v>1022</v>
      </c>
      <c r="F73" s="129" t="str">
        <f t="shared" si="39"/>
        <v>12</v>
      </c>
      <c r="G73" s="130" t="str">
        <f t="shared" si="40"/>
        <v>70바2617</v>
      </c>
      <c r="H73" s="131">
        <f t="shared" si="41"/>
        <v>1</v>
      </c>
      <c r="I73" s="132">
        <f t="shared" si="42"/>
        <v>1051.3579999999999</v>
      </c>
      <c r="J73" s="133">
        <f t="shared" si="43"/>
        <v>1.2047758299857088E-2</v>
      </c>
      <c r="K73" s="133">
        <f t="shared" si="44"/>
        <v>0.34601206668995449</v>
      </c>
      <c r="L73" s="133">
        <f t="shared" si="45"/>
        <v>0.17976750069909583</v>
      </c>
      <c r="M73" s="134">
        <f t="shared" si="46"/>
        <v>12.973000000000001</v>
      </c>
      <c r="N73" s="135">
        <f t="shared" si="47"/>
        <v>0</v>
      </c>
      <c r="O73" s="135">
        <f t="shared" si="48"/>
        <v>42.896900960472074</v>
      </c>
      <c r="P73" s="217">
        <f t="shared" si="49"/>
        <v>9</v>
      </c>
      <c r="Q73" s="218">
        <f t="shared" si="50"/>
        <v>0</v>
      </c>
      <c r="R73" s="218">
        <f t="shared" si="51"/>
        <v>451</v>
      </c>
      <c r="T73">
        <v>511</v>
      </c>
      <c r="U73">
        <v>1022</v>
      </c>
      <c r="V73" t="s">
        <v>341</v>
      </c>
      <c r="W73">
        <v>1051.3579999999999</v>
      </c>
      <c r="X73">
        <v>579.13</v>
      </c>
      <c r="Y73">
        <v>1.8149999999999999</v>
      </c>
      <c r="Z73">
        <v>12.973000000000001</v>
      </c>
      <c r="AA73">
        <v>58.262208000000001</v>
      </c>
      <c r="AB73">
        <v>0.70192900000000003</v>
      </c>
      <c r="AC73">
        <v>20.159427000000001</v>
      </c>
      <c r="AD73" s="1">
        <v>189</v>
      </c>
      <c r="AE73">
        <v>0</v>
      </c>
      <c r="AF73">
        <v>451</v>
      </c>
      <c r="AG73">
        <v>77</v>
      </c>
      <c r="AH73">
        <v>18.045282</v>
      </c>
      <c r="AI73">
        <v>1080.5</v>
      </c>
      <c r="AJ73">
        <v>0</v>
      </c>
      <c r="AK73">
        <v>9</v>
      </c>
      <c r="AL73">
        <v>1514</v>
      </c>
      <c r="AM73" t="s">
        <v>342</v>
      </c>
      <c r="AN73" t="s">
        <v>471</v>
      </c>
      <c r="AO73">
        <v>1051.3579999999999</v>
      </c>
      <c r="AR73" t="s">
        <v>116</v>
      </c>
      <c r="AS73" t="s">
        <v>117</v>
      </c>
      <c r="AT73" t="s">
        <v>196</v>
      </c>
      <c r="AU73" t="s">
        <v>341</v>
      </c>
      <c r="AV73" t="s">
        <v>48</v>
      </c>
      <c r="AW73">
        <v>1</v>
      </c>
      <c r="BB73">
        <v>0.90749999999999997</v>
      </c>
      <c r="BC73" t="s">
        <v>68</v>
      </c>
      <c r="BF73" t="s">
        <v>116</v>
      </c>
      <c r="BG73" t="s">
        <v>117</v>
      </c>
      <c r="BH73" t="s">
        <v>341</v>
      </c>
      <c r="BI73">
        <v>1022</v>
      </c>
      <c r="BJ73">
        <v>1</v>
      </c>
      <c r="BK73" t="s">
        <v>196</v>
      </c>
      <c r="BL73" t="s">
        <v>172</v>
      </c>
      <c r="BM73">
        <v>0.90749999999999997</v>
      </c>
      <c r="BN73" t="s">
        <v>68</v>
      </c>
      <c r="BO73" t="s">
        <v>225</v>
      </c>
      <c r="BP73">
        <v>1051.3579999999999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7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2" t="s">
        <v>380</v>
      </c>
      <c r="B2" s="253"/>
      <c r="C2" s="254"/>
      <c r="D2" s="255"/>
      <c r="E2" s="252"/>
      <c r="F2" s="256"/>
      <c r="G2" s="252"/>
      <c r="H2" s="252"/>
      <c r="I2" s="252"/>
      <c r="J2" s="252"/>
      <c r="K2" s="257"/>
      <c r="L2" s="257"/>
      <c r="M2" s="257"/>
      <c r="N2" s="257"/>
      <c r="O2" s="257"/>
      <c r="P2" s="257"/>
      <c r="Q2" s="257"/>
      <c r="R2" s="257"/>
    </row>
    <row r="3" spans="1:18">
      <c r="A3" s="257"/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</row>
    <row r="4" spans="1:18" ht="26.25">
      <c r="A4" s="258" t="s">
        <v>381</v>
      </c>
      <c r="B4" s="259"/>
      <c r="C4" s="260"/>
      <c r="D4" s="261"/>
      <c r="E4" s="262"/>
      <c r="F4" s="263"/>
      <c r="G4" s="257"/>
      <c r="H4" s="262"/>
      <c r="I4" s="257"/>
      <c r="J4" s="257"/>
      <c r="K4" s="257"/>
      <c r="L4" s="257"/>
      <c r="M4" s="257"/>
      <c r="N4" s="257"/>
      <c r="O4" s="257"/>
      <c r="P4" s="257"/>
      <c r="Q4" s="257"/>
      <c r="R4" s="257"/>
    </row>
    <row r="5" spans="1:18" ht="26.25">
      <c r="A5" s="264" t="s">
        <v>382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</row>
    <row r="6" spans="1:18" ht="17.25">
      <c r="A6" s="265" t="s">
        <v>383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</row>
    <row r="7" spans="1:18" ht="17.25">
      <c r="A7" s="265"/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</row>
    <row r="8" spans="1:18" ht="17.25">
      <c r="A8" s="266" t="s">
        <v>188</v>
      </c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</row>
    <row r="9" spans="1:18">
      <c r="A9" s="267"/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</row>
    <row r="10" spans="1:18">
      <c r="A10" s="267" t="s">
        <v>384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</row>
    <row r="11" spans="1:18">
      <c r="A11" s="267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</row>
    <row r="12" spans="1:18">
      <c r="A12" s="257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</row>
    <row r="13" spans="1:18" ht="37.5" customHeight="1">
      <c r="A13" s="268" t="s">
        <v>0</v>
      </c>
      <c r="B13" s="269" t="s">
        <v>73</v>
      </c>
      <c r="C13" s="270" t="s">
        <v>65</v>
      </c>
      <c r="D13" s="270" t="s">
        <v>156</v>
      </c>
      <c r="E13" s="271" t="s">
        <v>142</v>
      </c>
      <c r="F13" s="269" t="s">
        <v>147</v>
      </c>
      <c r="G13" s="271" t="s">
        <v>145</v>
      </c>
      <c r="H13" s="271" t="s">
        <v>149</v>
      </c>
      <c r="I13" s="229" t="s">
        <v>151</v>
      </c>
      <c r="J13" s="271" t="s">
        <v>11</v>
      </c>
      <c r="K13" s="271" t="s">
        <v>12</v>
      </c>
      <c r="L13" s="271" t="s">
        <v>13</v>
      </c>
      <c r="M13" s="271" t="s">
        <v>104</v>
      </c>
      <c r="N13" s="271" t="s">
        <v>6</v>
      </c>
      <c r="O13" s="271" t="s">
        <v>7</v>
      </c>
      <c r="P13" s="271" t="s">
        <v>176</v>
      </c>
      <c r="Q13" s="272" t="s">
        <v>178</v>
      </c>
      <c r="R13" s="272" t="s">
        <v>179</v>
      </c>
    </row>
    <row r="14" spans="1:18" ht="16.5">
      <c r="A14" s="273" t="s">
        <v>116</v>
      </c>
      <c r="B14" s="274">
        <v>6700</v>
      </c>
      <c r="C14" s="275" t="s">
        <v>70</v>
      </c>
      <c r="D14" s="276">
        <v>0.74209656369777455</v>
      </c>
      <c r="E14" s="277">
        <v>6700</v>
      </c>
      <c r="F14" s="230" t="s">
        <v>119</v>
      </c>
      <c r="G14" s="278" t="s">
        <v>220</v>
      </c>
      <c r="H14" s="279">
        <v>4</v>
      </c>
      <c r="I14" s="231">
        <v>918.10899999999992</v>
      </c>
      <c r="J14" s="280">
        <v>7.7099805439417145E-3</v>
      </c>
      <c r="K14" s="280">
        <v>0.29883648481086883</v>
      </c>
      <c r="L14" s="280">
        <v>0.25051491707411644</v>
      </c>
      <c r="M14" s="281">
        <v>9.1929999999999996</v>
      </c>
      <c r="N14" s="282">
        <v>0</v>
      </c>
      <c r="O14" s="282">
        <v>12.307906795380505</v>
      </c>
      <c r="P14" s="283">
        <v>2</v>
      </c>
      <c r="Q14" s="284">
        <v>0</v>
      </c>
      <c r="R14" s="284">
        <v>113</v>
      </c>
    </row>
    <row r="15" spans="1:18" ht="16.5">
      <c r="A15" s="273" t="s">
        <v>116</v>
      </c>
      <c r="B15" s="274" t="s">
        <v>226</v>
      </c>
      <c r="C15" s="275" t="s">
        <v>67</v>
      </c>
      <c r="D15" s="276">
        <v>0.81017132503069877</v>
      </c>
      <c r="E15" s="277">
        <v>6592</v>
      </c>
      <c r="F15" s="230" t="s">
        <v>119</v>
      </c>
      <c r="G15" s="278" t="s">
        <v>221</v>
      </c>
      <c r="H15" s="279">
        <v>3</v>
      </c>
      <c r="I15" s="231">
        <v>1056.7730000000001</v>
      </c>
      <c r="J15" s="280">
        <v>2.8931958863266084E-2</v>
      </c>
      <c r="K15" s="280">
        <v>0.29701762219206196</v>
      </c>
      <c r="L15" s="280">
        <v>0.25833362510207963</v>
      </c>
      <c r="M15" s="281">
        <v>7.7930000000000001</v>
      </c>
      <c r="N15" s="282">
        <v>0</v>
      </c>
      <c r="O15" s="282">
        <v>9.7466532547671054</v>
      </c>
      <c r="P15" s="283">
        <v>7</v>
      </c>
      <c r="Q15" s="284">
        <v>0</v>
      </c>
      <c r="R15" s="284">
        <v>103</v>
      </c>
    </row>
    <row r="16" spans="1:18" ht="16.5">
      <c r="A16" s="273" t="s">
        <v>116</v>
      </c>
      <c r="B16" s="274" t="s">
        <v>228</v>
      </c>
      <c r="C16" s="275" t="s">
        <v>67</v>
      </c>
      <c r="D16" s="276">
        <v>0.80905319198321668</v>
      </c>
      <c r="E16" s="277">
        <v>7492</v>
      </c>
      <c r="F16" s="230" t="s">
        <v>119</v>
      </c>
      <c r="G16" s="278" t="s">
        <v>222</v>
      </c>
      <c r="H16" s="279">
        <v>2</v>
      </c>
      <c r="I16" s="231">
        <v>1945.9009999999998</v>
      </c>
      <c r="J16" s="280">
        <v>9.9285085241456357E-3</v>
      </c>
      <c r="K16" s="280">
        <v>0.2788578701414578</v>
      </c>
      <c r="L16" s="280">
        <v>0.24153335652738755</v>
      </c>
      <c r="M16" s="281">
        <v>9.1539999999999999</v>
      </c>
      <c r="N16" s="282">
        <v>5.1390075856890975E-2</v>
      </c>
      <c r="O16" s="282">
        <v>4.9848373581184244</v>
      </c>
      <c r="P16" s="283">
        <v>2</v>
      </c>
      <c r="Q16" s="284">
        <v>1</v>
      </c>
      <c r="R16" s="284">
        <v>97</v>
      </c>
    </row>
    <row r="17" spans="1:18" ht="16.5">
      <c r="A17" s="273" t="s">
        <v>116</v>
      </c>
      <c r="B17" s="274" t="s">
        <v>242</v>
      </c>
      <c r="C17" s="275" t="s">
        <v>67</v>
      </c>
      <c r="D17" s="276">
        <v>0.82187980945127637</v>
      </c>
      <c r="E17" s="277">
        <v>2957</v>
      </c>
      <c r="F17" s="230" t="s">
        <v>119</v>
      </c>
      <c r="G17" s="278" t="s">
        <v>218</v>
      </c>
      <c r="H17" s="279">
        <v>6</v>
      </c>
      <c r="I17" s="231">
        <v>1473.2190000000001</v>
      </c>
      <c r="J17" s="280">
        <v>1.355065254587343E-2</v>
      </c>
      <c r="K17" s="280">
        <v>0.29260430535974019</v>
      </c>
      <c r="L17" s="280">
        <v>0.23825378304243972</v>
      </c>
      <c r="M17" s="281">
        <v>7.9240000000000004</v>
      </c>
      <c r="N17" s="282">
        <v>0</v>
      </c>
      <c r="O17" s="282">
        <v>9.8423927467674517</v>
      </c>
      <c r="P17" s="283">
        <v>7</v>
      </c>
      <c r="Q17" s="284">
        <v>0</v>
      </c>
      <c r="R17" s="284">
        <v>145</v>
      </c>
    </row>
    <row r="18" spans="1:18" ht="16.5">
      <c r="A18" s="273" t="s">
        <v>116</v>
      </c>
      <c r="B18" s="274" t="s">
        <v>244</v>
      </c>
      <c r="C18" s="275" t="s">
        <v>70</v>
      </c>
      <c r="D18" s="276">
        <v>0.77933456051091254</v>
      </c>
      <c r="E18" s="277">
        <v>7349</v>
      </c>
      <c r="F18" s="230" t="s">
        <v>119</v>
      </c>
      <c r="G18" s="278" t="s">
        <v>219</v>
      </c>
      <c r="H18" s="279">
        <v>2</v>
      </c>
      <c r="I18" s="231">
        <v>2281.9300000000003</v>
      </c>
      <c r="J18" s="280">
        <v>1.0370755412269955E-2</v>
      </c>
      <c r="K18" s="280">
        <v>0.30242390848179646</v>
      </c>
      <c r="L18" s="280">
        <v>0.36898590228446976</v>
      </c>
      <c r="M18" s="281">
        <v>8.82</v>
      </c>
      <c r="N18" s="282">
        <v>0</v>
      </c>
      <c r="O18" s="282">
        <v>2.8922885452226841</v>
      </c>
      <c r="P18" s="283">
        <v>0</v>
      </c>
      <c r="Q18" s="284">
        <v>0</v>
      </c>
      <c r="R18" s="284">
        <v>66</v>
      </c>
    </row>
    <row r="19" spans="1:18" ht="16.5">
      <c r="A19" s="273" t="s">
        <v>116</v>
      </c>
      <c r="B19" s="274" t="s">
        <v>259</v>
      </c>
      <c r="C19" s="275" t="s">
        <v>70</v>
      </c>
      <c r="D19" s="276">
        <v>0.78858345521607498</v>
      </c>
      <c r="E19" s="277">
        <v>1577</v>
      </c>
      <c r="F19" s="230" t="s">
        <v>119</v>
      </c>
      <c r="G19" s="278" t="s">
        <v>218</v>
      </c>
      <c r="H19" s="279">
        <v>5</v>
      </c>
      <c r="I19" s="231">
        <v>756.875</v>
      </c>
      <c r="J19" s="280">
        <v>7.5615032549683062E-2</v>
      </c>
      <c r="K19" s="280">
        <v>0.29396770156580165</v>
      </c>
      <c r="L19" s="280">
        <v>4.4921552436003306E-2</v>
      </c>
      <c r="M19" s="281">
        <v>9.2959999999999994</v>
      </c>
      <c r="N19" s="282">
        <v>0</v>
      </c>
      <c r="O19" s="282">
        <v>4.756399669694467</v>
      </c>
      <c r="P19" s="283">
        <v>5</v>
      </c>
      <c r="Q19" s="284">
        <v>0</v>
      </c>
      <c r="R19" s="284">
        <v>36</v>
      </c>
    </row>
    <row r="20" spans="1:18" ht="16.5">
      <c r="A20" s="273" t="s">
        <v>116</v>
      </c>
      <c r="B20" s="274" t="s">
        <v>267</v>
      </c>
      <c r="C20" s="275" t="s">
        <v>70</v>
      </c>
      <c r="D20" s="276">
        <v>0.78427345277318272</v>
      </c>
      <c r="E20" s="277">
        <v>714</v>
      </c>
      <c r="F20" s="230" t="s">
        <v>119</v>
      </c>
      <c r="G20" s="278" t="s">
        <v>219</v>
      </c>
      <c r="H20" s="279">
        <v>2</v>
      </c>
      <c r="I20" s="231">
        <v>1755.528</v>
      </c>
      <c r="J20" s="280">
        <v>1.5331485782802691E-2</v>
      </c>
      <c r="K20" s="280">
        <v>0.30291713108840929</v>
      </c>
      <c r="L20" s="280">
        <v>0.29051088903167593</v>
      </c>
      <c r="M20" s="281">
        <v>9.8010000000000002</v>
      </c>
      <c r="N20" s="282">
        <v>5.6962919417975676E-2</v>
      </c>
      <c r="O20" s="282">
        <v>23.981389074967758</v>
      </c>
      <c r="P20" s="283">
        <v>0</v>
      </c>
      <c r="Q20" s="284">
        <v>1</v>
      </c>
      <c r="R20" s="284">
        <v>421</v>
      </c>
    </row>
    <row r="21" spans="1:18" ht="16.5">
      <c r="A21" s="273" t="s">
        <v>116</v>
      </c>
      <c r="B21" s="274" t="s">
        <v>275</v>
      </c>
      <c r="C21" s="275" t="s">
        <v>70</v>
      </c>
      <c r="D21" s="276">
        <v>0.72168870754992764</v>
      </c>
      <c r="E21" s="277">
        <v>2824</v>
      </c>
      <c r="F21" s="230" t="s">
        <v>119</v>
      </c>
      <c r="G21" s="278" t="s">
        <v>222</v>
      </c>
      <c r="H21" s="279">
        <v>6</v>
      </c>
      <c r="I21" s="231">
        <v>1051.702</v>
      </c>
      <c r="J21" s="280">
        <v>2.6744791310396445E-2</v>
      </c>
      <c r="K21" s="280">
        <v>0.33861033551055958</v>
      </c>
      <c r="L21" s="280">
        <v>0.24816915818359192</v>
      </c>
      <c r="M21" s="281">
        <v>12.36</v>
      </c>
      <c r="N21" s="282">
        <v>0</v>
      </c>
      <c r="O21" s="282">
        <v>26.528427254108102</v>
      </c>
      <c r="P21" s="283">
        <v>18</v>
      </c>
      <c r="Q21" s="284">
        <v>0</v>
      </c>
      <c r="R21" s="284">
        <v>330</v>
      </c>
    </row>
    <row r="22" spans="1:18" ht="16.5">
      <c r="A22" s="273" t="s">
        <v>116</v>
      </c>
      <c r="B22" s="274" t="s">
        <v>277</v>
      </c>
      <c r="C22" s="275" t="s">
        <v>70</v>
      </c>
      <c r="D22" s="276">
        <v>0.71379306172011514</v>
      </c>
      <c r="E22" s="277">
        <v>8777</v>
      </c>
      <c r="F22" s="230" t="s">
        <v>119</v>
      </c>
      <c r="G22" s="278" t="s">
        <v>215</v>
      </c>
      <c r="H22" s="279">
        <v>2</v>
      </c>
      <c r="I22" s="231">
        <v>5761.4279999999999</v>
      </c>
      <c r="J22" s="280">
        <v>4.0670541484377584E-2</v>
      </c>
      <c r="K22" s="280">
        <v>0.31290417744422183</v>
      </c>
      <c r="L22" s="280">
        <v>0.2775353610250792</v>
      </c>
      <c r="M22" s="281">
        <v>10.484999999999999</v>
      </c>
      <c r="N22" s="282">
        <v>0.1909248887602171</v>
      </c>
      <c r="O22" s="282">
        <v>10.934789083539705</v>
      </c>
      <c r="P22" s="283">
        <v>82</v>
      </c>
      <c r="Q22" s="284">
        <v>11</v>
      </c>
      <c r="R22" s="284">
        <v>630</v>
      </c>
    </row>
    <row r="23" spans="1:18" ht="16.5">
      <c r="A23" s="273" t="s">
        <v>116</v>
      </c>
      <c r="B23" s="274" t="s">
        <v>281</v>
      </c>
      <c r="C23" s="275" t="s">
        <v>70</v>
      </c>
      <c r="D23" s="276">
        <v>0.7593333333333333</v>
      </c>
      <c r="E23" s="277">
        <v>5169</v>
      </c>
      <c r="F23" s="230" t="s">
        <v>119</v>
      </c>
      <c r="G23" s="278" t="s">
        <v>217</v>
      </c>
      <c r="H23" s="279">
        <v>1</v>
      </c>
      <c r="I23" s="231">
        <v>2087.94</v>
      </c>
      <c r="J23" s="280">
        <v>4.652549547814612E-2</v>
      </c>
      <c r="K23" s="280">
        <v>0.28415573469651639</v>
      </c>
      <c r="L23" s="280">
        <v>0.23084954548502351</v>
      </c>
      <c r="M23" s="281">
        <v>9.2460000000000004</v>
      </c>
      <c r="N23" s="282">
        <v>0</v>
      </c>
      <c r="O23" s="282">
        <v>5.8430797819860718</v>
      </c>
      <c r="P23" s="283">
        <v>1</v>
      </c>
      <c r="Q23" s="284">
        <v>0</v>
      </c>
      <c r="R23" s="284">
        <v>122</v>
      </c>
    </row>
    <row r="24" spans="1:18" ht="16.5">
      <c r="A24" s="273" t="s">
        <v>116</v>
      </c>
      <c r="B24" s="274" t="s">
        <v>285</v>
      </c>
      <c r="C24" s="275" t="s">
        <v>70</v>
      </c>
      <c r="D24" s="276">
        <v>0.75994889680206701</v>
      </c>
      <c r="E24" s="277">
        <v>11</v>
      </c>
      <c r="F24" s="230" t="s">
        <v>119</v>
      </c>
      <c r="G24" s="278" t="s">
        <v>222</v>
      </c>
      <c r="H24" s="279">
        <v>2</v>
      </c>
      <c r="I24" s="231">
        <v>1882.9349999999999</v>
      </c>
      <c r="J24" s="280">
        <v>3.3793173190832436E-2</v>
      </c>
      <c r="K24" s="280">
        <v>0.31063911698509045</v>
      </c>
      <c r="L24" s="280">
        <v>0.24270620069200477</v>
      </c>
      <c r="M24" s="281">
        <v>10.239000000000001</v>
      </c>
      <c r="N24" s="282">
        <v>0</v>
      </c>
      <c r="O24" s="282">
        <v>3.9300347595641911</v>
      </c>
      <c r="P24" s="283">
        <v>9</v>
      </c>
      <c r="Q24" s="284">
        <v>0</v>
      </c>
      <c r="R24" s="284">
        <v>74</v>
      </c>
    </row>
    <row r="25" spans="1:18" ht="16.5">
      <c r="A25" s="273" t="s">
        <v>116</v>
      </c>
      <c r="B25" s="274" t="s">
        <v>297</v>
      </c>
      <c r="C25" s="275" t="s">
        <v>70</v>
      </c>
      <c r="D25" s="276">
        <v>0.78745090928289252</v>
      </c>
      <c r="E25" s="277">
        <v>3423</v>
      </c>
      <c r="F25" s="230" t="s">
        <v>119</v>
      </c>
      <c r="G25" s="278" t="s">
        <v>222</v>
      </c>
      <c r="H25" s="279">
        <v>4</v>
      </c>
      <c r="I25" s="231">
        <v>1471.086</v>
      </c>
      <c r="J25" s="280">
        <v>2.4856367984542462E-2</v>
      </c>
      <c r="K25" s="280">
        <v>0.31399936684914276</v>
      </c>
      <c r="L25" s="280">
        <v>0.2943403716709968</v>
      </c>
      <c r="M25" s="281">
        <v>9.8379999999999992</v>
      </c>
      <c r="N25" s="282">
        <v>0</v>
      </c>
      <c r="O25" s="282">
        <v>3.3308725662537744</v>
      </c>
      <c r="P25" s="283">
        <v>1</v>
      </c>
      <c r="Q25" s="284">
        <v>0</v>
      </c>
      <c r="R25" s="284">
        <v>49</v>
      </c>
    </row>
    <row r="26" spans="1:18" ht="16.5">
      <c r="A26" s="273" t="s">
        <v>116</v>
      </c>
      <c r="B26" s="274" t="s">
        <v>385</v>
      </c>
      <c r="C26" s="275" t="s">
        <v>67</v>
      </c>
      <c r="D26" s="276">
        <v>0.81931805077481801</v>
      </c>
      <c r="E26" s="277">
        <v>9731</v>
      </c>
      <c r="F26" s="230" t="s">
        <v>119</v>
      </c>
      <c r="G26" s="278" t="s">
        <v>221</v>
      </c>
      <c r="H26" s="279">
        <v>7</v>
      </c>
      <c r="I26" s="231">
        <v>861.38499999999999</v>
      </c>
      <c r="J26" s="280">
        <v>1.2883688347502607E-2</v>
      </c>
      <c r="K26" s="280">
        <v>0.33133301323905018</v>
      </c>
      <c r="L26" s="280">
        <v>0.11753101390820278</v>
      </c>
      <c r="M26" s="281">
        <v>9.9039999999999999</v>
      </c>
      <c r="N26" s="282">
        <v>0</v>
      </c>
      <c r="O26" s="282">
        <v>7.7781712010308981</v>
      </c>
      <c r="P26" s="283">
        <v>6</v>
      </c>
      <c r="Q26" s="284">
        <v>0</v>
      </c>
      <c r="R26" s="284">
        <v>73</v>
      </c>
    </row>
    <row r="27" spans="1:18" ht="16.5">
      <c r="A27" s="273" t="s">
        <v>116</v>
      </c>
      <c r="B27" s="274" t="s">
        <v>305</v>
      </c>
      <c r="C27" s="275" t="s">
        <v>70</v>
      </c>
      <c r="D27" s="276">
        <v>0.75236786915023235</v>
      </c>
      <c r="E27" s="277">
        <v>259</v>
      </c>
      <c r="F27" s="230" t="s">
        <v>119</v>
      </c>
      <c r="G27" s="278" t="s">
        <v>221</v>
      </c>
      <c r="H27" s="279">
        <v>3</v>
      </c>
      <c r="I27" s="231">
        <v>1101.8029999999999</v>
      </c>
      <c r="J27" s="280">
        <v>2.3559968646963404E-2</v>
      </c>
      <c r="K27" s="280">
        <v>0.33002640843147008</v>
      </c>
      <c r="L27" s="280">
        <v>0.27500378924363061</v>
      </c>
      <c r="M27" s="281">
        <v>10.465999999999999</v>
      </c>
      <c r="N27" s="282">
        <v>0</v>
      </c>
      <c r="O27" s="282">
        <v>2.7228097944913929</v>
      </c>
      <c r="P27" s="283">
        <v>18</v>
      </c>
      <c r="Q27" s="284">
        <v>0</v>
      </c>
      <c r="R27" s="284">
        <v>30</v>
      </c>
    </row>
    <row r="28" spans="1:18" ht="16.5">
      <c r="A28" s="273" t="s">
        <v>116</v>
      </c>
      <c r="B28" s="274" t="s">
        <v>315</v>
      </c>
      <c r="C28" s="275" t="s">
        <v>67</v>
      </c>
      <c r="D28" s="276">
        <v>0.84223849031722964</v>
      </c>
      <c r="E28" s="277">
        <v>8935</v>
      </c>
      <c r="F28" s="230" t="s">
        <v>119</v>
      </c>
      <c r="G28" s="278" t="s">
        <v>219</v>
      </c>
      <c r="H28" s="279">
        <v>5</v>
      </c>
      <c r="I28" s="231">
        <v>1050.5429999999999</v>
      </c>
      <c r="J28" s="280">
        <v>2.8449228161376849E-2</v>
      </c>
      <c r="K28" s="280">
        <v>0.27407150067048452</v>
      </c>
      <c r="L28" s="280">
        <v>0.21512684392737852</v>
      </c>
      <c r="M28" s="281">
        <v>8.15</v>
      </c>
      <c r="N28" s="282">
        <v>0</v>
      </c>
      <c r="O28" s="282">
        <v>6.4728430916202386</v>
      </c>
      <c r="P28" s="283">
        <v>1</v>
      </c>
      <c r="Q28" s="284">
        <v>0</v>
      </c>
      <c r="R28" s="284">
        <v>68</v>
      </c>
    </row>
    <row r="29" spans="1:18" ht="16.5">
      <c r="A29" s="273" t="s">
        <v>116</v>
      </c>
      <c r="B29" s="274" t="s">
        <v>329</v>
      </c>
      <c r="C29" s="275" t="s">
        <v>70</v>
      </c>
      <c r="D29" s="276">
        <v>0.7596666666666666</v>
      </c>
      <c r="E29" s="277">
        <v>160</v>
      </c>
      <c r="F29" s="230" t="s">
        <v>119</v>
      </c>
      <c r="G29" s="278" t="s">
        <v>218</v>
      </c>
      <c r="H29" s="279">
        <v>1</v>
      </c>
      <c r="I29" s="231">
        <v>2185.5880000000002</v>
      </c>
      <c r="J29" s="280">
        <v>2.1815973592695024E-2</v>
      </c>
      <c r="K29" s="280">
        <v>0.30015972736696184</v>
      </c>
      <c r="L29" s="280">
        <v>0.31982240019619429</v>
      </c>
      <c r="M29" s="281">
        <v>9.5120000000000005</v>
      </c>
      <c r="N29" s="282">
        <v>0.13726283270222933</v>
      </c>
      <c r="O29" s="282">
        <v>10.798009505908707</v>
      </c>
      <c r="P29" s="283">
        <v>23</v>
      </c>
      <c r="Q29" s="284">
        <v>3</v>
      </c>
      <c r="R29" s="284">
        <v>236</v>
      </c>
    </row>
    <row r="30" spans="1:18" ht="16.5">
      <c r="A30" s="273" t="s">
        <v>116</v>
      </c>
      <c r="B30" s="274" t="s">
        <v>339</v>
      </c>
      <c r="C30" s="275" t="s">
        <v>67</v>
      </c>
      <c r="D30" s="276">
        <v>0.81899999999999995</v>
      </c>
      <c r="E30" s="277">
        <v>8378</v>
      </c>
      <c r="F30" s="230" t="s">
        <v>119</v>
      </c>
      <c r="G30" s="278" t="s">
        <v>217</v>
      </c>
      <c r="H30" s="279">
        <v>1</v>
      </c>
      <c r="I30" s="231">
        <v>2181.027</v>
      </c>
      <c r="J30" s="280">
        <v>1.7398965554600587E-2</v>
      </c>
      <c r="K30" s="280">
        <v>0.27927720255337862</v>
      </c>
      <c r="L30" s="280">
        <v>0.1783563431355962</v>
      </c>
      <c r="M30" s="281">
        <v>7.577</v>
      </c>
      <c r="N30" s="282">
        <v>0</v>
      </c>
      <c r="O30" s="282">
        <v>2.6134477014727464</v>
      </c>
      <c r="P30" s="283">
        <v>1</v>
      </c>
      <c r="Q30" s="284">
        <v>0</v>
      </c>
      <c r="R30" s="284">
        <v>57</v>
      </c>
    </row>
  </sheetData>
  <phoneticPr fontId="2" type="noConversion"/>
  <conditionalFormatting sqref="C14:D3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2024-10-04T00:28:14Z</dcterms:modified>
</cp:coreProperties>
</file>