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9819BDEC-51D6-4800-BD61-74033666F34D}" xr6:coauthVersionLast="47" xr6:coauthVersionMax="47" xr10:uidLastSave="{00000000-0000-0000-0000-000000000000}"/>
  <bookViews>
    <workbookView xWindow="-1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운전자별!$A$1:$R$40</definedName>
    <definedName name="_xlnm.Print_Area" localSheetId="1">종합!$A$1:$L$123</definedName>
    <definedName name="_xlnm.Print_Area" localSheetId="3">차량별!$A$1:$T$32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J51" i="12" a="1"/>
  <c r="J51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2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2" i="12" l="1"/>
  <c r="B113" i="12" l="1"/>
  <c r="B114" i="12"/>
  <c r="B115" i="12"/>
  <c r="J10" i="12" l="1"/>
  <c r="J31" i="12" s="1"/>
  <c r="K27" i="12"/>
  <c r="D27" i="12" l="1"/>
  <c r="F51" i="12" a="1"/>
  <c r="I51" i="12" a="1"/>
  <c r="N51" i="12" a="1"/>
  <c r="G51" i="12" a="1"/>
  <c r="E51" i="12" a="1"/>
  <c r="H51" i="12" a="1"/>
  <c r="D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G113" i="12" l="1"/>
  <c r="J112" i="12"/>
  <c r="E115" i="12"/>
  <c r="J115" i="12"/>
  <c r="J113" i="12"/>
  <c r="H112" i="12"/>
  <c r="I113" i="12"/>
  <c r="F113" i="12"/>
  <c r="D112" i="12"/>
  <c r="I112" i="12"/>
  <c r="H113" i="12"/>
  <c r="G114" i="12"/>
  <c r="E114" i="12"/>
  <c r="F114" i="12"/>
  <c r="D113" i="12"/>
  <c r="I115" i="12"/>
  <c r="D115" i="12"/>
  <c r="H114" i="12"/>
  <c r="G115" i="12"/>
  <c r="E113" i="12"/>
  <c r="D114" i="12"/>
  <c r="G112" i="12"/>
  <c r="F115" i="12"/>
  <c r="F112" i="12"/>
  <c r="J114" i="12"/>
  <c r="E112" i="12"/>
  <c r="I11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<sst xmlns="http://schemas.openxmlformats.org/spreadsheetml/2006/main" count="1444" uniqueCount="394">
  <si>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</si>
  <si>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</si>
  <si>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</si>
  <si>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</si>
  <si>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</si>
  <si>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</si>
  <si>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</si>
  <si>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</si>
  <si>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</si>
  <si>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</si>
  <si>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</si>
  <si>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</si>
  <si>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</si>
  <si>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</si>
  <si>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</si>
  <si>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</si>
  <si>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</si>
  <si>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</si>
  <si>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</si>
  <si>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</si>
  <si>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</si>
  <si>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</si>
  <si>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</si>
  <si>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</si>
  <si>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</si>
  <si>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</si>
  <si>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</si>
  <si>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</si>
  <si>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</si>
  <si>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</si>
  <si>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</si>
  <si>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</si>
  <si>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</si>
  <si>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</si>
  <si>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</si>
  <si>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</si>
  <si>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</si>
  <si>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</si>
  <si>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</si>
  <si>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</si>
  <si>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</si>
  <si>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</si>
  <si>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</si>
  <si>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</si>
  <si>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</si>
  <si>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</si>
  <si>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</si>
  <si>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</si>
  <si>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</si>
  <si>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</si>
  <si>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</si>
  <si>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</si>
  <si>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</si>
  <si>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</si>
  <si>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</si>
  <si>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</si>
  <si>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</si>
  <si>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</si>
  <si>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</si>
  <si>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</si>
  <si>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</si>
  <si>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</si>
  <si>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</si>
  <si>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</si>
  <si>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</si>
  <si>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</si>
  <si>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</si>
  <si>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</si>
  <si>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</si>
  <si>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</si>
  <si>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</si>
  <si>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</si>
  <si>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</si>
  <si>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</si>
  <si>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</si>
  <si>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</si>
  <si>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</si>
  <si>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</si>
  <si>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</si>
  <si>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</si>
  <si>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</si>
  <si>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</si>
  <si>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</si>
  <si>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</si>
  <si>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</si>
  <si>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</si>
  <si>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</si>
  <si>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</si>
  <si>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</si>
  <si>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</si>
  <si>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</si>
  <si>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</si>
  <si>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</si>
  <si>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</si>
  <si>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</si>
  <si>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</si>
  <si>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</si>
  <si>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</si>
  <si>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</si>
  <si>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</si>
  <si>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</si>
  <si>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</si>
  <si>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</si>
  <si>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</si>
  <si>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</si>
  <si>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</si>
  <si>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</si>
  <si>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</si>
  <si>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</si>
  <si>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</si>
  <si>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</si>
  <si>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</si>
  <si>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</si>
  <si>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</si>
  <si>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</si>
  <si>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</si>
  <si>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</si>
  <si>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</si>
  <si>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</si>
  <si>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</si>
  <si>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</si>
  <si>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</si>
  <si>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</si>
  <si>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</si>
  <si>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</si>
  <si>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</si>
  <si>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</si>
  <si>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</si>
  <si>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</si>
  <si>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</si>
  <si>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</si>
  <si>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</si>
  <si>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</si>
  <si>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</si>
  <si>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</si>
  <si>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</si>
  <si>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</si>
  <si>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</si>
  <si>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</si>
  <si>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</si>
  <si>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</si>
  <si>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</si>
  <si>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</si>
  <si>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</si>
  <si>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</si>
  <si>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</si>
  <si>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</si>
  <si>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</si>
  <si>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</si>
  <si>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</si>
  <si>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</si>
  <si>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</si>
  <si>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</si>
  <si>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</si>
  <si>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</si>
  <si>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</si>
  <si>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</si>
  <si>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</si>
  <si>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</si>
  <si>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</si>
  <si>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</si>
  <si>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</si>
  <si>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</si>
  <si>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</si>
  <si>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</si>
  <si>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</si>
  <si>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</si>
  <si>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</si>
  <si>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</si>
  <si>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</si>
  <si>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</si>
  <si>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</si>
  <si>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</si>
  <si>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</si>
  <si>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</si>
  <si>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</si>
  <si>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</si>
  <si>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</si>
  <si>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</si>
  <si>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</si>
  <si>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</si>
  <si>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</si>
  <si>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</si>
  <si>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</si>
  <si>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</si>
  <si>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</si>
  <si>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</si>
  <si>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</si>
  <si>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</si>
  <si>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</si>
  <si>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</si>
  <si>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</si>
  <si>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성산여객</t>
    <phoneticPr fontId="2" type="noConversion"/>
  </si>
  <si>
    <t>71바7082</t>
  </si>
  <si>
    <t>강전범</t>
  </si>
  <si>
    <t>5185804</t>
  </si>
  <si>
    <t>WC</t>
  </si>
  <si>
    <t>71바7503</t>
  </si>
  <si>
    <t>길정남</t>
  </si>
  <si>
    <t>5181349</t>
  </si>
  <si>
    <t>71바7506</t>
  </si>
  <si>
    <t>71바7055</t>
  </si>
  <si>
    <t>김기복</t>
  </si>
  <si>
    <t>518547</t>
  </si>
  <si>
    <t>71바7093</t>
  </si>
  <si>
    <t>김덕호</t>
  </si>
  <si>
    <t>5183153</t>
  </si>
  <si>
    <t>71바7086</t>
  </si>
  <si>
    <t>71바7084</t>
  </si>
  <si>
    <t>김동원</t>
  </si>
  <si>
    <t>5184264</t>
  </si>
  <si>
    <t>71바7509</t>
  </si>
  <si>
    <t>김영진</t>
  </si>
  <si>
    <t>5189878</t>
  </si>
  <si>
    <t>김인성</t>
  </si>
  <si>
    <t>5186250</t>
  </si>
  <si>
    <t>72바1404</t>
  </si>
  <si>
    <t>김정구</t>
  </si>
  <si>
    <t>518391</t>
  </si>
  <si>
    <t>71바7089</t>
  </si>
  <si>
    <t>71바7069</t>
  </si>
  <si>
    <t>박기환</t>
  </si>
  <si>
    <t>5183664</t>
  </si>
  <si>
    <t>71바7051</t>
  </si>
  <si>
    <t>71바7091</t>
  </si>
  <si>
    <t>박용묵</t>
  </si>
  <si>
    <t>5181037</t>
  </si>
  <si>
    <t>71바7061</t>
  </si>
  <si>
    <t>71바7507</t>
  </si>
  <si>
    <t>신경섭</t>
  </si>
  <si>
    <t>5184051</t>
  </si>
  <si>
    <t>71바7081</t>
  </si>
  <si>
    <t>신은준</t>
  </si>
  <si>
    <t>5183282</t>
  </si>
  <si>
    <t>양기원</t>
  </si>
  <si>
    <t>5184785</t>
  </si>
  <si>
    <t>오대근</t>
  </si>
  <si>
    <t>5186494</t>
  </si>
  <si>
    <t>유충상</t>
  </si>
  <si>
    <t>518384</t>
  </si>
  <si>
    <t>이성재</t>
  </si>
  <si>
    <t>5188869</t>
  </si>
  <si>
    <t>이용호</t>
  </si>
  <si>
    <t>518319</t>
  </si>
  <si>
    <t>71바7054</t>
  </si>
  <si>
    <t>71바7059</t>
  </si>
  <si>
    <t>이종원</t>
  </si>
  <si>
    <t>5188913</t>
  </si>
  <si>
    <t>이흥규</t>
  </si>
  <si>
    <t>5186551</t>
  </si>
  <si>
    <t>71바7088</t>
  </si>
  <si>
    <t>정언교</t>
  </si>
  <si>
    <t>5184600</t>
  </si>
  <si>
    <t>정지택</t>
  </si>
  <si>
    <t>5181944</t>
  </si>
  <si>
    <t>정태화</t>
  </si>
  <si>
    <t>51893</t>
  </si>
  <si>
    <t>제갈민</t>
  </si>
  <si>
    <t>5188253</t>
  </si>
  <si>
    <t>71바7066</t>
  </si>
  <si>
    <t>최건우</t>
  </si>
  <si>
    <t>5185826</t>
  </si>
  <si>
    <t>71바7085</t>
  </si>
  <si>
    <t>하상신</t>
  </si>
  <si>
    <t>5186282</t>
  </si>
  <si>
    <t>홍화련</t>
  </si>
  <si>
    <t>518949</t>
  </si>
  <si>
    <t>521521</t>
  </si>
  <si>
    <t>성산여객521D1</t>
  </si>
  <si>
    <t>성산여객521F1</t>
  </si>
  <si>
    <t>71바7505</t>
  </si>
  <si>
    <t>551551</t>
  </si>
  <si>
    <t>성산여객551F2</t>
  </si>
  <si>
    <t>성산여객551F1</t>
  </si>
  <si>
    <t>71바7058</t>
  </si>
  <si>
    <t>성산여객551F3</t>
  </si>
  <si>
    <t>586586</t>
  </si>
  <si>
    <t>71바7068</t>
  </si>
  <si>
    <t>71바7094</t>
  </si>
  <si>
    <t>▽</t>
  </si>
  <si>
    <t>▲</t>
  </si>
  <si>
    <t>성산여객521F2</t>
  </si>
  <si>
    <t>=</t>
  </si>
  <si>
    <t>성산여객551F4</t>
  </si>
  <si>
    <t>71바7510</t>
  </si>
  <si>
    <t>75아1152</t>
  </si>
  <si>
    <t>권유성</t>
  </si>
  <si>
    <t>5185535</t>
  </si>
  <si>
    <t>김태옥</t>
  </si>
  <si>
    <t>5186670</t>
  </si>
  <si>
    <t>박명철</t>
  </si>
  <si>
    <t>51887</t>
  </si>
  <si>
    <t>송상호</t>
  </si>
  <si>
    <t>5185885</t>
  </si>
  <si>
    <t>정재길</t>
  </si>
  <si>
    <t>5187544</t>
  </si>
  <si>
    <t>0%(0명)</t>
  </si>
  <si>
    <t>개선율(유카전)</t>
  </si>
  <si>
    <t>인천전체</t>
  </si>
  <si>
    <t>순위</t>
  </si>
  <si>
    <t>28위/(32개사)</t>
  </si>
  <si>
    <t>100%(4명)</t>
  </si>
  <si>
    <t>성산여객521F3</t>
  </si>
  <si>
    <t>성산여객521D2</t>
  </si>
  <si>
    <t>성산여객521D3</t>
  </si>
  <si>
    <t>성산여객521D4</t>
  </si>
  <si>
    <t>성산여객521A1</t>
  </si>
  <si>
    <t>성산여객586F3</t>
  </si>
  <si>
    <t>성산여객586F1</t>
  </si>
  <si>
    <t>성산여객586F5</t>
  </si>
  <si>
    <t>성산여객586F4</t>
  </si>
  <si>
    <t>성산여객586F2</t>
  </si>
  <si>
    <t>588588</t>
  </si>
  <si>
    <t>성산여객588D1</t>
  </si>
  <si>
    <t>성산여객588F3</t>
  </si>
  <si>
    <t>성산여객588F5</t>
  </si>
  <si>
    <t>성산여객588F4</t>
  </si>
  <si>
    <t>성산여객588F6</t>
  </si>
  <si>
    <t>성산여객588F2</t>
  </si>
  <si>
    <t>성산여객588F1</t>
  </si>
  <si>
    <t>NULL</t>
  </si>
  <si>
    <t>5182922</t>
  </si>
  <si>
    <t>(최우수)</t>
  </si>
  <si>
    <t>24'09</t>
    <phoneticPr fontId="2" type="noConversion"/>
  </si>
  <si>
    <t>11%(1명)</t>
  </si>
  <si>
    <t>44%(4명)</t>
  </si>
  <si>
    <t>22%(2명)</t>
  </si>
  <si>
    <t>33%(3명)</t>
  </si>
  <si>
    <t>67%(6명)</t>
  </si>
  <si>
    <t>100%(5명)</t>
  </si>
  <si>
    <t>6%(2명)</t>
  </si>
  <si>
    <t>19%(7명)</t>
  </si>
  <si>
    <t>31%(11명)</t>
  </si>
  <si>
    <t>33%(12명)</t>
  </si>
  <si>
    <t>분석기간: 24.09.01-24.09.30</t>
    <phoneticPr fontId="2" type="noConversion"/>
  </si>
  <si>
    <t>1111</t>
  </si>
  <si>
    <t>11111111</t>
  </si>
  <si>
    <t>성산여객1111이상1</t>
  </si>
  <si>
    <t>성산여객521B1</t>
  </si>
  <si>
    <t>성산여객588C1</t>
  </si>
  <si>
    <t>성산여객588D2</t>
  </si>
  <si>
    <t>71바7090</t>
  </si>
  <si>
    <t>NEW</t>
  </si>
  <si>
    <t>new</t>
  </si>
  <si>
    <t>51829224252.179</t>
  </si>
  <si>
    <t>강경원</t>
  </si>
  <si>
    <t>5182831</t>
  </si>
  <si>
    <t>51828313716.772</t>
  </si>
  <si>
    <t>51858041035.462</t>
  </si>
  <si>
    <t>5185535842.455</t>
  </si>
  <si>
    <t>5181349194.658</t>
  </si>
  <si>
    <t>518547846.221</t>
  </si>
  <si>
    <t>51831534114.625</t>
  </si>
  <si>
    <t>5184264127.391</t>
  </si>
  <si>
    <t>51898782103.936</t>
  </si>
  <si>
    <t>김유철</t>
  </si>
  <si>
    <t>5183665</t>
  </si>
  <si>
    <t>5183665446.874</t>
  </si>
  <si>
    <t>51862501592.089</t>
  </si>
  <si>
    <t>5183913779.432</t>
  </si>
  <si>
    <t>51866702000.003</t>
  </si>
  <si>
    <t>나형균</t>
  </si>
  <si>
    <t>5186313</t>
  </si>
  <si>
    <t>51863131600.235</t>
  </si>
  <si>
    <t>51836643990.959</t>
  </si>
  <si>
    <t>518871167.173</t>
  </si>
  <si>
    <t>51810374682.23</t>
  </si>
  <si>
    <t>51858851541.692</t>
  </si>
  <si>
    <t>51840514301.534</t>
  </si>
  <si>
    <t>5183282885.569</t>
  </si>
  <si>
    <t>51847851703.377</t>
  </si>
  <si>
    <t>5186494439.337</t>
  </si>
  <si>
    <t>5183841269.001</t>
  </si>
  <si>
    <t>51888694032.373</t>
  </si>
  <si>
    <t>5183192482.898</t>
  </si>
  <si>
    <t>51889131768.043</t>
  </si>
  <si>
    <t>5186551319.385</t>
  </si>
  <si>
    <t>정수교</t>
  </si>
  <si>
    <t>5181127</t>
  </si>
  <si>
    <t>5181127258.601</t>
  </si>
  <si>
    <t>51846001386.808</t>
  </si>
  <si>
    <t>51875443972.938</t>
  </si>
  <si>
    <t>5181944843.015</t>
  </si>
  <si>
    <t>518931030.047</t>
  </si>
  <si>
    <t>5188253743.965</t>
  </si>
  <si>
    <t>(우  수)</t>
  </si>
  <si>
    <t>5185826958.839</t>
  </si>
  <si>
    <t>5186282547.166</t>
  </si>
  <si>
    <t>518949460.771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</si>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</sst>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83" fillId="0" borderId="0" xfId="0" applyFont="1">
      <alignment vertical="center"/>
    </xf>
    <xf numFmtId="188" fontId="83" fillId="0" borderId="0" xfId="2" applyNumberFormat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2.143567873880996</c:v>
                </c:pt>
                <c:pt idx="5">
                  <c:v>2.043779658285839</c:v>
                </c:pt>
                <c:pt idx="6">
                  <c:v>1.9918605022563465</c:v>
                </c:pt>
                <c:pt idx="7">
                  <c:v>1.9362795623075653</c:v>
                </c:pt>
                <c:pt idx="8">
                  <c:v>1.9873480384221727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5.5555555555555552E-2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0.19444444444444445</c:v>
                </c:pt>
                <c:pt idx="4">
                  <c:v>0.30555555555555558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0.44444444444444442</c:v>
                </c:pt>
                <c:pt idx="1">
                  <c:v>0.22222222222222221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20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8</xdr:row>
      <xdr:rowOff>313765</xdr:rowOff>
    </xdr:from>
    <xdr:to>
      <xdr:col>2</xdr:col>
      <xdr:colOff>145677</xdr:colOff>
      <xdr:row>13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2498912"/>
          <a:ext cx="336177" cy="1815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201701</xdr:colOff>
      <xdr:row>9</xdr:row>
      <xdr:rowOff>134471</xdr:rowOff>
    </xdr:from>
    <xdr:to>
      <xdr:col>2</xdr:col>
      <xdr:colOff>302558</xdr:colOff>
      <xdr:row>11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4" y="3193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40340</xdr:colOff>
      <xdr:row>15</xdr:row>
      <xdr:rowOff>40341</xdr:rowOff>
    </xdr:from>
    <xdr:to>
      <xdr:col>6</xdr:col>
      <xdr:colOff>197227</xdr:colOff>
      <xdr:row>17</xdr:row>
      <xdr:rowOff>230843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693458" y="484766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17A130B-E973-4645-A47F-5F0B8170136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627529</xdr:colOff>
      <xdr:row>15</xdr:row>
      <xdr:rowOff>190500</xdr:rowOff>
    </xdr:from>
    <xdr:to>
      <xdr:col>6</xdr:col>
      <xdr:colOff>1</xdr:colOff>
      <xdr:row>16</xdr:row>
      <xdr:rowOff>257736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280647" y="4997824"/>
          <a:ext cx="246530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</xdr:colOff>
      <xdr:row>13</xdr:row>
      <xdr:rowOff>282389</xdr:rowOff>
    </xdr:from>
    <xdr:to>
      <xdr:col>6</xdr:col>
      <xdr:colOff>1100421</xdr:colOff>
      <xdr:row>15</xdr:row>
      <xdr:rowOff>181536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596652" y="4507007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212912</xdr:colOff>
      <xdr:row>15</xdr:row>
      <xdr:rowOff>190500</xdr:rowOff>
    </xdr:from>
    <xdr:to>
      <xdr:col>6</xdr:col>
      <xdr:colOff>515471</xdr:colOff>
      <xdr:row>16</xdr:row>
      <xdr:rowOff>212912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 flipV="1">
          <a:off x="4740088" y="4997824"/>
          <a:ext cx="302559" cy="3137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82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334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4" t="s">
        <v>38</v>
      </c>
      <c r="D4" s="284"/>
      <c r="E4" s="62" t="s">
        <v>111</v>
      </c>
      <c r="F4" s="62" t="s">
        <v>64</v>
      </c>
      <c r="G4" s="281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323</v>
      </c>
      <c r="C5" s="285" t="s">
        <v>192</v>
      </c>
      <c r="D5" s="285"/>
      <c r="E5" s="63">
        <v>4</v>
      </c>
      <c r="F5" s="64">
        <v>39</v>
      </c>
      <c r="G5" s="94" t="s">
        <v>70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6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7"/>
      <c r="P9" s="287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성산여객</v>
      </c>
      <c r="K10" s="194" t="s">
        <v>93</v>
      </c>
      <c r="X10" s="286"/>
      <c r="Z10" s="39"/>
      <c r="AA10" s="39"/>
      <c r="AB10" s="39"/>
    </row>
    <row r="11" spans="1:28" ht="23.25" customHeight="1" thickTop="1">
      <c r="G11" s="6"/>
      <c r="H11" s="238">
        <v>1</v>
      </c>
      <c r="I11" s="239">
        <v>2.0099999999999998</v>
      </c>
      <c r="J11" s="240">
        <v>2.0554093654867969</v>
      </c>
      <c r="K11" s="241"/>
      <c r="M11" s="2"/>
      <c r="Y11" s="283"/>
      <c r="Z11" s="229"/>
      <c r="AA11" s="227"/>
      <c r="AB11" s="39"/>
    </row>
    <row r="12" spans="1:28" ht="23.25" customHeight="1">
      <c r="G12" s="6"/>
      <c r="H12" s="242">
        <v>2</v>
      </c>
      <c r="I12" s="239">
        <v>2.3662575846193561</v>
      </c>
      <c r="J12" s="240">
        <v>2.3125550026349182</v>
      </c>
      <c r="K12" s="243">
        <v>0.12510677506192036</v>
      </c>
      <c r="M12" s="227"/>
      <c r="Y12" s="283"/>
      <c r="Z12" s="229"/>
      <c r="AA12" s="227"/>
      <c r="AB12" s="39"/>
    </row>
    <row r="13" spans="1:28" ht="23.25" customHeight="1">
      <c r="G13" s="6"/>
      <c r="H13" s="242">
        <v>3</v>
      </c>
      <c r="I13" s="239">
        <v>2.37</v>
      </c>
      <c r="J13" s="240">
        <v>2.295595400787926</v>
      </c>
      <c r="K13" s="244">
        <v>-7.3337074481119036E-3</v>
      </c>
      <c r="M13" s="227"/>
      <c r="Y13" s="283"/>
      <c r="Z13" s="229"/>
      <c r="AA13" s="227"/>
      <c r="AB13" s="39"/>
    </row>
    <row r="14" spans="1:28" ht="23.25" customHeight="1">
      <c r="G14" s="6"/>
      <c r="H14" s="242">
        <v>4</v>
      </c>
      <c r="I14" s="239">
        <v>2.33</v>
      </c>
      <c r="J14" s="240">
        <v>2.2285866999510513</v>
      </c>
      <c r="K14" s="244">
        <v>-2.9190118090441808E-2</v>
      </c>
      <c r="M14" s="227"/>
      <c r="Y14" s="283"/>
      <c r="Z14" s="229"/>
      <c r="AA14" s="227"/>
      <c r="AB14" s="39"/>
    </row>
    <row r="15" spans="1:28" ht="23.25" customHeight="1">
      <c r="G15" s="6"/>
      <c r="H15" s="242">
        <v>5</v>
      </c>
      <c r="I15" s="239">
        <v>2.2850259626150282</v>
      </c>
      <c r="J15" s="240">
        <v>2.143567873880996</v>
      </c>
      <c r="K15" s="244">
        <v>-3.8149211817481765E-2</v>
      </c>
      <c r="M15" s="227"/>
      <c r="Y15" s="283"/>
      <c r="Z15" s="229"/>
      <c r="AA15" s="227"/>
      <c r="AB15" s="39"/>
    </row>
    <row r="16" spans="1:28" ht="23.25" customHeight="1">
      <c r="G16" s="6"/>
      <c r="H16" s="242">
        <v>6</v>
      </c>
      <c r="I16" s="239">
        <v>2.0664933427553414</v>
      </c>
      <c r="J16" s="240">
        <v>2.043779658285839</v>
      </c>
      <c r="K16" s="244">
        <v>-4.65523937035347E-2</v>
      </c>
      <c r="M16" s="227"/>
      <c r="Y16" s="283"/>
      <c r="Z16" s="229"/>
      <c r="AA16" s="227"/>
      <c r="AB16" s="39"/>
    </row>
    <row r="17" spans="2:28" ht="23.25" customHeight="1">
      <c r="G17" s="6"/>
      <c r="H17" s="242">
        <v>7</v>
      </c>
      <c r="I17" s="239">
        <v>2.13</v>
      </c>
      <c r="J17" s="240">
        <v>1.9918605022563465</v>
      </c>
      <c r="K17" s="244">
        <v>-2.5403499745681124E-2</v>
      </c>
      <c r="M17" s="227"/>
      <c r="Y17" s="283"/>
      <c r="Z17" s="229"/>
      <c r="AA17" s="227"/>
      <c r="AB17" s="39"/>
    </row>
    <row r="18" spans="2:28" ht="23.25" customHeight="1">
      <c r="G18" s="6"/>
      <c r="H18" s="242">
        <v>8</v>
      </c>
      <c r="I18" s="239">
        <v>2.08</v>
      </c>
      <c r="J18" s="240">
        <v>1.9362795623075653</v>
      </c>
      <c r="K18" s="244">
        <v>-2.7904032378683219E-2</v>
      </c>
      <c r="M18" s="227"/>
      <c r="Y18" s="283"/>
      <c r="Z18" s="229"/>
      <c r="AA18" s="227"/>
      <c r="AB18" s="39"/>
    </row>
    <row r="19" spans="2:28" ht="23.25" customHeight="1">
      <c r="G19" s="6"/>
      <c r="H19" s="242">
        <v>9</v>
      </c>
      <c r="I19" s="239">
        <v>2.13</v>
      </c>
      <c r="J19" s="240">
        <v>1.9873480384221727</v>
      </c>
      <c r="K19" s="244">
        <v>2.6374536564206963E-2</v>
      </c>
      <c r="M19" s="227"/>
      <c r="Y19" s="283"/>
      <c r="Z19" s="229"/>
      <c r="AA19" s="227"/>
      <c r="AB19" s="39"/>
    </row>
    <row r="20" spans="2:28" ht="23.25" customHeight="1">
      <c r="G20" s="6"/>
      <c r="H20" s="245" t="s">
        <v>297</v>
      </c>
      <c r="I20" s="246">
        <v>5.9701492537313383E-2</v>
      </c>
      <c r="J20" s="247">
        <v>-3.3113270868309397E-2</v>
      </c>
      <c r="K20" s="248">
        <v>-9.281476340562278E-2</v>
      </c>
      <c r="M20" s="227"/>
      <c r="Y20" s="283"/>
      <c r="Z20" s="229"/>
      <c r="AA20" s="227"/>
      <c r="AB20" s="39"/>
    </row>
    <row r="21" spans="2:28" ht="23.25" customHeight="1">
      <c r="H21" s="249" t="s">
        <v>299</v>
      </c>
      <c r="I21" s="250"/>
      <c r="J21" s="251" t="s">
        <v>300</v>
      </c>
      <c r="K21" s="252"/>
      <c r="M21" s="227"/>
      <c r="X21" s="2"/>
      <c r="Y21" s="31"/>
      <c r="AB21" s="39"/>
    </row>
    <row r="22" spans="2:28" ht="9" customHeight="1">
      <c r="M22" s="227"/>
      <c r="X22" s="2"/>
      <c r="Y22" s="31"/>
      <c r="AB22" s="227"/>
    </row>
    <row r="23" spans="2:28" ht="16.5" customHeight="1">
      <c r="B23" s="52" t="s">
        <v>128</v>
      </c>
      <c r="C23" s="52"/>
      <c r="D23" s="51"/>
      <c r="E23" s="51"/>
      <c r="F23" s="51"/>
      <c r="G23" s="51"/>
      <c r="H23" s="51"/>
      <c r="I23" s="51"/>
      <c r="J23" s="51"/>
      <c r="K23" s="51"/>
      <c r="M23" s="227"/>
      <c r="X23" s="2"/>
      <c r="Y23" s="31"/>
      <c r="AB23" s="227"/>
    </row>
    <row r="24" spans="2:28" ht="27.75" customHeight="1">
      <c r="B24" s="56" t="s">
        <v>62</v>
      </c>
      <c r="C24" s="56" t="s">
        <v>100</v>
      </c>
      <c r="D24" s="56" t="s">
        <v>102</v>
      </c>
      <c r="E24" s="56" t="s">
        <v>103</v>
      </c>
      <c r="F24" s="56" t="s">
        <v>104</v>
      </c>
      <c r="G24" s="56" t="s">
        <v>105</v>
      </c>
      <c r="H24" s="56" t="s">
        <v>6</v>
      </c>
      <c r="I24" s="56" t="s">
        <v>7</v>
      </c>
      <c r="J24" s="56" t="s">
        <v>106</v>
      </c>
      <c r="K24" s="56" t="s">
        <v>72</v>
      </c>
      <c r="M24" s="227"/>
      <c r="X24" s="2"/>
      <c r="Y24" s="31"/>
      <c r="AB24" s="227"/>
    </row>
    <row r="25" spans="2:28" ht="23.25" customHeight="1">
      <c r="B25" s="76" t="s">
        <v>298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27"/>
      <c r="N25" s="288" t="s">
        <v>117</v>
      </c>
      <c r="Y25" s="31"/>
    </row>
    <row r="26" spans="2:28" ht="22.5" customHeight="1">
      <c r="B26" s="223" t="s">
        <v>117</v>
      </c>
      <c r="C26" s="69">
        <v>9</v>
      </c>
      <c r="D26" s="70">
        <v>3.4030718937338174E-2</v>
      </c>
      <c r="E26" s="70">
        <v>0.39466931068616218</v>
      </c>
      <c r="F26" s="70">
        <v>0.17813268439457869</v>
      </c>
      <c r="G26" s="71">
        <v>11.939800000000002</v>
      </c>
      <c r="H26" s="72">
        <v>0.76961923262106513</v>
      </c>
      <c r="I26" s="72">
        <v>21.449635294025523</v>
      </c>
      <c r="J26" s="73">
        <v>1.9873480384221727</v>
      </c>
      <c r="K26" s="74" t="s">
        <v>70</v>
      </c>
      <c r="M26" s="227"/>
      <c r="N26" s="39" t="s">
        <v>70</v>
      </c>
      <c r="O26" s="39">
        <v>36</v>
      </c>
      <c r="Y26" s="31"/>
    </row>
    <row r="27" spans="2:28" ht="22.5" customHeight="1">
      <c r="B27" s="53" t="s">
        <v>107</v>
      </c>
      <c r="C27" s="53"/>
      <c r="D27" s="67">
        <f>D26/D25-1</f>
        <v>0.55180436281909895</v>
      </c>
      <c r="E27" s="67">
        <f t="shared" ref="E27:J27" si="0">E26/E25-1</f>
        <v>0.11351850492697779</v>
      </c>
      <c r="F27" s="67">
        <f t="shared" si="0"/>
        <v>2.6446417739624195E-2</v>
      </c>
      <c r="G27" s="67">
        <f t="shared" si="0"/>
        <v>-0.15285032152414502</v>
      </c>
      <c r="H27" s="67">
        <f t="shared" si="0"/>
        <v>2.4455951015020689</v>
      </c>
      <c r="I27" s="67">
        <f t="shared" si="0"/>
        <v>0.35890960931778193</v>
      </c>
      <c r="J27" s="67">
        <f t="shared" si="0"/>
        <v>-6.7154130922026711E-2</v>
      </c>
      <c r="K27" s="68" t="str">
        <f>J21</f>
        <v>28위/(32개사)</v>
      </c>
      <c r="M27" s="2" t="s">
        <v>182</v>
      </c>
      <c r="N27" s="289">
        <v>5.5555555555555552E-2</v>
      </c>
      <c r="O27" s="39">
        <v>2</v>
      </c>
      <c r="X27" s="2"/>
      <c r="Y27" s="31"/>
    </row>
    <row r="28" spans="2:28" ht="22.5" customHeight="1">
      <c r="M28" s="2" t="s">
        <v>183</v>
      </c>
      <c r="N28" s="289">
        <v>5.5555555555555552E-2</v>
      </c>
      <c r="O28" s="39">
        <v>2</v>
      </c>
      <c r="X28" s="2"/>
      <c r="Y28" s="31"/>
    </row>
    <row r="29" spans="2:28" ht="17.25" customHeight="1">
      <c r="B29" s="52" t="s">
        <v>129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116</v>
      </c>
      <c r="N29" s="289">
        <v>5.5555555555555552E-2</v>
      </c>
      <c r="O29" s="39">
        <v>2</v>
      </c>
      <c r="X29" s="2"/>
      <c r="Y29" s="31"/>
    </row>
    <row r="30" spans="2:28" ht="22.5" customHeight="1">
      <c r="B30" s="60"/>
      <c r="C30" s="60"/>
      <c r="M30" s="2" t="s">
        <v>184</v>
      </c>
      <c r="N30" s="289">
        <v>0.19444444444444445</v>
      </c>
      <c r="O30" s="39">
        <v>7</v>
      </c>
      <c r="X30" s="2"/>
      <c r="Y30" s="31"/>
    </row>
    <row r="31" spans="2:28" ht="22.5" customHeight="1" thickBot="1">
      <c r="H31" s="195" t="s">
        <v>91</v>
      </c>
      <c r="I31" s="196" t="s">
        <v>92</v>
      </c>
      <c r="J31" s="197" t="str">
        <f>J10</f>
        <v>성산여객</v>
      </c>
      <c r="K31" s="198" t="s">
        <v>115</v>
      </c>
      <c r="M31" s="2" t="s">
        <v>185</v>
      </c>
      <c r="N31" s="289">
        <v>0.30555555555555558</v>
      </c>
      <c r="O31" s="39">
        <v>11</v>
      </c>
      <c r="X31" s="2"/>
      <c r="Y31" s="31"/>
    </row>
    <row r="32" spans="2:28" ht="22.5" customHeight="1" thickTop="1">
      <c r="H32" s="203" t="s">
        <v>109</v>
      </c>
      <c r="I32" s="204" t="s">
        <v>67</v>
      </c>
      <c r="J32" s="205" t="s">
        <v>70</v>
      </c>
      <c r="K32" s="206"/>
      <c r="M32" s="2" t="s">
        <v>76</v>
      </c>
      <c r="N32" s="289">
        <v>0.33333333333333331</v>
      </c>
      <c r="O32" s="39">
        <v>12</v>
      </c>
      <c r="X32" s="2"/>
      <c r="Z32" s="39"/>
      <c r="AA32" s="39"/>
      <c r="AB32" s="39"/>
    </row>
    <row r="33" spans="2:28" ht="21" customHeight="1">
      <c r="H33" s="199" t="s">
        <v>94</v>
      </c>
      <c r="I33" s="200">
        <v>4.0834575260804772E-2</v>
      </c>
      <c r="J33" s="201" t="s">
        <v>330</v>
      </c>
      <c r="K33" s="202">
        <v>1.4720980294750781E-2</v>
      </c>
      <c r="M33" s="2"/>
      <c r="X33" s="2"/>
      <c r="Z33" s="39"/>
      <c r="AA33" s="39"/>
      <c r="AB33" s="39"/>
    </row>
    <row r="34" spans="2:28" ht="21" customHeight="1">
      <c r="H34" s="183" t="s">
        <v>95</v>
      </c>
      <c r="I34" s="175">
        <v>6.9448584202682559E-2</v>
      </c>
      <c r="J34" s="184" t="s">
        <v>330</v>
      </c>
      <c r="K34" s="185">
        <v>-1.3893028647127006E-2</v>
      </c>
      <c r="L34" s="4"/>
      <c r="M34" s="2"/>
      <c r="X34" s="2"/>
      <c r="Z34" s="39"/>
      <c r="AA34" s="39"/>
      <c r="AB34" s="39"/>
    </row>
    <row r="35" spans="2:28" ht="21" customHeight="1">
      <c r="H35" s="182" t="s">
        <v>96</v>
      </c>
      <c r="I35" s="175">
        <v>0.12071535022354694</v>
      </c>
      <c r="J35" s="184" t="s">
        <v>330</v>
      </c>
      <c r="K35" s="185">
        <v>-6.5159794667991391E-2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99</v>
      </c>
      <c r="I36" s="175">
        <v>0.21818181818181817</v>
      </c>
      <c r="J36" s="184" t="s">
        <v>331</v>
      </c>
      <c r="K36" s="185">
        <v>-2.3737373737373724E-2</v>
      </c>
      <c r="L36" s="4"/>
      <c r="M36" s="2"/>
      <c r="X36" s="2"/>
      <c r="Z36" s="39"/>
      <c r="AA36" s="39"/>
      <c r="AB36" s="39"/>
    </row>
    <row r="37" spans="2:28" ht="21" customHeight="1">
      <c r="H37" s="186" t="s">
        <v>97</v>
      </c>
      <c r="I37" s="175">
        <v>0.23487332339791356</v>
      </c>
      <c r="J37" s="184" t="s">
        <v>332</v>
      </c>
      <c r="K37" s="185">
        <v>7.0682232157642022E-2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88">
        <v>0.31594634873323396</v>
      </c>
      <c r="J38" s="189" t="s">
        <v>333</v>
      </c>
      <c r="K38" s="190">
        <v>1.7386984600099353E-2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130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101</v>
      </c>
      <c r="D41" s="56" t="s">
        <v>102</v>
      </c>
      <c r="E41" s="56" t="s">
        <v>103</v>
      </c>
      <c r="F41" s="56" t="s">
        <v>104</v>
      </c>
      <c r="G41" s="56" t="s">
        <v>105</v>
      </c>
      <c r="H41" s="56" t="s">
        <v>6</v>
      </c>
      <c r="I41" s="56" t="s">
        <v>7</v>
      </c>
      <c r="J41" s="56" t="s">
        <v>106</v>
      </c>
      <c r="K41" s="56" t="s">
        <v>72</v>
      </c>
      <c r="L41" s="4"/>
      <c r="M41" s="2"/>
      <c r="N41" s="39" t="s">
        <v>123</v>
      </c>
      <c r="X41" s="2"/>
      <c r="Z41" s="39"/>
      <c r="AA41" s="39"/>
      <c r="AB41" s="39"/>
    </row>
    <row r="42" spans="2:28" ht="22.5" customHeight="1">
      <c r="B42" s="225" t="s">
        <v>117</v>
      </c>
      <c r="C42" s="77">
        <v>1</v>
      </c>
      <c r="D42" s="78">
        <v>3.4716453499018814E-2</v>
      </c>
      <c r="E42" s="78">
        <v>0.49484422575403403</v>
      </c>
      <c r="F42" s="78">
        <v>0.21346867625766422</v>
      </c>
      <c r="G42" s="79">
        <v>10.730400000000001</v>
      </c>
      <c r="H42" s="80">
        <v>6.2511979909337345</v>
      </c>
      <c r="I42" s="80">
        <v>22.428088749446811</v>
      </c>
      <c r="J42" s="81">
        <v>2.0720731956979757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3" t="s">
        <v>117</v>
      </c>
      <c r="C43" s="69">
        <v>2</v>
      </c>
      <c r="D43" s="70">
        <v>3.3262989244617118E-2</v>
      </c>
      <c r="E43" s="70">
        <v>0.41311300642593779</v>
      </c>
      <c r="F43" s="70">
        <v>0.17081828936929783</v>
      </c>
      <c r="G43" s="71">
        <v>8.3094864864864864</v>
      </c>
      <c r="H43" s="72">
        <v>2.615043165422132</v>
      </c>
      <c r="I43" s="72">
        <v>11.280336894403922</v>
      </c>
      <c r="J43" s="73">
        <v>2.2951813746811993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3" t="s">
        <v>117</v>
      </c>
      <c r="C44" s="69">
        <v>3</v>
      </c>
      <c r="D44" s="70">
        <v>2.7301362989368055E-2</v>
      </c>
      <c r="E44" s="70">
        <v>0.4072347751438824</v>
      </c>
      <c r="F44" s="70">
        <v>0.180841815020473</v>
      </c>
      <c r="G44" s="71">
        <v>8.1965757575757543</v>
      </c>
      <c r="H44" s="72">
        <v>4.0281812795992868</v>
      </c>
      <c r="I44" s="72">
        <v>16.279633695663232</v>
      </c>
      <c r="J44" s="73">
        <v>2.2763054573670836</v>
      </c>
      <c r="K44" s="74" t="s">
        <v>69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23" t="s">
        <v>117</v>
      </c>
      <c r="C45" s="69">
        <v>4</v>
      </c>
      <c r="D45" s="70">
        <v>2.6895990306016984E-2</v>
      </c>
      <c r="E45" s="70">
        <v>0.40162293256017495</v>
      </c>
      <c r="F45" s="70">
        <v>0.19340273343001213</v>
      </c>
      <c r="G45" s="71">
        <v>8.8369230769230764</v>
      </c>
      <c r="H45" s="72">
        <v>3.8393055340198878</v>
      </c>
      <c r="I45" s="72">
        <v>18.874278149290959</v>
      </c>
      <c r="J45" s="73">
        <v>2.2448202437048965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3" t="s">
        <v>117</v>
      </c>
      <c r="C46" s="69">
        <v>5</v>
      </c>
      <c r="D46" s="70">
        <v>2.8381423003544442E-2</v>
      </c>
      <c r="E46" s="70">
        <v>0.40144081631516104</v>
      </c>
      <c r="F46" s="70">
        <v>0.19916506181095395</v>
      </c>
      <c r="G46" s="71">
        <v>9.7850294117647039</v>
      </c>
      <c r="H46" s="72">
        <v>4.1284055903559649</v>
      </c>
      <c r="I46" s="72">
        <v>23.524776678497449</v>
      </c>
      <c r="J46" s="73">
        <v>2.1100094531875859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2.5" customHeight="1">
      <c r="B47" s="223" t="s">
        <v>117</v>
      </c>
      <c r="C47" s="69">
        <v>6</v>
      </c>
      <c r="D47" s="70">
        <v>2.9558271820362931E-2</v>
      </c>
      <c r="E47" s="70">
        <v>0.39281129628542177</v>
      </c>
      <c r="F47" s="70">
        <v>0.18537074947562254</v>
      </c>
      <c r="G47" s="71">
        <v>10.916818181818181</v>
      </c>
      <c r="H47" s="72">
        <v>0.61969872644466839</v>
      </c>
      <c r="I47" s="72">
        <v>17.571365948228571</v>
      </c>
      <c r="J47" s="73">
        <v>2.0293451724137137</v>
      </c>
      <c r="K47" s="74" t="s">
        <v>70</v>
      </c>
      <c r="M47" s="2"/>
      <c r="N47" s="39">
        <v>1</v>
      </c>
      <c r="X47" s="2"/>
      <c r="Z47" s="39"/>
      <c r="AA47" s="39"/>
      <c r="AB47" s="39"/>
    </row>
    <row r="48" spans="2:28" ht="22.5" customHeight="1">
      <c r="B48" s="223" t="s">
        <v>117</v>
      </c>
      <c r="C48" s="69">
        <v>7</v>
      </c>
      <c r="D48" s="70">
        <v>3.3166932846492692E-2</v>
      </c>
      <c r="E48" s="70">
        <v>0.38699784293123257</v>
      </c>
      <c r="F48" s="70">
        <v>0.17385933318992039</v>
      </c>
      <c r="G48" s="71">
        <v>11.376793103448273</v>
      </c>
      <c r="H48" s="72">
        <v>0.59091387369417869</v>
      </c>
      <c r="I48" s="72">
        <v>16.291703356900054</v>
      </c>
      <c r="J48" s="73">
        <v>1.9734357508499347</v>
      </c>
      <c r="K48" s="74" t="s">
        <v>70</v>
      </c>
      <c r="M48" s="2"/>
      <c r="N48" s="39">
        <v>1</v>
      </c>
      <c r="X48" s="2"/>
      <c r="Z48" s="39"/>
      <c r="AA48" s="39"/>
      <c r="AB48" s="39"/>
    </row>
    <row r="49" spans="2:28" ht="22.5" customHeight="1">
      <c r="B49" s="223" t="s">
        <v>117</v>
      </c>
      <c r="C49" s="69">
        <v>8</v>
      </c>
      <c r="D49" s="70">
        <v>3.7331482538332635E-2</v>
      </c>
      <c r="E49" s="70">
        <v>0.38927930303185132</v>
      </c>
      <c r="F49" s="70">
        <v>0.1593901801703381</v>
      </c>
      <c r="G49" s="71">
        <v>12.088379310344827</v>
      </c>
      <c r="H49" s="72">
        <v>0.48245806206442543</v>
      </c>
      <c r="I49" s="72">
        <v>16.913780224061934</v>
      </c>
      <c r="J49" s="73">
        <v>1.9362795623075653</v>
      </c>
      <c r="K49" s="74" t="s">
        <v>70</v>
      </c>
      <c r="M49" s="2"/>
      <c r="N49" s="39">
        <v>1</v>
      </c>
      <c r="X49" s="2"/>
      <c r="Z49" s="39"/>
      <c r="AA49" s="39"/>
      <c r="AB49" s="39"/>
    </row>
    <row r="50" spans="2:28" ht="22.5" customHeight="1">
      <c r="B50" s="223" t="s">
        <v>117</v>
      </c>
      <c r="C50" s="69">
        <v>9</v>
      </c>
      <c r="D50" s="70">
        <v>3.4030718937338174E-2</v>
      </c>
      <c r="E50" s="70">
        <v>0.39466931068616218</v>
      </c>
      <c r="F50" s="70">
        <v>0.17813268439457869</v>
      </c>
      <c r="G50" s="71">
        <v>11.939800000000002</v>
      </c>
      <c r="H50" s="72">
        <v>0.76961923262106513</v>
      </c>
      <c r="I50" s="72">
        <v>21.449635294025523</v>
      </c>
      <c r="J50" s="73">
        <v>1.9873480384221727</v>
      </c>
      <c r="K50" s="74" t="s">
        <v>70</v>
      </c>
      <c r="M50" s="2"/>
      <c r="N50" s="39">
        <v>1</v>
      </c>
      <c r="X50" s="2"/>
      <c r="Z50" s="39"/>
      <c r="AA50" s="39"/>
      <c r="AB50" s="39"/>
    </row>
    <row r="51" spans="2:28" ht="25.5" customHeight="1">
      <c r="B51" s="53" t="s">
        <v>107</v>
      </c>
      <c r="C51" s="53"/>
      <c r="D51" s="67" cm="1">
        <f t="array" aca="1" ref="D51" ca="1">(INDIRECT(ADDRESS(ROW()-1,COLUMN()))/INDIRECT(ADDRESS(ROW()-2,COLUMN())))-1</f>
        <v>-8.8417694036264871E-2</v>
      </c>
      <c r="E51" s="67" cm="1">
        <f t="array" aca="1" ref="E51" ca="1">(INDIRECT(ADDRESS(ROW()-1,COLUMN()))/INDIRECT(ADDRESS(ROW()-2,COLUMN())))-1</f>
        <v>1.3846119257642231E-2</v>
      </c>
      <c r="F51" s="67" cm="1">
        <f t="array" aca="1" ref="F51" ca="1">(INDIRECT(ADDRESS(ROW()-1,COLUMN()))/INDIRECT(ADDRESS(ROW()-2,COLUMN())))-1</f>
        <v>0.1175888263894973</v>
      </c>
      <c r="G51" s="67" cm="1">
        <f t="array" aca="1" ref="G51" ca="1">(INDIRECT(ADDRESS(ROW()-1,COLUMN()))/INDIRECT(ADDRESS(ROW()-2,COLUMN())))-1</f>
        <v>-1.2291086053005995E-2</v>
      </c>
      <c r="H51" s="67" cm="1">
        <f t="array" aca="1" ref="H51" ca="1">(INDIRECT(ADDRESS(ROW()-1,COLUMN()))/INDIRECT(ADDRESS(ROW()-2,COLUMN())))-1</f>
        <v>0.59520441906988664</v>
      </c>
      <c r="I51" s="67" cm="1">
        <f t="array" aca="1" ref="I51" ca="1">(INDIRECT(ADDRESS(ROW()-1,COLUMN()))/INDIRECT(ADDRESS(ROW()-2,COLUMN())))-1</f>
        <v>0.26817512169815094</v>
      </c>
      <c r="J51" s="67" cm="1">
        <f t="array" aca="1" ref="J51" ca="1">(INDIRECT(ADDRESS(ROW()-1,COLUMN()))/INDIRECT(ADDRESS(ROW()-2,COLUMN())))-1</f>
        <v>2.6374536564206963E-2</v>
      </c>
      <c r="K51" s="75" t="str" cm="1">
        <f t="array" aca="1" ref="K51" ca="1">_xlfn.IFS(N51=0,"등급유지",N51&gt;0,N51&amp;"등급 상승",N51&lt;0,N51&amp;"등급 하락")</f>
        <v>등급유지</v>
      </c>
      <c r="M51" s="290"/>
      <c r="N51" s="39" cm="1">
        <f t="array" aca="1" ref="N51" ca="1">(INDIRECT(ADDRESS(ROW()-1,COLUMN()))-INDIRECT(ADDRESS(ROW()-2,COLUMN())))</f>
        <v>0</v>
      </c>
      <c r="O51" s="39" t="s">
        <v>124</v>
      </c>
      <c r="X51" s="291"/>
      <c r="Z51" s="228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0"/>
      <c r="N52" s="2"/>
      <c r="O52" s="2"/>
      <c r="X52" s="291"/>
      <c r="Z52" s="228"/>
      <c r="AA52" s="39"/>
      <c r="AB52" s="39"/>
    </row>
    <row r="53" spans="2:28" ht="18" customHeight="1">
      <c r="B53" s="52" t="s">
        <v>131</v>
      </c>
      <c r="C53" s="52"/>
      <c r="D53" s="51"/>
      <c r="E53" s="51"/>
      <c r="F53" s="51"/>
      <c r="G53" s="51"/>
      <c r="H53" s="51"/>
      <c r="I53" s="51"/>
      <c r="J53" s="51"/>
      <c r="K53" s="51"/>
      <c r="M53" s="290"/>
      <c r="X53" s="291"/>
      <c r="Z53" s="228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0"/>
      <c r="X54" s="291"/>
      <c r="Z54" s="228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0"/>
      <c r="N55" s="291"/>
      <c r="P55" s="228"/>
      <c r="AA55" s="40"/>
    </row>
    <row r="56" spans="2:28" ht="25.5" customHeight="1">
      <c r="B56" s="48"/>
      <c r="C56" s="48"/>
      <c r="D56" s="49"/>
      <c r="M56" s="290"/>
      <c r="N56" s="291"/>
      <c r="P56" s="228"/>
      <c r="AA56" s="40"/>
    </row>
    <row r="57" spans="2:28" ht="25.5" customHeight="1">
      <c r="B57" s="48"/>
      <c r="C57" s="48"/>
      <c r="D57" s="49"/>
      <c r="M57" s="290"/>
      <c r="N57" s="291"/>
      <c r="P57" s="228"/>
      <c r="AA57" s="40"/>
    </row>
    <row r="58" spans="2:28" ht="25.5" customHeight="1">
      <c r="B58" s="48"/>
      <c r="C58" s="48"/>
      <c r="D58" s="49"/>
      <c r="M58" s="290"/>
      <c r="N58" s="291"/>
      <c r="P58" s="228"/>
      <c r="AA58" s="40"/>
    </row>
    <row r="59" spans="2:28" ht="25.5" customHeight="1">
      <c r="B59" s="48"/>
      <c r="C59" s="48"/>
      <c r="D59" s="49"/>
      <c r="M59" s="290"/>
      <c r="N59" s="291"/>
      <c r="P59" s="228"/>
      <c r="AA59" s="40"/>
    </row>
    <row r="60" spans="2:28" ht="25.5" customHeight="1">
      <c r="B60" s="48"/>
      <c r="C60" s="48"/>
      <c r="D60" s="49"/>
      <c r="M60" s="290"/>
      <c r="N60" s="291"/>
      <c r="P60" s="228"/>
      <c r="AA60" s="40"/>
    </row>
    <row r="61" spans="2:28" ht="25.5" customHeight="1">
      <c r="B61" s="48"/>
      <c r="C61" s="48"/>
      <c r="D61" s="49"/>
      <c r="M61" s="290"/>
      <c r="N61" s="291"/>
      <c r="P61" s="228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0"/>
      <c r="N62" s="291"/>
      <c r="P62" s="228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90"/>
      <c r="N63" s="291"/>
      <c r="P63" s="228"/>
      <c r="AA63" s="40"/>
    </row>
    <row r="64" spans="2:28" ht="25.5" customHeight="1" thickBot="1">
      <c r="B64" s="207" t="s">
        <v>91</v>
      </c>
      <c r="C64" s="208" t="s">
        <v>118</v>
      </c>
      <c r="D64" s="208" t="s">
        <v>121</v>
      </c>
      <c r="E64" s="208" t="s">
        <v>119</v>
      </c>
      <c r="F64" s="208" t="s">
        <v>120</v>
      </c>
      <c r="G64" s="208" t="s">
        <v>174</v>
      </c>
      <c r="H64" s="208" t="s">
        <v>174</v>
      </c>
      <c r="I64" s="208" t="s">
        <v>174</v>
      </c>
      <c r="J64" s="208" t="s">
        <v>174</v>
      </c>
      <c r="K64" s="209" t="s">
        <v>174</v>
      </c>
      <c r="M64" s="292">
        <v>1</v>
      </c>
      <c r="N64" s="293">
        <v>2</v>
      </c>
      <c r="O64" s="293">
        <v>3</v>
      </c>
      <c r="P64" s="292">
        <v>4</v>
      </c>
      <c r="Q64" s="293"/>
      <c r="R64" s="293"/>
      <c r="S64" s="292"/>
      <c r="T64" s="293"/>
      <c r="U64" s="294"/>
      <c r="AA64" s="40"/>
    </row>
    <row r="65" spans="2:27" ht="25.5" customHeight="1" thickTop="1">
      <c r="B65" s="212" t="s">
        <v>109</v>
      </c>
      <c r="C65" s="213" t="s">
        <v>67</v>
      </c>
      <c r="D65" s="214" t="s">
        <v>70</v>
      </c>
      <c r="E65" s="214" t="s">
        <v>70</v>
      </c>
      <c r="F65" s="214" t="s">
        <v>70</v>
      </c>
      <c r="G65" s="214" t="s">
        <v>174</v>
      </c>
      <c r="H65" s="214" t="s">
        <v>174</v>
      </c>
      <c r="I65" s="214" t="s">
        <v>174</v>
      </c>
      <c r="J65" s="214" t="s">
        <v>174</v>
      </c>
      <c r="K65" s="214" t="s">
        <v>174</v>
      </c>
      <c r="M65" s="292" t="s">
        <v>118</v>
      </c>
      <c r="N65" s="292" t="s">
        <v>121</v>
      </c>
      <c r="O65" s="292" t="s">
        <v>119</v>
      </c>
      <c r="P65" s="292" t="s">
        <v>120</v>
      </c>
      <c r="Q65" s="292"/>
      <c r="R65" s="292"/>
      <c r="S65" s="292"/>
      <c r="T65" s="292"/>
      <c r="U65" s="290"/>
      <c r="AA65" s="40"/>
    </row>
    <row r="66" spans="2:27" ht="25.5" customHeight="1">
      <c r="B66" s="210" t="s">
        <v>94</v>
      </c>
      <c r="C66" s="200" t="s">
        <v>296</v>
      </c>
      <c r="D66" s="200" t="s">
        <v>296</v>
      </c>
      <c r="E66" s="200" t="s">
        <v>296</v>
      </c>
      <c r="F66" s="200" t="s">
        <v>296</v>
      </c>
      <c r="G66" s="200" t="s">
        <v>174</v>
      </c>
      <c r="H66" s="200" t="s">
        <v>174</v>
      </c>
      <c r="I66" s="200" t="s">
        <v>174</v>
      </c>
      <c r="J66" s="200" t="s">
        <v>174</v>
      </c>
      <c r="K66" s="211" t="s">
        <v>174</v>
      </c>
      <c r="M66" s="290"/>
      <c r="N66" s="291"/>
      <c r="P66" s="228"/>
      <c r="AA66" s="40"/>
    </row>
    <row r="67" spans="2:27" ht="25.5" customHeight="1">
      <c r="B67" s="174" t="s">
        <v>95</v>
      </c>
      <c r="C67" s="176" t="s">
        <v>324</v>
      </c>
      <c r="D67" s="176" t="s">
        <v>296</v>
      </c>
      <c r="E67" s="176" t="s">
        <v>296</v>
      </c>
      <c r="F67" s="176" t="s">
        <v>296</v>
      </c>
      <c r="G67" s="176" t="s">
        <v>174</v>
      </c>
      <c r="H67" s="176" t="s">
        <v>174</v>
      </c>
      <c r="I67" s="176" t="s">
        <v>174</v>
      </c>
      <c r="J67" s="176" t="s">
        <v>174</v>
      </c>
      <c r="K67" s="177" t="s">
        <v>174</v>
      </c>
      <c r="M67" s="295">
        <v>0</v>
      </c>
      <c r="N67" s="295">
        <v>0</v>
      </c>
      <c r="O67" s="295">
        <v>0</v>
      </c>
      <c r="P67" s="295">
        <v>0</v>
      </c>
      <c r="Q67" s="295"/>
      <c r="R67" s="295"/>
      <c r="S67" s="295"/>
      <c r="T67" s="295"/>
      <c r="AA67" s="40"/>
    </row>
    <row r="68" spans="2:27" ht="25.5" customHeight="1">
      <c r="B68" s="173" t="s">
        <v>96</v>
      </c>
      <c r="C68" s="176" t="s">
        <v>324</v>
      </c>
      <c r="D68" s="176" t="s">
        <v>296</v>
      </c>
      <c r="E68" s="176" t="s">
        <v>296</v>
      </c>
      <c r="F68" s="176" t="s">
        <v>296</v>
      </c>
      <c r="G68" s="176" t="s">
        <v>174</v>
      </c>
      <c r="H68" s="176" t="s">
        <v>174</v>
      </c>
      <c r="I68" s="176" t="s">
        <v>174</v>
      </c>
      <c r="J68" s="176" t="s">
        <v>174</v>
      </c>
      <c r="K68" s="177" t="s">
        <v>174</v>
      </c>
      <c r="M68" s="295">
        <v>0.1111111111111111</v>
      </c>
      <c r="N68" s="295">
        <v>0</v>
      </c>
      <c r="O68" s="295">
        <v>0</v>
      </c>
      <c r="P68" s="295">
        <v>0</v>
      </c>
      <c r="Q68" s="295"/>
      <c r="R68" s="295"/>
      <c r="S68" s="295"/>
      <c r="T68" s="295"/>
      <c r="AA68" s="40"/>
    </row>
    <row r="69" spans="2:27" ht="25.5" customHeight="1">
      <c r="B69" s="173" t="s">
        <v>99</v>
      </c>
      <c r="C69" s="176" t="s">
        <v>296</v>
      </c>
      <c r="D69" s="176" t="s">
        <v>324</v>
      </c>
      <c r="E69" s="176" t="s">
        <v>296</v>
      </c>
      <c r="F69" s="176" t="s">
        <v>296</v>
      </c>
      <c r="G69" s="176" t="s">
        <v>174</v>
      </c>
      <c r="H69" s="176" t="s">
        <v>174</v>
      </c>
      <c r="I69" s="176" t="s">
        <v>174</v>
      </c>
      <c r="J69" s="176" t="s">
        <v>174</v>
      </c>
      <c r="K69" s="177" t="s">
        <v>174</v>
      </c>
      <c r="M69" s="295">
        <v>0.1111111111111111</v>
      </c>
      <c r="N69" s="295">
        <v>0</v>
      </c>
      <c r="O69" s="295">
        <v>0</v>
      </c>
      <c r="P69" s="295">
        <v>0</v>
      </c>
      <c r="Q69" s="295"/>
      <c r="R69" s="295"/>
      <c r="S69" s="295"/>
      <c r="T69" s="295"/>
      <c r="AA69" s="40"/>
    </row>
    <row r="70" spans="2:27" ht="25.5" customHeight="1">
      <c r="B70" s="178" t="s">
        <v>97</v>
      </c>
      <c r="C70" s="176" t="s">
        <v>325</v>
      </c>
      <c r="D70" s="176" t="s">
        <v>326</v>
      </c>
      <c r="E70" s="176" t="s">
        <v>296</v>
      </c>
      <c r="F70" s="176" t="s">
        <v>296</v>
      </c>
      <c r="G70" s="176" t="s">
        <v>174</v>
      </c>
      <c r="H70" s="176" t="s">
        <v>174</v>
      </c>
      <c r="I70" s="176" t="s">
        <v>174</v>
      </c>
      <c r="J70" s="176" t="s">
        <v>174</v>
      </c>
      <c r="K70" s="177" t="s">
        <v>174</v>
      </c>
      <c r="M70" s="295">
        <v>0</v>
      </c>
      <c r="N70" s="295">
        <v>0.1111111111111111</v>
      </c>
      <c r="O70" s="295">
        <v>0</v>
      </c>
      <c r="P70" s="295">
        <v>0</v>
      </c>
      <c r="Q70" s="295"/>
      <c r="R70" s="295"/>
      <c r="S70" s="295"/>
      <c r="T70" s="295"/>
      <c r="AA70" s="40"/>
    </row>
    <row r="71" spans="2:27" ht="25.5" customHeight="1">
      <c r="B71" s="179" t="s">
        <v>98</v>
      </c>
      <c r="C71" s="180" t="s">
        <v>327</v>
      </c>
      <c r="D71" s="180" t="s">
        <v>328</v>
      </c>
      <c r="E71" s="180" t="s">
        <v>301</v>
      </c>
      <c r="F71" s="180" t="s">
        <v>329</v>
      </c>
      <c r="G71" s="180" t="s">
        <v>174</v>
      </c>
      <c r="H71" s="180" t="s">
        <v>174</v>
      </c>
      <c r="I71" s="180" t="s">
        <v>174</v>
      </c>
      <c r="J71" s="180" t="s">
        <v>174</v>
      </c>
      <c r="K71" s="181" t="s">
        <v>174</v>
      </c>
      <c r="M71" s="295">
        <v>0.44444444444444442</v>
      </c>
      <c r="N71" s="295">
        <v>0.22222222222222221</v>
      </c>
      <c r="O71" s="295">
        <v>0</v>
      </c>
      <c r="P71" s="295">
        <v>0</v>
      </c>
      <c r="Q71" s="295"/>
      <c r="R71" s="295"/>
      <c r="S71" s="295"/>
      <c r="T71" s="295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5">
        <v>0.33333333333333331</v>
      </c>
      <c r="N72" s="295">
        <v>0.66666666666666663</v>
      </c>
      <c r="O72" s="295">
        <v>1</v>
      </c>
      <c r="P72" s="295">
        <v>1</v>
      </c>
      <c r="Q72" s="295"/>
      <c r="R72" s="295"/>
      <c r="S72" s="295"/>
      <c r="T72" s="295"/>
      <c r="AA72" s="40"/>
    </row>
    <row r="73" spans="2:27" ht="17.25" customHeight="1">
      <c r="B73" s="52" t="s">
        <v>132</v>
      </c>
      <c r="C73" s="52"/>
      <c r="D73" s="51"/>
      <c r="E73" s="51"/>
      <c r="F73" s="51"/>
      <c r="G73" s="51"/>
      <c r="H73" s="51"/>
      <c r="I73" s="51"/>
      <c r="J73" s="51"/>
      <c r="K73" s="51"/>
      <c r="M73" s="290"/>
      <c r="N73" s="291"/>
      <c r="P73" s="228"/>
      <c r="AA73" s="40"/>
    </row>
    <row r="74" spans="2:27" ht="30.75" customHeight="1">
      <c r="B74" s="56" t="s">
        <v>75</v>
      </c>
      <c r="C74" s="56" t="s">
        <v>101</v>
      </c>
      <c r="D74" s="56" t="s">
        <v>102</v>
      </c>
      <c r="E74" s="56" t="s">
        <v>103</v>
      </c>
      <c r="F74" s="56" t="s">
        <v>104</v>
      </c>
      <c r="G74" s="56" t="s">
        <v>105</v>
      </c>
      <c r="H74" s="56" t="s">
        <v>6</v>
      </c>
      <c r="I74" s="56" t="s">
        <v>7</v>
      </c>
      <c r="J74" s="56" t="s">
        <v>106</v>
      </c>
      <c r="K74" s="56" t="s">
        <v>108</v>
      </c>
      <c r="M74" s="290"/>
      <c r="N74" s="291"/>
      <c r="P74" s="228"/>
      <c r="AA74" s="40"/>
    </row>
    <row r="75" spans="2:27" ht="20.25" customHeight="1">
      <c r="B75" s="87" t="s">
        <v>118</v>
      </c>
      <c r="C75" s="66">
        <v>1</v>
      </c>
      <c r="D75" s="88">
        <v>1.9546714899597809E-2</v>
      </c>
      <c r="E75" s="88">
        <v>0.53106835593257473</v>
      </c>
      <c r="F75" s="88">
        <v>0.17085869055141095</v>
      </c>
      <c r="G75" s="89">
        <v>11.128666666666666</v>
      </c>
      <c r="H75" s="90">
        <v>0.41384457919026874</v>
      </c>
      <c r="I75" s="90">
        <v>14.188957000809214</v>
      </c>
      <c r="J75" s="91">
        <v>2.0914813363075218</v>
      </c>
      <c r="K75" s="74"/>
      <c r="M75" s="290"/>
      <c r="N75" s="291"/>
      <c r="P75" s="228"/>
      <c r="AA75" s="40"/>
    </row>
    <row r="76" spans="2:27" ht="20.25" customHeight="1">
      <c r="B76" s="87" t="s">
        <v>118</v>
      </c>
      <c r="C76" s="66">
        <v>2</v>
      </c>
      <c r="D76" s="88">
        <v>2.9184878986124155E-2</v>
      </c>
      <c r="E76" s="88">
        <v>0.4106804732678539</v>
      </c>
      <c r="F76" s="88">
        <v>0.13779626196322095</v>
      </c>
      <c r="G76" s="89">
        <v>7.4941818181818176</v>
      </c>
      <c r="H76" s="90">
        <v>0.19318163622535672</v>
      </c>
      <c r="I76" s="90">
        <v>4.5945364409474019</v>
      </c>
      <c r="J76" s="91">
        <v>2.4408570234402287</v>
      </c>
      <c r="K76" s="74"/>
      <c r="M76" s="290"/>
      <c r="N76" s="291"/>
      <c r="P76" s="228"/>
      <c r="AA76" s="40"/>
    </row>
    <row r="77" spans="2:27" ht="20.25" customHeight="1">
      <c r="B77" s="87" t="s">
        <v>118</v>
      </c>
      <c r="C77" s="66">
        <v>3</v>
      </c>
      <c r="D77" s="88">
        <v>2.342389448090668E-2</v>
      </c>
      <c r="E77" s="88">
        <v>0.39529217513362624</v>
      </c>
      <c r="F77" s="88">
        <v>0.13771150004562063</v>
      </c>
      <c r="G77" s="89">
        <v>6.6493333333333329</v>
      </c>
      <c r="H77" s="90">
        <v>0.13902450930012178</v>
      </c>
      <c r="I77" s="90">
        <v>3.8592173970533805</v>
      </c>
      <c r="J77" s="91">
        <v>2.546770612726617</v>
      </c>
      <c r="K77" s="74"/>
      <c r="M77" s="290"/>
      <c r="N77" s="291"/>
      <c r="P77" s="228"/>
      <c r="AA77" s="40"/>
    </row>
    <row r="78" spans="2:27" ht="20.25" customHeight="1">
      <c r="B78" s="87" t="s">
        <v>118</v>
      </c>
      <c r="C78" s="66">
        <v>4</v>
      </c>
      <c r="D78" s="88">
        <v>2.2061466729346647E-2</v>
      </c>
      <c r="E78" s="88">
        <v>0.37797654543302073</v>
      </c>
      <c r="F78" s="88">
        <v>0.14894964612511211</v>
      </c>
      <c r="G78" s="89">
        <v>7.5830000000000011</v>
      </c>
      <c r="H78" s="90">
        <v>0.17036724229996483</v>
      </c>
      <c r="I78" s="90">
        <v>4.6530170202185204</v>
      </c>
      <c r="J78" s="91">
        <v>2.5109732795535811</v>
      </c>
      <c r="K78" s="74"/>
      <c r="M78" s="290"/>
      <c r="N78" s="291"/>
      <c r="P78" s="228"/>
      <c r="AA78" s="40"/>
    </row>
    <row r="79" spans="2:27" ht="20.25" customHeight="1">
      <c r="B79" s="87" t="s">
        <v>118</v>
      </c>
      <c r="C79" s="66">
        <v>5</v>
      </c>
      <c r="D79" s="88">
        <v>2.3126462473379471E-2</v>
      </c>
      <c r="E79" s="88">
        <v>0.37801390406908553</v>
      </c>
      <c r="F79" s="88">
        <v>0.16570854696042808</v>
      </c>
      <c r="G79" s="89">
        <v>8.5448888888888881</v>
      </c>
      <c r="H79" s="90">
        <v>0.22322529943934505</v>
      </c>
      <c r="I79" s="90">
        <v>6.2213180856731753</v>
      </c>
      <c r="J79" s="91">
        <v>2.3622919444102592</v>
      </c>
      <c r="K79" s="74"/>
      <c r="M79" s="290"/>
      <c r="N79" s="291"/>
      <c r="P79" s="228"/>
      <c r="AA79" s="40"/>
    </row>
    <row r="80" spans="2:27" ht="20.25" customHeight="1">
      <c r="B80" s="87" t="s">
        <v>118</v>
      </c>
      <c r="C80" s="66">
        <v>6</v>
      </c>
      <c r="D80" s="88">
        <v>2.3286121943274458E-2</v>
      </c>
      <c r="E80" s="88">
        <v>0.37345727063023354</v>
      </c>
      <c r="F80" s="88">
        <v>0.16245714702847169</v>
      </c>
      <c r="G80" s="89">
        <v>9.825333333333333</v>
      </c>
      <c r="H80" s="90">
        <v>0.13653985898112794</v>
      </c>
      <c r="I80" s="90">
        <v>7.9622965913254058</v>
      </c>
      <c r="J80" s="91">
        <v>2.223736360818342</v>
      </c>
      <c r="K80" s="74"/>
      <c r="M80" s="290"/>
      <c r="N80" s="291"/>
      <c r="P80" s="228"/>
      <c r="AA80" s="40"/>
    </row>
    <row r="81" spans="2:27" ht="20.25" customHeight="1">
      <c r="B81" s="87" t="s">
        <v>118</v>
      </c>
      <c r="C81" s="66">
        <v>7</v>
      </c>
      <c r="D81" s="88">
        <v>2.6453267845824344E-2</v>
      </c>
      <c r="E81" s="88">
        <v>0.36746010677619989</v>
      </c>
      <c r="F81" s="88">
        <v>0.14177434829458191</v>
      </c>
      <c r="G81" s="89">
        <v>10.071400000000001</v>
      </c>
      <c r="H81" s="90">
        <v>0.15330559524096773</v>
      </c>
      <c r="I81" s="90">
        <v>8.120752907329523</v>
      </c>
      <c r="J81" s="91">
        <v>2.1343570893147947</v>
      </c>
      <c r="K81" s="74"/>
      <c r="M81" s="290"/>
      <c r="N81" s="291"/>
      <c r="P81" s="228"/>
      <c r="AA81" s="40"/>
    </row>
    <row r="82" spans="2:27" ht="20.25" customHeight="1">
      <c r="B82" s="87" t="s">
        <v>118</v>
      </c>
      <c r="C82" s="66">
        <v>8</v>
      </c>
      <c r="D82" s="88">
        <v>2.6962311863083833E-2</v>
      </c>
      <c r="E82" s="88">
        <v>0.37215165843844894</v>
      </c>
      <c r="F82" s="88">
        <v>0.13593941464732356</v>
      </c>
      <c r="G82" s="89">
        <v>11.372888888888887</v>
      </c>
      <c r="H82" s="90">
        <v>0.10470301513272676</v>
      </c>
      <c r="I82" s="90">
        <v>10.234719729224039</v>
      </c>
      <c r="J82" s="91">
        <v>2.0547082556833511</v>
      </c>
      <c r="K82" s="74"/>
      <c r="M82" s="290"/>
      <c r="N82" s="291"/>
      <c r="P82" s="228"/>
      <c r="AA82" s="40"/>
    </row>
    <row r="83" spans="2:27" ht="20.25" customHeight="1">
      <c r="B83" s="87" t="s">
        <v>118</v>
      </c>
      <c r="C83" s="66">
        <v>9</v>
      </c>
      <c r="D83" s="88">
        <v>2.2029966975723486E-2</v>
      </c>
      <c r="E83" s="88">
        <v>0.37023050229003418</v>
      </c>
      <c r="F83" s="88">
        <v>0.14732300450506727</v>
      </c>
      <c r="G83" s="89">
        <v>11.0745</v>
      </c>
      <c r="H83" s="90">
        <v>0.12897928409976706</v>
      </c>
      <c r="I83" s="90">
        <v>12.124052705378103</v>
      </c>
      <c r="J83" s="91">
        <v>2.1220178597508466</v>
      </c>
      <c r="K83" s="74" t="s">
        <v>67</v>
      </c>
      <c r="M83" s="290"/>
      <c r="N83" s="291"/>
      <c r="P83" s="228"/>
      <c r="AA83" s="40"/>
    </row>
    <row r="84" spans="2:27" ht="20.25" customHeight="1">
      <c r="B84" s="87" t="s">
        <v>121</v>
      </c>
      <c r="C84" s="66">
        <v>1</v>
      </c>
      <c r="D84" s="88">
        <v>3.2349332292687306E-2</v>
      </c>
      <c r="E84" s="88">
        <v>0.49056198346973295</v>
      </c>
      <c r="F84" s="88">
        <v>0.227446136669639</v>
      </c>
      <c r="G84" s="89">
        <v>10.926846153846157</v>
      </c>
      <c r="H84" s="90">
        <v>1.0536339756956925</v>
      </c>
      <c r="I84" s="90">
        <v>13.268217071185877</v>
      </c>
      <c r="J84" s="91">
        <v>2.0783329625749034</v>
      </c>
      <c r="K84" s="74"/>
      <c r="M84" s="290"/>
      <c r="N84" s="291"/>
      <c r="P84" s="228"/>
      <c r="AA84" s="40"/>
    </row>
    <row r="85" spans="2:27" ht="20.25" customHeight="1">
      <c r="B85" s="87" t="s">
        <v>121</v>
      </c>
      <c r="C85" s="66">
        <v>2</v>
      </c>
      <c r="D85" s="88">
        <v>3.7898322192181325E-2</v>
      </c>
      <c r="E85" s="88">
        <v>0.40735523353634584</v>
      </c>
      <c r="F85" s="88">
        <v>0.19100962891535136</v>
      </c>
      <c r="G85" s="89">
        <v>9.1370000000000005</v>
      </c>
      <c r="H85" s="90">
        <v>0.41865592310128003</v>
      </c>
      <c r="I85" s="90">
        <v>7.2418930698090804</v>
      </c>
      <c r="J85" s="91">
        <v>2.2824315833443514</v>
      </c>
      <c r="K85" s="74"/>
      <c r="M85" s="290"/>
      <c r="N85" s="291"/>
      <c r="P85" s="228"/>
      <c r="AA85" s="40"/>
    </row>
    <row r="86" spans="2:27" ht="20.25" customHeight="1">
      <c r="B86" s="87" t="s">
        <v>121</v>
      </c>
      <c r="C86" s="66">
        <v>3</v>
      </c>
      <c r="D86" s="88">
        <v>2.564286280850387E-2</v>
      </c>
      <c r="E86" s="88">
        <v>0.4037065830570416</v>
      </c>
      <c r="F86" s="88">
        <v>0.20688517609702795</v>
      </c>
      <c r="G86" s="89">
        <v>9.1575000000000006</v>
      </c>
      <c r="H86" s="90">
        <v>0.49216113181182064</v>
      </c>
      <c r="I86" s="90">
        <v>10.282133547229249</v>
      </c>
      <c r="J86" s="91">
        <v>2.3131803963145932</v>
      </c>
      <c r="K86" s="74"/>
      <c r="M86" s="290"/>
      <c r="N86" s="291"/>
      <c r="P86" s="228"/>
      <c r="AA86" s="40"/>
    </row>
    <row r="87" spans="2:27" ht="20.25" customHeight="1">
      <c r="B87" s="87" t="s">
        <v>121</v>
      </c>
      <c r="C87" s="66">
        <v>4</v>
      </c>
      <c r="D87" s="88">
        <v>2.5352485834182526E-2</v>
      </c>
      <c r="E87" s="88">
        <v>0.40860159656738421</v>
      </c>
      <c r="F87" s="88">
        <v>0.22560070914421484</v>
      </c>
      <c r="G87" s="89">
        <v>9.7480714285714303</v>
      </c>
      <c r="H87" s="90">
        <v>0.81438044007512278</v>
      </c>
      <c r="I87" s="90">
        <v>14.458797020211898</v>
      </c>
      <c r="J87" s="91">
        <v>2.2172944505087262</v>
      </c>
      <c r="K87" s="74"/>
      <c r="M87" s="290"/>
      <c r="N87" s="291"/>
      <c r="P87" s="228"/>
      <c r="AA87" s="40"/>
    </row>
    <row r="88" spans="2:27" ht="20.25" customHeight="1">
      <c r="B88" s="87" t="s">
        <v>121</v>
      </c>
      <c r="C88" s="66">
        <v>5</v>
      </c>
      <c r="D88" s="88">
        <v>2.7079587837603725E-2</v>
      </c>
      <c r="E88" s="88">
        <v>0.4060055445746294</v>
      </c>
      <c r="F88" s="88">
        <v>0.22360371157630854</v>
      </c>
      <c r="G88" s="89">
        <v>10.561357142857142</v>
      </c>
      <c r="H88" s="90">
        <v>0.83497588500013953</v>
      </c>
      <c r="I88" s="90">
        <v>18.344310121302499</v>
      </c>
      <c r="J88" s="91">
        <v>2.1405170032435934</v>
      </c>
      <c r="K88" s="74"/>
      <c r="M88" s="290"/>
      <c r="N88" s="291"/>
      <c r="P88" s="228"/>
      <c r="AA88" s="40"/>
    </row>
    <row r="89" spans="2:27" ht="20.25" customHeight="1">
      <c r="B89" s="87" t="s">
        <v>121</v>
      </c>
      <c r="C89" s="66">
        <v>6</v>
      </c>
      <c r="D89" s="88">
        <v>2.9186260589681469E-2</v>
      </c>
      <c r="E89" s="88">
        <v>0.40221997734887155</v>
      </c>
      <c r="F89" s="88">
        <v>0.20441426739534396</v>
      </c>
      <c r="G89" s="89">
        <v>11.744642857142855</v>
      </c>
      <c r="H89" s="90">
        <v>0.66714839228245415</v>
      </c>
      <c r="I89" s="90">
        <v>19.35230698913329</v>
      </c>
      <c r="J89" s="91">
        <v>2.0147405461056054</v>
      </c>
      <c r="K89" s="74"/>
      <c r="M89" s="290"/>
      <c r="N89" s="291"/>
      <c r="P89" s="228"/>
      <c r="AA89" s="40"/>
    </row>
    <row r="90" spans="2:27" ht="20.25" customHeight="1">
      <c r="B90" s="87" t="s">
        <v>121</v>
      </c>
      <c r="C90" s="66">
        <v>7</v>
      </c>
      <c r="D90" s="88">
        <v>3.2622692361322835E-2</v>
      </c>
      <c r="E90" s="88">
        <v>0.40364275222041923</v>
      </c>
      <c r="F90" s="88">
        <v>0.19997149014439794</v>
      </c>
      <c r="G90" s="89">
        <v>12.929545454545455</v>
      </c>
      <c r="H90" s="90">
        <v>0.68650859577412759</v>
      </c>
      <c r="I90" s="90">
        <v>20.363913880675288</v>
      </c>
      <c r="J90" s="91">
        <v>1.9414449674976653</v>
      </c>
      <c r="K90" s="74"/>
      <c r="M90" s="290"/>
      <c r="N90" s="291"/>
      <c r="P90" s="228"/>
      <c r="AA90" s="40"/>
    </row>
    <row r="91" spans="2:27" ht="20.25" customHeight="1">
      <c r="B91" s="87" t="s">
        <v>121</v>
      </c>
      <c r="C91" s="66">
        <v>8</v>
      </c>
      <c r="D91" s="88">
        <v>3.8249086385294714E-2</v>
      </c>
      <c r="E91" s="88">
        <v>0.4078775108430599</v>
      </c>
      <c r="F91" s="88">
        <v>0.18967050283716988</v>
      </c>
      <c r="G91" s="89">
        <v>14.0235</v>
      </c>
      <c r="H91" s="90">
        <v>0.58698801651735366</v>
      </c>
      <c r="I91" s="90">
        <v>26.23102698811924</v>
      </c>
      <c r="J91" s="91">
        <v>1.8808285629824606</v>
      </c>
      <c r="K91" s="74"/>
      <c r="M91" s="290"/>
      <c r="N91" s="291"/>
      <c r="P91" s="228"/>
      <c r="AA91" s="40"/>
    </row>
    <row r="92" spans="2:27" ht="20.25" customHeight="1">
      <c r="B92" s="87" t="s">
        <v>121</v>
      </c>
      <c r="C92" s="66">
        <v>9</v>
      </c>
      <c r="D92" s="88">
        <v>3.6325292714603143E-2</v>
      </c>
      <c r="E92" s="88">
        <v>0.40704939838702497</v>
      </c>
      <c r="F92" s="88">
        <v>0.21224445603800837</v>
      </c>
      <c r="G92" s="89">
        <v>13.363999999999999</v>
      </c>
      <c r="H92" s="90">
        <v>0.85061474600000597</v>
      </c>
      <c r="I92" s="90">
        <v>26.193672642288846</v>
      </c>
      <c r="J92" s="91">
        <v>1.9523530810955922</v>
      </c>
      <c r="K92" s="74" t="s">
        <v>70</v>
      </c>
      <c r="M92" s="290"/>
      <c r="N92" s="291"/>
      <c r="P92" s="228"/>
      <c r="AA92" s="40"/>
    </row>
    <row r="93" spans="2:27" ht="20.25" customHeight="1">
      <c r="B93" s="87" t="s">
        <v>119</v>
      </c>
      <c r="C93" s="66">
        <v>1</v>
      </c>
      <c r="D93" s="88">
        <v>0.21377762932673564</v>
      </c>
      <c r="E93" s="88">
        <v>0.39661682172286877</v>
      </c>
      <c r="F93" s="88">
        <v>0.24045886392744784</v>
      </c>
      <c r="G93" s="89">
        <v>16.137</v>
      </c>
      <c r="H93" s="90">
        <v>1.3079352431200091</v>
      </c>
      <c r="I93" s="90">
        <v>17.808041387095507</v>
      </c>
      <c r="J93" s="91">
        <v>2.1123690306675451</v>
      </c>
      <c r="K93" s="74"/>
    </row>
    <row r="94" spans="2:27" ht="20.25" customHeight="1">
      <c r="B94" s="87" t="s">
        <v>119</v>
      </c>
      <c r="C94" s="66">
        <v>2</v>
      </c>
      <c r="D94" s="88">
        <v>4.9583251382500609E-2</v>
      </c>
      <c r="E94" s="88">
        <v>0.39102164183081034</v>
      </c>
      <c r="F94" s="88">
        <v>0.16013917812934914</v>
      </c>
      <c r="G94" s="89">
        <v>9.2004999999999999</v>
      </c>
      <c r="H94" s="90">
        <v>0.28879923918728428</v>
      </c>
      <c r="I94" s="90">
        <v>12.634966714443687</v>
      </c>
      <c r="J94" s="91">
        <v>2.2864473399662906</v>
      </c>
      <c r="K94" s="74"/>
    </row>
    <row r="95" spans="2:27" ht="20.25" customHeight="1">
      <c r="B95" s="87" t="s">
        <v>119</v>
      </c>
      <c r="C95" s="66">
        <v>3</v>
      </c>
      <c r="D95" s="88">
        <v>3.9809433855781999E-2</v>
      </c>
      <c r="E95" s="88">
        <v>0.38226738917783654</v>
      </c>
      <c r="F95" s="88">
        <v>0.15056910966998494</v>
      </c>
      <c r="G95" s="89">
        <v>7.8765000000000001</v>
      </c>
      <c r="H95" s="90">
        <v>0.4097915115435049</v>
      </c>
      <c r="I95" s="90">
        <v>8.3187676843331495</v>
      </c>
      <c r="J95" s="91">
        <v>2.3461520764828356</v>
      </c>
      <c r="K95" s="74"/>
    </row>
    <row r="96" spans="2:27" ht="20.25" customHeight="1">
      <c r="B96" s="87" t="s">
        <v>119</v>
      </c>
      <c r="C96" s="66">
        <v>4</v>
      </c>
      <c r="D96" s="88">
        <v>4.2657860853375043E-2</v>
      </c>
      <c r="E96" s="88">
        <v>0.3820533048456759</v>
      </c>
      <c r="F96" s="88">
        <v>0.16466793896931831</v>
      </c>
      <c r="G96" s="89">
        <v>8.9394999999999989</v>
      </c>
      <c r="H96" s="90">
        <v>0.49468146274733482</v>
      </c>
      <c r="I96" s="90">
        <v>7.7590448608999774</v>
      </c>
      <c r="J96" s="91">
        <v>2.2755092458453796</v>
      </c>
      <c r="K96" s="74"/>
    </row>
    <row r="97" spans="2:11" ht="20.25" customHeight="1">
      <c r="B97" s="87" t="s">
        <v>119</v>
      </c>
      <c r="C97" s="66">
        <v>5</v>
      </c>
      <c r="D97" s="88">
        <v>3.9226285460597032E-2</v>
      </c>
      <c r="E97" s="88">
        <v>0.38908763337259045</v>
      </c>
      <c r="F97" s="88">
        <v>0.17790259520675222</v>
      </c>
      <c r="G97" s="89">
        <v>8.1189999999999998</v>
      </c>
      <c r="H97" s="90">
        <v>0.48650913791234279</v>
      </c>
      <c r="I97" s="90">
        <v>14.805852719451746</v>
      </c>
      <c r="J97" s="91">
        <v>2.1399275833434852</v>
      </c>
      <c r="K97" s="74"/>
    </row>
    <row r="98" spans="2:11" ht="20.25" customHeight="1">
      <c r="B98" s="87" t="s">
        <v>119</v>
      </c>
      <c r="C98" s="66">
        <v>6</v>
      </c>
      <c r="D98" s="88">
        <v>4.038701025348481E-2</v>
      </c>
      <c r="E98" s="88">
        <v>0.38691693242361308</v>
      </c>
      <c r="F98" s="88">
        <v>0.1743842310905932</v>
      </c>
      <c r="G98" s="89">
        <v>9.3236666666666661</v>
      </c>
      <c r="H98" s="90">
        <v>0.74411287861651776</v>
      </c>
      <c r="I98" s="90">
        <v>17.128376076302438</v>
      </c>
      <c r="J98" s="91">
        <v>1.9975890902514575</v>
      </c>
      <c r="K98" s="74"/>
    </row>
    <row r="99" spans="2:11" ht="20.25" customHeight="1">
      <c r="B99" s="87" t="s">
        <v>119</v>
      </c>
      <c r="C99" s="66">
        <v>7</v>
      </c>
      <c r="D99" s="88">
        <v>4.6865601773696274E-2</v>
      </c>
      <c r="E99" s="88">
        <v>0.38348027472697405</v>
      </c>
      <c r="F99" s="88">
        <v>0.16947208780736731</v>
      </c>
      <c r="G99" s="89">
        <v>9.8846666666666678</v>
      </c>
      <c r="H99" s="90">
        <v>0.71981958944984881</v>
      </c>
      <c r="I99" s="90">
        <v>18.757240563916447</v>
      </c>
      <c r="J99" s="91">
        <v>1.9274384300684437</v>
      </c>
      <c r="K99" s="74"/>
    </row>
    <row r="100" spans="2:11" ht="20.25" customHeight="1">
      <c r="B100" s="87" t="s">
        <v>119</v>
      </c>
      <c r="C100" s="66">
        <v>8</v>
      </c>
      <c r="D100" s="88">
        <v>4.5883325178171522E-2</v>
      </c>
      <c r="E100" s="88">
        <v>0.39053455021092742</v>
      </c>
      <c r="F100" s="88">
        <v>0.16034214335580363</v>
      </c>
      <c r="G100" s="89">
        <v>10.982250000000001</v>
      </c>
      <c r="H100" s="90">
        <v>0.51596860794739252</v>
      </c>
      <c r="I100" s="90">
        <v>16.008089342772902</v>
      </c>
      <c r="J100" s="91">
        <v>1.8696863224789995</v>
      </c>
      <c r="K100" s="74"/>
    </row>
    <row r="101" spans="2:11" ht="20.25" customHeight="1">
      <c r="B101" s="87" t="s">
        <v>119</v>
      </c>
      <c r="C101" s="66">
        <v>9</v>
      </c>
      <c r="D101" s="88">
        <v>4.5712749600997617E-2</v>
      </c>
      <c r="E101" s="88">
        <v>0.40904731036947095</v>
      </c>
      <c r="F101" s="88">
        <v>0.16589633006930934</v>
      </c>
      <c r="G101" s="89">
        <v>10.578250000000001</v>
      </c>
      <c r="H101" s="90">
        <v>0.76378013348741436</v>
      </c>
      <c r="I101" s="90">
        <v>16.877077143189638</v>
      </c>
      <c r="J101" s="91">
        <v>1.8824144070661897</v>
      </c>
      <c r="K101" s="74" t="s">
        <v>70</v>
      </c>
    </row>
    <row r="102" spans="2:11" ht="20.25" customHeight="1">
      <c r="B102" s="87" t="s">
        <v>120</v>
      </c>
      <c r="C102" s="66">
        <v>1</v>
      </c>
      <c r="D102" s="88">
        <v>2.845351787864538E-2</v>
      </c>
      <c r="E102" s="88">
        <v>0.49949194967468674</v>
      </c>
      <c r="F102" s="88">
        <v>0.19287518390325628</v>
      </c>
      <c r="G102" s="89">
        <v>7.6786666666666674</v>
      </c>
      <c r="H102" s="90">
        <v>29.968789597666451</v>
      </c>
      <c r="I102" s="90">
        <v>62.194026085206389</v>
      </c>
      <c r="J102" s="91">
        <v>2.031255002318197</v>
      </c>
      <c r="K102" s="74"/>
    </row>
    <row r="103" spans="2:11" ht="20.25" customHeight="1">
      <c r="B103" s="87" t="s">
        <v>120</v>
      </c>
      <c r="C103" s="66">
        <v>2</v>
      </c>
      <c r="D103" s="88">
        <v>2.847597582654162E-2</v>
      </c>
      <c r="E103" s="88">
        <v>0.4269840877115752</v>
      </c>
      <c r="F103" s="88">
        <v>0.18259273078573551</v>
      </c>
      <c r="G103" s="89">
        <v>7.714666666666667</v>
      </c>
      <c r="H103" s="90">
        <v>8.3103650316609947</v>
      </c>
      <c r="I103" s="90">
        <v>23.316082070812055</v>
      </c>
      <c r="J103" s="91">
        <v>2.1723468080237081</v>
      </c>
      <c r="K103" s="74"/>
    </row>
    <row r="104" spans="2:11" ht="20.25" customHeight="1">
      <c r="B104" s="87" t="s">
        <v>120</v>
      </c>
      <c r="C104" s="66">
        <v>3</v>
      </c>
      <c r="D104" s="88">
        <v>2.7675681236078251E-2</v>
      </c>
      <c r="E104" s="88">
        <v>0.43101448835551687</v>
      </c>
      <c r="F104" s="88">
        <v>0.19302854304765102</v>
      </c>
      <c r="G104" s="89">
        <v>8.6558750000000018</v>
      </c>
      <c r="H104" s="90">
        <v>13.129817510073796</v>
      </c>
      <c r="I104" s="90">
        <v>37.139349015978958</v>
      </c>
      <c r="J104" s="91">
        <v>2.0352600585993192</v>
      </c>
      <c r="K104" s="74"/>
    </row>
    <row r="105" spans="2:11" ht="20.25" customHeight="1">
      <c r="B105" s="87" t="s">
        <v>120</v>
      </c>
      <c r="C105" s="66">
        <v>4</v>
      </c>
      <c r="D105" s="88">
        <v>2.7871670926846125E-2</v>
      </c>
      <c r="E105" s="88">
        <v>0.41938094064192266</v>
      </c>
      <c r="F105" s="88">
        <v>0.20180558665240358</v>
      </c>
      <c r="G105" s="89">
        <v>9.0458888888888893</v>
      </c>
      <c r="H105" s="90">
        <v>12.633094509540514</v>
      </c>
      <c r="I105" s="90">
        <v>42.350019901982741</v>
      </c>
      <c r="J105" s="91">
        <v>2.0580840217695751</v>
      </c>
      <c r="K105" s="74"/>
    </row>
    <row r="106" spans="2:11" ht="20.25" customHeight="1">
      <c r="B106" s="87" t="s">
        <v>120</v>
      </c>
      <c r="C106" s="66">
        <v>5</v>
      </c>
      <c r="D106" s="88">
        <v>3.077662111504233E-2</v>
      </c>
      <c r="E106" s="88">
        <v>0.41786702987341789</v>
      </c>
      <c r="F106" s="88">
        <v>0.19634907258855397</v>
      </c>
      <c r="G106" s="89">
        <v>10.446375000000002</v>
      </c>
      <c r="H106" s="90">
        <v>14.477496115472045</v>
      </c>
      <c r="I106" s="90">
        <v>50.988817446569151</v>
      </c>
      <c r="J106" s="91">
        <v>1.8746807488565218</v>
      </c>
      <c r="K106" s="74"/>
    </row>
    <row r="107" spans="2:11" ht="20.25" customHeight="1">
      <c r="B107" s="87" t="s">
        <v>120</v>
      </c>
      <c r="C107" s="66">
        <v>6</v>
      </c>
      <c r="D107" s="88">
        <v>3.2327275526799731E-2</v>
      </c>
      <c r="E107" s="88">
        <v>0.3992146317976194</v>
      </c>
      <c r="F107" s="88">
        <v>0.18255320646823175</v>
      </c>
      <c r="G107" s="89">
        <v>11.347285714285716</v>
      </c>
      <c r="H107" s="90">
        <v>1.154837802475432</v>
      </c>
      <c r="I107" s="90">
        <v>27.923385839341858</v>
      </c>
      <c r="J107" s="91">
        <v>1.8392769867936836</v>
      </c>
      <c r="K107" s="74"/>
    </row>
    <row r="108" spans="2:11" ht="20.25" customHeight="1">
      <c r="B108" s="87" t="s">
        <v>120</v>
      </c>
      <c r="C108" s="66">
        <v>7</v>
      </c>
      <c r="D108" s="88">
        <v>3.7198089656724859E-2</v>
      </c>
      <c r="E108" s="88">
        <v>0.38150504836880206</v>
      </c>
      <c r="F108" s="88">
        <v>0.17919388850738063</v>
      </c>
      <c r="G108" s="89">
        <v>11.466800000000001</v>
      </c>
      <c r="H108" s="90">
        <v>1.1655252918988344</v>
      </c>
      <c r="I108" s="90">
        <v>21.510466777129064</v>
      </c>
      <c r="J108" s="91">
        <v>1.7974385513423756</v>
      </c>
      <c r="K108" s="74"/>
    </row>
    <row r="109" spans="2:11" ht="20.25" customHeight="1">
      <c r="B109" s="87" t="s">
        <v>120</v>
      </c>
      <c r="C109" s="66">
        <v>8</v>
      </c>
      <c r="D109" s="88">
        <v>4.1957431607518858E-2</v>
      </c>
      <c r="E109" s="88">
        <v>0.3725103621837022</v>
      </c>
      <c r="F109" s="88">
        <v>0.15286597321388395</v>
      </c>
      <c r="G109" s="89">
        <v>11.160333333333332</v>
      </c>
      <c r="H109" s="90">
        <v>0.99508714325536129</v>
      </c>
      <c r="I109" s="90">
        <v>18.640727261154311</v>
      </c>
      <c r="J109" s="91">
        <v>1.9624943655563885</v>
      </c>
      <c r="K109" s="74"/>
    </row>
    <row r="110" spans="2:11" ht="20.25" customHeight="1">
      <c r="B110" s="87" t="s">
        <v>120</v>
      </c>
      <c r="C110" s="66">
        <v>9</v>
      </c>
      <c r="D110" s="88">
        <v>3.6929739289209208E-2</v>
      </c>
      <c r="E110" s="88">
        <v>0.39012688626511483</v>
      </c>
      <c r="F110" s="88">
        <v>0.16757278241175319</v>
      </c>
      <c r="G110" s="89">
        <v>11.827499999999999</v>
      </c>
      <c r="H110" s="90">
        <v>1.7839686165844539</v>
      </c>
      <c r="I110" s="90">
        <v>31.717224804967799</v>
      </c>
      <c r="J110" s="91">
        <v>1.7935093421288197</v>
      </c>
      <c r="K110" s="74" t="s">
        <v>70</v>
      </c>
    </row>
    <row r="111" spans="2:11" ht="20.25" customHeight="1">
      <c r="B111" s="85" t="s">
        <v>126</v>
      </c>
      <c r="C111" s="84"/>
      <c r="D111" s="85"/>
      <c r="E111" s="85"/>
      <c r="F111" s="85"/>
      <c r="G111" s="85"/>
      <c r="H111" s="85"/>
      <c r="I111" s="85"/>
      <c r="J111" s="85"/>
      <c r="K111" s="84"/>
    </row>
    <row r="112" spans="2:11" ht="20.25" customHeight="1">
      <c r="B112" s="224" t="str">
        <f>C64</f>
        <v>521</v>
      </c>
      <c r="C112" s="54"/>
      <c r="D112" s="67">
        <f t="shared" ref="D112:J115" si="1">(SUMIFS(D$75:D$110,$B$75:$B$110,$B112,$C$75:$C$110,MAX($C$75:$C$110))/SUMIFS(D$75:D$110,$B$75:$B$110,$B112,$C$75:$C$110,MAX($C$75:$C$110)-1))-1</f>
        <v>-0.18293479106714128</v>
      </c>
      <c r="E112" s="67">
        <f t="shared" si="1"/>
        <v>-5.162293664029205E-3</v>
      </c>
      <c r="F112" s="67">
        <f t="shared" si="1"/>
        <v>8.3740171217280057E-2</v>
      </c>
      <c r="G112" s="67">
        <f t="shared" si="1"/>
        <v>-2.6236859588104067E-2</v>
      </c>
      <c r="H112" s="67">
        <f t="shared" si="1"/>
        <v>0.23185835609668448</v>
      </c>
      <c r="I112" s="67">
        <f t="shared" si="1"/>
        <v>0.18460036289604442</v>
      </c>
      <c r="J112" s="86">
        <f t="shared" si="1"/>
        <v>3.275871593026225E-2</v>
      </c>
      <c r="K112" s="55"/>
    </row>
    <row r="113" spans="2:11" ht="20.25" customHeight="1">
      <c r="B113" s="42" t="str">
        <f>D64</f>
        <v>588</v>
      </c>
      <c r="C113" s="54"/>
      <c r="D113" s="67">
        <f t="shared" si="1"/>
        <v>-5.0296460713142532E-2</v>
      </c>
      <c r="E113" s="67">
        <f t="shared" si="1"/>
        <v>-2.0302969249843539E-3</v>
      </c>
      <c r="F113" s="67">
        <f t="shared" si="1"/>
        <v>0.11901667820334727</v>
      </c>
      <c r="G113" s="67">
        <f t="shared" si="1"/>
        <v>-4.7028202659821106E-2</v>
      </c>
      <c r="H113" s="67">
        <f t="shared" si="1"/>
        <v>0.44911773675852973</v>
      </c>
      <c r="I113" s="67">
        <f t="shared" si="1"/>
        <v>-1.4240519765891246E-3</v>
      </c>
      <c r="J113" s="86">
        <f t="shared" si="1"/>
        <v>3.8028196466622255E-2</v>
      </c>
      <c r="K113" s="55"/>
    </row>
    <row r="114" spans="2:11" ht="20.25" customHeight="1">
      <c r="B114" s="42" t="str">
        <f>E64</f>
        <v>551</v>
      </c>
      <c r="C114" s="54"/>
      <c r="D114" s="67">
        <f t="shared" si="1"/>
        <v>-3.7175940608388247E-3</v>
      </c>
      <c r="E114" s="67">
        <f t="shared" si="1"/>
        <v>4.7403642388476941E-2</v>
      </c>
      <c r="F114" s="67">
        <f t="shared" si="1"/>
        <v>3.4639593791513823E-2</v>
      </c>
      <c r="G114" s="67">
        <f t="shared" si="1"/>
        <v>-3.6786632975938427E-2</v>
      </c>
      <c r="H114" s="67">
        <f t="shared" si="1"/>
        <v>0.48028411365151968</v>
      </c>
      <c r="I114" s="67">
        <f>(SUMIFS(I$75:I$110,$B$75:$B$110,$B114,$C$75:$C$110,MAX($C$75:$C$110))/SUMIFS(I$75:I$110,$B$75:$B$110,$B114,$C$75:$C$110,MAX($C$75:$C$110)-1))-1</f>
        <v>5.428429226059106E-2</v>
      </c>
      <c r="J114" s="86">
        <f t="shared" si="1"/>
        <v>6.8076042671767478E-3</v>
      </c>
      <c r="K114" s="55"/>
    </row>
    <row r="115" spans="2:11" ht="20.25" customHeight="1">
      <c r="B115" s="42" t="str">
        <f>F64</f>
        <v>586</v>
      </c>
      <c r="C115" s="54"/>
      <c r="D115" s="67">
        <f t="shared" si="1"/>
        <v>-0.11982841002614364</v>
      </c>
      <c r="E115" s="67">
        <f t="shared" si="1"/>
        <v>4.729136654922117E-2</v>
      </c>
      <c r="F115" s="67">
        <f t="shared" si="1"/>
        <v>9.62072126888045E-2</v>
      </c>
      <c r="G115" s="67">
        <f t="shared" si="1"/>
        <v>5.9780173829933503E-2</v>
      </c>
      <c r="H115" s="67">
        <f>(SUMIFS(H$75:H$110,$B$75:$B$110,$B115,$C$75:$C$110,MAX($C$75:$C$110))/SUMIFS(H$75:H$110,$B$75:$B$110,$B115,$C$75:$C$110,MAX($C$75:$C$110)-1))-1</f>
        <v>0.79277626957204927</v>
      </c>
      <c r="I115" s="67">
        <f t="shared" si="1"/>
        <v>0.70150146829645399</v>
      </c>
      <c r="J115" s="86">
        <f t="shared" si="1"/>
        <v>-8.6107265525656507E-2</v>
      </c>
      <c r="K115" s="55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72" t="s">
        <v>77</v>
      </c>
      <c r="G117" s="43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2" t="s">
        <v>78</v>
      </c>
      <c r="G118" s="44"/>
      <c r="H118" s="46" t="s">
        <v>81</v>
      </c>
      <c r="I118" s="46"/>
    </row>
    <row r="119" spans="2:11">
      <c r="B119" s="26" t="s">
        <v>34</v>
      </c>
      <c r="C119" s="26" t="s">
        <v>53</v>
      </c>
      <c r="D119" s="26"/>
      <c r="E119" s="26"/>
      <c r="F119" s="92" t="s">
        <v>79</v>
      </c>
      <c r="G119" s="44"/>
      <c r="H119" s="46" t="s">
        <v>82</v>
      </c>
      <c r="I119" s="46"/>
    </row>
    <row r="120" spans="2:11">
      <c r="B120" s="26" t="s">
        <v>4</v>
      </c>
      <c r="C120" s="26" t="s">
        <v>54</v>
      </c>
      <c r="D120" s="26"/>
      <c r="E120" s="26"/>
      <c r="F120" s="92" t="s">
        <v>80</v>
      </c>
      <c r="G120" s="44"/>
      <c r="H120" s="46" t="s">
        <v>83</v>
      </c>
      <c r="I120" s="46"/>
    </row>
    <row r="121" spans="2:11">
      <c r="B121" s="26" t="s">
        <v>5</v>
      </c>
      <c r="C121" s="26" t="s">
        <v>55</v>
      </c>
      <c r="D121" s="26"/>
      <c r="E121" s="26"/>
      <c r="F121" s="92" t="s">
        <v>87</v>
      </c>
      <c r="G121" s="44"/>
      <c r="H121" s="46" t="s">
        <v>84</v>
      </c>
      <c r="I121" s="46"/>
    </row>
    <row r="122" spans="2:11">
      <c r="B122" s="26" t="s">
        <v>56</v>
      </c>
      <c r="C122" s="26" t="s">
        <v>57</v>
      </c>
      <c r="D122" s="26"/>
      <c r="E122" s="26"/>
      <c r="F122" s="92" t="s">
        <v>88</v>
      </c>
      <c r="G122" s="44"/>
      <c r="H122" s="46" t="s">
        <v>85</v>
      </c>
      <c r="I122" s="46"/>
    </row>
    <row r="123" spans="2:11" ht="17.25" thickBot="1">
      <c r="B123" s="27" t="s">
        <v>58</v>
      </c>
      <c r="C123" s="27" t="s">
        <v>59</v>
      </c>
      <c r="D123" s="27"/>
      <c r="E123" s="27"/>
      <c r="F123" s="93" t="s">
        <v>89</v>
      </c>
      <c r="G123" s="45"/>
      <c r="H123" s="47" t="s">
        <v>86</v>
      </c>
      <c r="I123" s="47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5:K110">
    <cfRule type="expression" dxfId="36" priority="6">
      <formula>$B75&lt;&gt;$B76</formula>
    </cfRule>
  </conditionalFormatting>
  <conditionalFormatting sqref="C65:K65">
    <cfRule type="containsText" dxfId="35" priority="7" operator="containsText" text="F">
      <formula>NOT(ISERROR(SEARCH("F",C65)))</formula>
    </cfRule>
    <cfRule type="containsText" dxfId="34" priority="8" operator="containsText" text="D">
      <formula>NOT(ISERROR(SEARCH("D",C65)))</formula>
    </cfRule>
    <cfRule type="containsText" dxfId="33" priority="9" operator="containsText" text="S">
      <formula>NOT(ISERROR(SEARCH("S",C65)))</formula>
    </cfRule>
    <cfRule type="containsText" dxfId="32" priority="10" operator="containsText" text="A">
      <formula>NOT(ISERROR(SEARCH("A",C65)))</formula>
    </cfRule>
  </conditionalFormatting>
  <conditionalFormatting sqref="D52:K52 D54:K55 D56:D61 D62:K63 D72:K72 D111:K111 K112:K115">
    <cfRule type="containsText" dxfId="31" priority="65" operator="containsText" text="악화">
      <formula>NOT(ISERROR(SEARCH("악화",D52)))</formula>
    </cfRule>
  </conditionalFormatting>
  <conditionalFormatting sqref="D52:K52 D54:K55 D62:K63 D72:K72 D111:K111 K112:K115 D56:D61">
    <cfRule type="containsText" dxfId="30" priority="64" operator="containsText" text="개선">
      <formula>NOT(ISERROR(SEARCH("개선",D52)))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0 J21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3:K27 K29:K64 K66:K1048576">
    <cfRule type="containsText" dxfId="21" priority="17" operator="containsText" text="D">
      <formula>NOT(ISERROR(SEARCH("D",K23)))</formula>
    </cfRule>
    <cfRule type="containsText" dxfId="20" priority="18" operator="containsText" text="F">
      <formula>NOT(ISERROR(SEARCH("F",K23)))</formula>
    </cfRule>
    <cfRule type="containsText" dxfId="19" priority="19" operator="containsText" text="S">
      <formula>NOT(ISERROR(SEARCH("S",K23)))</formula>
    </cfRule>
    <cfRule type="containsText" dxfId="18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5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141</v>
      </c>
      <c r="C4" s="138" t="s">
        <v>1</v>
      </c>
      <c r="D4" s="138" t="s">
        <v>10</v>
      </c>
      <c r="E4" s="139" t="s">
        <v>140</v>
      </c>
      <c r="F4" s="125" t="s">
        <v>45</v>
      </c>
      <c r="G4" s="149" t="s">
        <v>145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3" t="str">
        <f>W5</f>
        <v>성산여객</v>
      </c>
      <c r="B5" s="143" t="str">
        <f>V5</f>
        <v>1111</v>
      </c>
      <c r="C5" s="144" t="str">
        <f>Y5</f>
        <v>71바7094</v>
      </c>
      <c r="D5" s="132" t="str">
        <f>Z5</f>
        <v>중형</v>
      </c>
      <c r="E5" s="128" t="str">
        <f>AZ5</f>
        <v>이상</v>
      </c>
      <c r="F5" s="151">
        <f>G5/H5</f>
        <v>1.2576000000000001</v>
      </c>
      <c r="G5" s="152">
        <f>AE5</f>
        <v>3.1440000000000001</v>
      </c>
      <c r="H5" s="153">
        <f>AF5</f>
        <v>2.5</v>
      </c>
      <c r="I5" s="154">
        <f>AC5</f>
        <v>5485.8130000000001</v>
      </c>
      <c r="J5" s="155">
        <f>AI5/AH5</f>
        <v>4.7371489599664932E-2</v>
      </c>
      <c r="K5" s="155">
        <f>AJ5/AH5</f>
        <v>0.32442816948742315</v>
      </c>
      <c r="L5" s="155">
        <f>AK5/AC5</f>
        <v>0.17955406062875273</v>
      </c>
      <c r="M5" s="156">
        <f>AG5</f>
        <v>6.6040000000000001</v>
      </c>
      <c r="N5" s="157">
        <f>IF(AW5=0,AT5,"속도계이상")</f>
        <v>3.5999999999999997E-2</v>
      </c>
      <c r="O5" s="157">
        <f>IF(AW5=0,AU5,"속도계이상")</f>
        <v>3.536</v>
      </c>
      <c r="P5" s="158">
        <f>AQ5/60</f>
        <v>0</v>
      </c>
      <c r="Q5" s="159">
        <f>AN5</f>
        <v>61</v>
      </c>
      <c r="R5" s="160">
        <f>AC5/(AH5-AI5-AJ5)</f>
        <v>24.161590544689748</v>
      </c>
      <c r="S5" s="145">
        <f>IF(AW5=0,AL5,"속도계이상")</f>
        <v>2</v>
      </c>
      <c r="T5" s="145">
        <f>IF(AW5=0,AM5,"속도계이상")</f>
        <v>194</v>
      </c>
      <c r="U5" t="s">
        <v>117</v>
      </c>
      <c r="V5" s="5" t="s">
        <v>335</v>
      </c>
      <c r="W5" t="s">
        <v>117</v>
      </c>
      <c r="X5" s="5" t="s">
        <v>335</v>
      </c>
      <c r="Y5" t="s">
        <v>278</v>
      </c>
      <c r="Z5" t="s">
        <v>191</v>
      </c>
      <c r="AA5" t="s">
        <v>48</v>
      </c>
      <c r="AB5">
        <v>518</v>
      </c>
      <c r="AC5" s="1">
        <v>5485.8130000000001</v>
      </c>
      <c r="AD5" s="1">
        <v>1744.9970000000001</v>
      </c>
      <c r="AE5" s="28">
        <v>3.1440000000000001</v>
      </c>
      <c r="AF5">
        <v>2.5</v>
      </c>
      <c r="AG5">
        <v>6.6040000000000001</v>
      </c>
      <c r="AH5">
        <v>361.42426899999998</v>
      </c>
      <c r="AI5">
        <v>17.121206000000001</v>
      </c>
      <c r="AJ5">
        <v>117.256214</v>
      </c>
      <c r="AK5">
        <v>985</v>
      </c>
      <c r="AL5">
        <v>2</v>
      </c>
      <c r="AM5">
        <v>194</v>
      </c>
      <c r="AN5">
        <v>61</v>
      </c>
      <c r="AO5">
        <v>15.178319</v>
      </c>
      <c r="AP5">
        <v>0</v>
      </c>
      <c r="AQ5">
        <v>0</v>
      </c>
      <c r="AR5">
        <v>72</v>
      </c>
      <c r="AS5">
        <v>44450</v>
      </c>
      <c r="AT5">
        <v>3.5999999999999997E-2</v>
      </c>
      <c r="AU5">
        <v>3.536</v>
      </c>
      <c r="AV5">
        <v>48358</v>
      </c>
      <c r="AW5">
        <v>0</v>
      </c>
      <c r="AX5" s="29">
        <v>0.59</v>
      </c>
      <c r="AY5">
        <v>1.2576000000000001</v>
      </c>
      <c r="AZ5" t="s">
        <v>122</v>
      </c>
      <c r="BA5" t="s">
        <v>336</v>
      </c>
      <c r="BB5">
        <v>1</v>
      </c>
      <c r="BC5" t="s">
        <v>337</v>
      </c>
      <c r="BD5">
        <v>9</v>
      </c>
      <c r="BE5">
        <v>0</v>
      </c>
      <c r="BF5" t="e">
        <v>#DIV/0!</v>
      </c>
      <c r="BG5" t="e">
        <v>#DIV/0!</v>
      </c>
      <c r="BH5">
        <v>95098.933000000005</v>
      </c>
      <c r="BI5">
        <v>5.7685326500981876E-2</v>
      </c>
      <c r="BJ5">
        <v>7.2545066607634809E-2</v>
      </c>
      <c r="BK5">
        <v>1</v>
      </c>
      <c r="BL5" t="s">
        <v>71</v>
      </c>
      <c r="BM5">
        <v>-6</v>
      </c>
      <c r="BN5" t="s">
        <v>279</v>
      </c>
    </row>
    <row r="6" spans="1:66">
      <c r="A6" s="140" t="str">
        <f t="shared" ref="A6:A7" si="0">W6</f>
        <v>성산여객</v>
      </c>
      <c r="B6" s="140" t="str">
        <f t="shared" ref="B6:B7" si="1">V6</f>
        <v>521</v>
      </c>
      <c r="C6" s="141" t="str">
        <f t="shared" ref="C6:C7" si="2">Y6</f>
        <v>71바7088</v>
      </c>
      <c r="D6" s="115" t="str">
        <f t="shared" ref="D6:D7" si="3">Z6</f>
        <v>중형</v>
      </c>
      <c r="E6" s="111" t="str">
        <f>AZ6</f>
        <v>A</v>
      </c>
      <c r="F6" s="161">
        <f>G6/H6</f>
        <v>0.98919999999999997</v>
      </c>
      <c r="G6" s="162">
        <f>AE6</f>
        <v>2.4729999999999999</v>
      </c>
      <c r="H6" s="163">
        <f>AF6</f>
        <v>2.5</v>
      </c>
      <c r="I6" s="164">
        <f t="shared" ref="I6:I7" si="4">AC6</f>
        <v>2036.2429999999999</v>
      </c>
      <c r="J6" s="165">
        <f t="shared" ref="J6:J7" si="5">AI6/AH6</f>
        <v>2.3800913210136599E-2</v>
      </c>
      <c r="K6" s="165">
        <f t="shared" ref="K6:K7" si="6">AJ6/AH6</f>
        <v>0.34552510479999748</v>
      </c>
      <c r="L6" s="165">
        <f t="shared" ref="L6:L7" si="7">AK6/AC6</f>
        <v>0.15076786022100505</v>
      </c>
      <c r="M6" s="166">
        <f t="shared" ref="M6:M7" si="8">AG6</f>
        <v>11.147</v>
      </c>
      <c r="N6" s="167">
        <f t="shared" ref="N6:N7" si="9">IF(AW6=0,AT6,"속도계이상")</f>
        <v>4.9000000000000002E-2</v>
      </c>
      <c r="O6" s="167">
        <f t="shared" ref="O6:O7" si="10">IF(AW6=0,AU6,"속도계이상")</f>
        <v>4.6159999999999997</v>
      </c>
      <c r="P6" s="168">
        <f t="shared" ref="P6:P7" si="11">AQ6/60</f>
        <v>0</v>
      </c>
      <c r="Q6" s="169">
        <f t="shared" ref="Q6:Q7" si="12">AN6</f>
        <v>69</v>
      </c>
      <c r="R6" s="170">
        <f t="shared" ref="R6:R7" si="13">AC6/(AH6-AI6-AJ6)</f>
        <v>23.742566889468421</v>
      </c>
      <c r="S6" s="142">
        <f t="shared" ref="S6:S7" si="14">IF(AW6=0,AL6,"속도계이상")</f>
        <v>1</v>
      </c>
      <c r="T6" s="142">
        <f t="shared" ref="T6:T7" si="15">IF(AW6=0,AM6,"속도계이상")</f>
        <v>94</v>
      </c>
      <c r="U6" t="s">
        <v>117</v>
      </c>
      <c r="V6" s="5" t="s">
        <v>118</v>
      </c>
      <c r="W6" t="s">
        <v>117</v>
      </c>
      <c r="X6" s="5" t="s">
        <v>118</v>
      </c>
      <c r="Y6" t="s">
        <v>250</v>
      </c>
      <c r="Z6" t="s">
        <v>191</v>
      </c>
      <c r="AA6" t="s">
        <v>48</v>
      </c>
      <c r="AB6">
        <v>518</v>
      </c>
      <c r="AC6" s="1">
        <v>2036.2429999999999</v>
      </c>
      <c r="AD6" s="1">
        <v>823.39300000000003</v>
      </c>
      <c r="AE6" s="28">
        <v>2.4729999999999999</v>
      </c>
      <c r="AF6">
        <v>2.5</v>
      </c>
      <c r="AG6">
        <v>11.147</v>
      </c>
      <c r="AH6">
        <v>135.98688300000001</v>
      </c>
      <c r="AI6">
        <v>3.236612</v>
      </c>
      <c r="AJ6">
        <v>46.986882000000001</v>
      </c>
      <c r="AK6">
        <v>307</v>
      </c>
      <c r="AL6">
        <v>1</v>
      </c>
      <c r="AM6">
        <v>94</v>
      </c>
      <c r="AN6">
        <v>69</v>
      </c>
      <c r="AO6">
        <v>14.973819000000001</v>
      </c>
      <c r="AP6">
        <v>35.299999999999997</v>
      </c>
      <c r="AQ6">
        <v>0</v>
      </c>
      <c r="AR6">
        <v>12</v>
      </c>
      <c r="AS6">
        <v>2579</v>
      </c>
      <c r="AT6">
        <v>4.9000000000000002E-2</v>
      </c>
      <c r="AU6">
        <v>4.6159999999999997</v>
      </c>
      <c r="AV6">
        <v>15593</v>
      </c>
      <c r="AW6">
        <v>0</v>
      </c>
      <c r="AX6" s="29">
        <v>0.63</v>
      </c>
      <c r="AY6">
        <v>0.98919999999999997</v>
      </c>
      <c r="AZ6" t="s">
        <v>66</v>
      </c>
      <c r="BA6" t="s">
        <v>267</v>
      </c>
      <c r="BB6">
        <v>1</v>
      </c>
      <c r="BC6" t="s">
        <v>306</v>
      </c>
      <c r="BD6">
        <v>5</v>
      </c>
      <c r="BE6">
        <v>29860.385999999999</v>
      </c>
      <c r="BF6">
        <v>6.819211915077053E-2</v>
      </c>
      <c r="BG6">
        <v>6.745564426394221E-2</v>
      </c>
      <c r="BH6">
        <v>95098.933000000005</v>
      </c>
      <c r="BI6">
        <v>2.1411838553435713E-2</v>
      </c>
      <c r="BJ6">
        <v>2.1180590697058608E-2</v>
      </c>
      <c r="BK6">
        <v>1</v>
      </c>
      <c r="BL6" t="s">
        <v>69</v>
      </c>
      <c r="BM6">
        <v>2</v>
      </c>
      <c r="BN6" t="s">
        <v>280</v>
      </c>
    </row>
    <row r="7" spans="1:66">
      <c r="A7" s="143" t="str">
        <f t="shared" si="0"/>
        <v>성산여객</v>
      </c>
      <c r="B7" s="143" t="str">
        <f t="shared" si="1"/>
        <v>521</v>
      </c>
      <c r="C7" s="144" t="str">
        <f t="shared" si="2"/>
        <v>71바7093</v>
      </c>
      <c r="D7" s="132" t="str">
        <f t="shared" si="3"/>
        <v>중형</v>
      </c>
      <c r="E7" s="128" t="str">
        <f t="shared" ref="E7:E32" si="16">AZ7</f>
        <v>F</v>
      </c>
      <c r="F7" s="151">
        <f t="shared" ref="F7:F32" si="17">G7/H7</f>
        <v>0.79160000000000008</v>
      </c>
      <c r="G7" s="152">
        <f t="shared" ref="G7:G32" si="18">AE7</f>
        <v>1.9790000000000001</v>
      </c>
      <c r="H7" s="153">
        <f t="shared" ref="H7:H32" si="19">AF7</f>
        <v>2.5</v>
      </c>
      <c r="I7" s="154">
        <f t="shared" si="4"/>
        <v>2036.673</v>
      </c>
      <c r="J7" s="155">
        <f t="shared" si="5"/>
        <v>1.9180297322597052E-2</v>
      </c>
      <c r="K7" s="155">
        <f t="shared" si="6"/>
        <v>0.35818809309496574</v>
      </c>
      <c r="L7" s="155">
        <f t="shared" si="7"/>
        <v>0.16939390859504691</v>
      </c>
      <c r="M7" s="156">
        <f t="shared" si="8"/>
        <v>10.23</v>
      </c>
      <c r="N7" s="157">
        <f t="shared" si="9"/>
        <v>0</v>
      </c>
      <c r="O7" s="157">
        <f t="shared" si="10"/>
        <v>6.6779999999999999</v>
      </c>
      <c r="P7" s="158">
        <f t="shared" si="11"/>
        <v>0</v>
      </c>
      <c r="Q7" s="159">
        <f t="shared" si="12"/>
        <v>70</v>
      </c>
      <c r="R7" s="160">
        <f t="shared" si="13"/>
        <v>23.678410210904804</v>
      </c>
      <c r="S7" s="145">
        <f t="shared" si="14"/>
        <v>0</v>
      </c>
      <c r="T7" s="145">
        <f t="shared" si="15"/>
        <v>136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204</v>
      </c>
      <c r="Z7" s="4" t="s">
        <v>191</v>
      </c>
      <c r="AA7" s="4" t="s">
        <v>48</v>
      </c>
      <c r="AB7" s="4">
        <v>518</v>
      </c>
      <c r="AC7" s="4">
        <v>2036.673</v>
      </c>
      <c r="AD7" s="4">
        <v>1029.068</v>
      </c>
      <c r="AE7" s="4">
        <v>1.9790000000000001</v>
      </c>
      <c r="AF7" s="4">
        <v>2.5</v>
      </c>
      <c r="AG7" s="4">
        <v>10.23</v>
      </c>
      <c r="AH7" s="4">
        <v>138.14577299999999</v>
      </c>
      <c r="AI7" s="4">
        <v>2.6496770000000001</v>
      </c>
      <c r="AJ7" s="4">
        <v>49.482171000000001</v>
      </c>
      <c r="AK7" s="4">
        <v>345</v>
      </c>
      <c r="AL7" s="4">
        <v>0</v>
      </c>
      <c r="AM7" s="4">
        <v>136</v>
      </c>
      <c r="AN7" s="4">
        <v>70</v>
      </c>
      <c r="AO7" s="4">
        <v>14.742926000000001</v>
      </c>
      <c r="AP7" s="4">
        <v>183.1</v>
      </c>
      <c r="AQ7" s="4">
        <v>0</v>
      </c>
      <c r="AR7" s="4">
        <v>24</v>
      </c>
      <c r="AS7" s="4">
        <v>3055</v>
      </c>
      <c r="AT7" s="4">
        <v>0</v>
      </c>
      <c r="AU7" s="4">
        <v>6.6779999999999999</v>
      </c>
      <c r="AV7" s="4">
        <v>18002</v>
      </c>
      <c r="AW7" s="4">
        <v>0</v>
      </c>
      <c r="AX7" s="30">
        <v>0.48</v>
      </c>
      <c r="AY7">
        <v>0.79160000000000008</v>
      </c>
      <c r="AZ7" t="s">
        <v>70</v>
      </c>
      <c r="BA7" t="s">
        <v>267</v>
      </c>
      <c r="BB7">
        <v>2</v>
      </c>
      <c r="BC7" t="s">
        <v>281</v>
      </c>
      <c r="BD7">
        <v>6</v>
      </c>
      <c r="BE7">
        <v>29860.385999999999</v>
      </c>
      <c r="BF7">
        <v>6.8206519500451201E-2</v>
      </c>
      <c r="BG7">
        <v>5.3992280836557174E-2</v>
      </c>
      <c r="BH7">
        <v>95098.933000000005</v>
      </c>
      <c r="BI7">
        <v>2.141636016042367E-2</v>
      </c>
      <c r="BJ7">
        <v>1.695319070299138E-2</v>
      </c>
      <c r="BK7">
        <v>1</v>
      </c>
      <c r="BL7" t="s">
        <v>70</v>
      </c>
      <c r="BM7">
        <v>0</v>
      </c>
      <c r="BN7" t="s">
        <v>282</v>
      </c>
    </row>
    <row r="8" spans="1:66">
      <c r="A8" s="140" t="str">
        <f t="shared" ref="A8:A32" si="20">W8</f>
        <v>성산여객</v>
      </c>
      <c r="B8" s="140" t="str">
        <f t="shared" ref="B8:B32" si="21">V8</f>
        <v>521</v>
      </c>
      <c r="C8" s="141" t="str">
        <f t="shared" ref="C8:C32" si="22">Y8</f>
        <v>71바7503</v>
      </c>
      <c r="D8" s="115" t="str">
        <f t="shared" ref="D8:D32" si="23">Z8</f>
        <v>중형</v>
      </c>
      <c r="E8" s="111" t="str">
        <f t="shared" si="16"/>
        <v>F</v>
      </c>
      <c r="F8" s="161">
        <f t="shared" si="17"/>
        <v>0.79629629629629617</v>
      </c>
      <c r="G8" s="162">
        <f t="shared" si="18"/>
        <v>2.15</v>
      </c>
      <c r="H8" s="163">
        <f t="shared" si="19"/>
        <v>2.7</v>
      </c>
      <c r="I8" s="164">
        <f t="shared" ref="I8:I32" si="24">AC8</f>
        <v>3827.9870000000001</v>
      </c>
      <c r="J8" s="165">
        <f t="shared" ref="J8:J32" si="25">AI8/AH8</f>
        <v>2.6926734701855141E-2</v>
      </c>
      <c r="K8" s="165">
        <f t="shared" ref="K8:K32" si="26">AJ8/AH8</f>
        <v>0.36333868757836646</v>
      </c>
      <c r="L8" s="165">
        <f t="shared" ref="L8:L32" si="27">AK8/AC8</f>
        <v>0.12382487192354624</v>
      </c>
      <c r="M8" s="166">
        <f t="shared" ref="M8:M32" si="28">AG8</f>
        <v>7.9379999999999997</v>
      </c>
      <c r="N8" s="167">
        <f t="shared" ref="N8:N32" si="29">IF(AW8=0,AT8,"속도계이상")</f>
        <v>0.20899999999999999</v>
      </c>
      <c r="O8" s="167">
        <f t="shared" ref="O8:O32" si="30">IF(AW8=0,AU8,"속도계이상")</f>
        <v>9.1690000000000005</v>
      </c>
      <c r="P8" s="168">
        <f t="shared" ref="P8:P32" si="31">AQ8/60</f>
        <v>0</v>
      </c>
      <c r="Q8" s="169">
        <f t="shared" ref="Q8:Q32" si="32">AN8</f>
        <v>74</v>
      </c>
      <c r="R8" s="170">
        <f t="shared" ref="R8:R32" si="33">AC8/(AH8-AI8-AJ8)</f>
        <v>23.784920706720246</v>
      </c>
      <c r="S8" s="142">
        <f t="shared" ref="S8:S32" si="34">IF(AW8=0,AL8,"속도계이상")</f>
        <v>8</v>
      </c>
      <c r="T8" s="142">
        <f t="shared" ref="T8:T32" si="35">IF(AW8=0,AM8,"속도계이상")</f>
        <v>351</v>
      </c>
      <c r="U8" t="s">
        <v>117</v>
      </c>
      <c r="V8" s="5" t="s">
        <v>118</v>
      </c>
      <c r="W8" t="s">
        <v>117</v>
      </c>
      <c r="X8" s="5" t="s">
        <v>118</v>
      </c>
      <c r="Y8" t="s">
        <v>197</v>
      </c>
      <c r="Z8" t="s">
        <v>191</v>
      </c>
      <c r="AA8" t="s">
        <v>196</v>
      </c>
      <c r="AB8">
        <v>518</v>
      </c>
      <c r="AC8" s="1">
        <v>3827.9870000000001</v>
      </c>
      <c r="AD8" s="1">
        <v>1780.672</v>
      </c>
      <c r="AE8" s="28">
        <v>2.15</v>
      </c>
      <c r="AF8">
        <v>2.7</v>
      </c>
      <c r="AG8">
        <v>7.9379999999999997</v>
      </c>
      <c r="AH8">
        <v>263.953802</v>
      </c>
      <c r="AI8">
        <v>7.1074140000000003</v>
      </c>
      <c r="AJ8">
        <v>95.904628000000002</v>
      </c>
      <c r="AK8">
        <v>474</v>
      </c>
      <c r="AL8">
        <v>8</v>
      </c>
      <c r="AM8">
        <v>351</v>
      </c>
      <c r="AN8">
        <v>74</v>
      </c>
      <c r="AO8">
        <v>14.502488</v>
      </c>
      <c r="AP8">
        <v>1295.0999999999999</v>
      </c>
      <c r="AQ8">
        <v>0</v>
      </c>
      <c r="AR8">
        <v>66</v>
      </c>
      <c r="AS8">
        <v>14305</v>
      </c>
      <c r="AT8">
        <v>0.20899999999999999</v>
      </c>
      <c r="AU8">
        <v>9.1690000000000005</v>
      </c>
      <c r="AV8">
        <v>31489</v>
      </c>
      <c r="AW8">
        <v>0</v>
      </c>
      <c r="AX8" s="29">
        <v>0.45</v>
      </c>
      <c r="AY8">
        <v>0.79629629629629617</v>
      </c>
      <c r="AZ8" t="s">
        <v>70</v>
      </c>
      <c r="BA8" t="s">
        <v>267</v>
      </c>
      <c r="BB8">
        <v>1</v>
      </c>
      <c r="BC8" t="s">
        <v>269</v>
      </c>
      <c r="BD8">
        <v>9</v>
      </c>
      <c r="BE8">
        <v>29860.385999999999</v>
      </c>
      <c r="BF8">
        <v>0.12819616598392267</v>
      </c>
      <c r="BG8">
        <v>0.10208213217238285</v>
      </c>
      <c r="BH8">
        <v>95098.933000000005</v>
      </c>
      <c r="BI8">
        <v>4.0252680858154317E-2</v>
      </c>
      <c r="BJ8">
        <v>3.2053060683345097E-2</v>
      </c>
      <c r="BK8">
        <v>1</v>
      </c>
      <c r="BL8" t="s">
        <v>67</v>
      </c>
      <c r="BM8">
        <v>-1</v>
      </c>
      <c r="BN8" t="s">
        <v>279</v>
      </c>
    </row>
    <row r="9" spans="1:66">
      <c r="A9" s="143" t="str">
        <f t="shared" si="20"/>
        <v>성산여객</v>
      </c>
      <c r="B9" s="143" t="str">
        <f t="shared" si="21"/>
        <v>521</v>
      </c>
      <c r="C9" s="144" t="str">
        <f t="shared" si="22"/>
        <v>71바7505</v>
      </c>
      <c r="D9" s="132" t="str">
        <f t="shared" si="23"/>
        <v>중형</v>
      </c>
      <c r="E9" s="128" t="str">
        <f t="shared" si="16"/>
        <v>F</v>
      </c>
      <c r="F9" s="151">
        <f t="shared" si="17"/>
        <v>0.6596428571428572</v>
      </c>
      <c r="G9" s="152">
        <f t="shared" si="18"/>
        <v>1.847</v>
      </c>
      <c r="H9" s="153">
        <f t="shared" si="19"/>
        <v>2.8</v>
      </c>
      <c r="I9" s="154">
        <f t="shared" si="24"/>
        <v>1948.9269999999999</v>
      </c>
      <c r="J9" s="155">
        <f t="shared" si="25"/>
        <v>4.7290151407374435E-2</v>
      </c>
      <c r="K9" s="155">
        <f t="shared" si="26"/>
        <v>0.43216759153485451</v>
      </c>
      <c r="L9" s="155">
        <f t="shared" si="27"/>
        <v>0.15547016383887136</v>
      </c>
      <c r="M9" s="156">
        <f t="shared" si="28"/>
        <v>14.744999999999999</v>
      </c>
      <c r="N9" s="157" t="str">
        <f t="shared" si="29"/>
        <v>속도계이상</v>
      </c>
      <c r="O9" s="157" t="str">
        <f t="shared" si="30"/>
        <v>속도계이상</v>
      </c>
      <c r="P9" s="158">
        <f t="shared" si="31"/>
        <v>0.29666666666666669</v>
      </c>
      <c r="Q9" s="159">
        <f t="shared" si="32"/>
        <v>95</v>
      </c>
      <c r="R9" s="160">
        <f t="shared" si="33"/>
        <v>24.334028604254968</v>
      </c>
      <c r="S9" s="145" t="str">
        <f t="shared" si="34"/>
        <v>속도계이상</v>
      </c>
      <c r="T9" s="145" t="str">
        <f t="shared" si="35"/>
        <v>속도계이상</v>
      </c>
      <c r="U9" t="s">
        <v>117</v>
      </c>
      <c r="V9" s="5" t="s">
        <v>118</v>
      </c>
      <c r="W9" t="s">
        <v>117</v>
      </c>
      <c r="X9" s="5" t="s">
        <v>118</v>
      </c>
      <c r="Y9" t="s">
        <v>270</v>
      </c>
      <c r="Z9" t="s">
        <v>191</v>
      </c>
      <c r="AA9" t="s">
        <v>196</v>
      </c>
      <c r="AB9">
        <v>518</v>
      </c>
      <c r="AC9" s="1">
        <v>1948.9269999999999</v>
      </c>
      <c r="AD9" s="1">
        <v>1055.2</v>
      </c>
      <c r="AE9" s="28">
        <v>1.847</v>
      </c>
      <c r="AF9">
        <v>2.8</v>
      </c>
      <c r="AG9">
        <v>14.744999999999999</v>
      </c>
      <c r="AH9">
        <v>153.85994299999999</v>
      </c>
      <c r="AI9">
        <v>7.2760600000000002</v>
      </c>
      <c r="AJ9">
        <v>66.493280999999996</v>
      </c>
      <c r="AK9">
        <v>303</v>
      </c>
      <c r="AL9">
        <v>1391</v>
      </c>
      <c r="AM9">
        <v>189</v>
      </c>
      <c r="AN9">
        <v>95</v>
      </c>
      <c r="AO9">
        <v>12.66689</v>
      </c>
      <c r="AP9">
        <v>1237.4000000000001</v>
      </c>
      <c r="AQ9">
        <v>17.8</v>
      </c>
      <c r="AR9">
        <v>49</v>
      </c>
      <c r="AS9">
        <v>6910</v>
      </c>
      <c r="AT9">
        <v>71.373000000000005</v>
      </c>
      <c r="AU9">
        <v>9.6980000000000004</v>
      </c>
      <c r="AV9">
        <v>19616</v>
      </c>
      <c r="AW9">
        <v>17</v>
      </c>
      <c r="AX9" s="29">
        <v>0.55000000000000004</v>
      </c>
      <c r="AY9">
        <v>0.6596428571428572</v>
      </c>
      <c r="AZ9" t="s">
        <v>70</v>
      </c>
      <c r="BA9" t="s">
        <v>267</v>
      </c>
      <c r="BB9">
        <v>3</v>
      </c>
      <c r="BC9" t="s">
        <v>302</v>
      </c>
      <c r="BD9">
        <v>6</v>
      </c>
      <c r="BE9">
        <v>29860.385999999999</v>
      </c>
      <c r="BF9">
        <v>6.5267977446775136E-2</v>
      </c>
      <c r="BG9">
        <v>4.3053555122926315E-2</v>
      </c>
      <c r="BH9">
        <v>95098.933000000005</v>
      </c>
      <c r="BI9">
        <v>2.0493678935388265E-2</v>
      </c>
      <c r="BJ9">
        <v>1.3518508926307902E-2</v>
      </c>
      <c r="BK9">
        <v>1</v>
      </c>
      <c r="BL9" t="s">
        <v>122</v>
      </c>
      <c r="BM9">
        <v>1</v>
      </c>
      <c r="BN9" t="s">
        <v>280</v>
      </c>
    </row>
    <row r="10" spans="1:66">
      <c r="A10" s="140" t="str">
        <f t="shared" si="20"/>
        <v>성산여객</v>
      </c>
      <c r="B10" s="140" t="str">
        <f t="shared" si="21"/>
        <v>521</v>
      </c>
      <c r="C10" s="141" t="str">
        <f t="shared" si="22"/>
        <v>71바7506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0.83439999999999992</v>
      </c>
      <c r="G10" s="162">
        <f t="shared" si="18"/>
        <v>2.0859999999999999</v>
      </c>
      <c r="H10" s="163">
        <f t="shared" si="19"/>
        <v>2.5</v>
      </c>
      <c r="I10" s="164">
        <f t="shared" si="24"/>
        <v>4642.5029999999997</v>
      </c>
      <c r="J10" s="165">
        <f t="shared" si="25"/>
        <v>2.039000236755956E-2</v>
      </c>
      <c r="K10" s="165">
        <f t="shared" si="26"/>
        <v>0.37547988266371102</v>
      </c>
      <c r="L10" s="165">
        <f t="shared" si="27"/>
        <v>0.16650500818200872</v>
      </c>
      <c r="M10" s="166">
        <f t="shared" si="28"/>
        <v>13.837999999999999</v>
      </c>
      <c r="N10" s="167">
        <f t="shared" si="29"/>
        <v>6.5000000000000002E-2</v>
      </c>
      <c r="O10" s="167">
        <f t="shared" si="30"/>
        <v>8.9179999999999993</v>
      </c>
      <c r="P10" s="168">
        <f t="shared" si="31"/>
        <v>0</v>
      </c>
      <c r="Q10" s="169">
        <f t="shared" si="32"/>
        <v>69</v>
      </c>
      <c r="R10" s="170">
        <f t="shared" si="33"/>
        <v>24.556636885563911</v>
      </c>
      <c r="S10" s="142">
        <f t="shared" si="34"/>
        <v>3</v>
      </c>
      <c r="T10" s="142">
        <f t="shared" si="35"/>
        <v>414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200</v>
      </c>
      <c r="Z10" s="4" t="s">
        <v>191</v>
      </c>
      <c r="AA10" s="4" t="s">
        <v>48</v>
      </c>
      <c r="AB10" s="4">
        <v>518</v>
      </c>
      <c r="AC10" s="4">
        <v>4642.5029999999997</v>
      </c>
      <c r="AD10" s="4">
        <v>2225.4659999999999</v>
      </c>
      <c r="AE10" s="4">
        <v>2.0859999999999999</v>
      </c>
      <c r="AF10" s="4">
        <v>2.5</v>
      </c>
      <c r="AG10" s="4">
        <v>13.837999999999999</v>
      </c>
      <c r="AH10" s="4">
        <v>312.93404900000002</v>
      </c>
      <c r="AI10" s="4">
        <v>6.3807260000000001</v>
      </c>
      <c r="AJ10" s="4">
        <v>117.50044</v>
      </c>
      <c r="AK10" s="4">
        <v>773</v>
      </c>
      <c r="AL10" s="4">
        <v>3</v>
      </c>
      <c r="AM10" s="4">
        <v>414</v>
      </c>
      <c r="AN10" s="4">
        <v>69</v>
      </c>
      <c r="AO10" s="4">
        <v>14.835402999999999</v>
      </c>
      <c r="AP10" s="4">
        <v>388.1</v>
      </c>
      <c r="AQ10" s="4">
        <v>0</v>
      </c>
      <c r="AR10" s="4">
        <v>74</v>
      </c>
      <c r="AS10" s="4">
        <v>20740</v>
      </c>
      <c r="AT10" s="4">
        <v>6.5000000000000002E-2</v>
      </c>
      <c r="AU10" s="4">
        <v>8.9179999999999993</v>
      </c>
      <c r="AV10" s="4">
        <v>40176</v>
      </c>
      <c r="AW10" s="4">
        <v>0</v>
      </c>
      <c r="AX10" s="30">
        <v>0.59</v>
      </c>
      <c r="AY10">
        <v>0.83439999999999992</v>
      </c>
      <c r="AZ10" t="s">
        <v>67</v>
      </c>
      <c r="BA10" t="s">
        <v>267</v>
      </c>
      <c r="BB10">
        <v>2</v>
      </c>
      <c r="BC10" t="s">
        <v>303</v>
      </c>
      <c r="BD10">
        <v>11</v>
      </c>
      <c r="BE10">
        <v>29860.385999999999</v>
      </c>
      <c r="BF10">
        <v>0.15547364324091456</v>
      </c>
      <c r="BG10">
        <v>0.12972720792021911</v>
      </c>
      <c r="BH10">
        <v>95098.933000000005</v>
      </c>
      <c r="BI10">
        <v>4.8817613968392258E-2</v>
      </c>
      <c r="BJ10">
        <v>4.0733417095226494E-2</v>
      </c>
      <c r="BK10">
        <v>1</v>
      </c>
      <c r="BL10" t="s">
        <v>67</v>
      </c>
      <c r="BM10">
        <v>0</v>
      </c>
      <c r="BN10" t="s">
        <v>282</v>
      </c>
    </row>
    <row r="11" spans="1:66">
      <c r="A11" s="143" t="str">
        <f t="shared" si="20"/>
        <v>성산여객</v>
      </c>
      <c r="B11" s="143" t="str">
        <f t="shared" si="21"/>
        <v>521</v>
      </c>
      <c r="C11" s="144" t="str">
        <f t="shared" si="22"/>
        <v>71바7507</v>
      </c>
      <c r="D11" s="132" t="str">
        <f t="shared" si="23"/>
        <v>중형</v>
      </c>
      <c r="E11" s="128" t="str">
        <f t="shared" si="16"/>
        <v>D</v>
      </c>
      <c r="F11" s="151">
        <f t="shared" si="17"/>
        <v>0.80399999999999994</v>
      </c>
      <c r="G11" s="152">
        <f t="shared" si="18"/>
        <v>2.0099999999999998</v>
      </c>
      <c r="H11" s="153">
        <f t="shared" si="19"/>
        <v>2.5</v>
      </c>
      <c r="I11" s="154">
        <f t="shared" si="24"/>
        <v>3551.3249999999998</v>
      </c>
      <c r="J11" s="155">
        <f t="shared" si="25"/>
        <v>1.9904017608747042E-2</v>
      </c>
      <c r="K11" s="155">
        <f t="shared" si="26"/>
        <v>0.34687852260067287</v>
      </c>
      <c r="L11" s="155">
        <f t="shared" si="27"/>
        <v>0.15825079371783771</v>
      </c>
      <c r="M11" s="156">
        <f t="shared" si="28"/>
        <v>9.0579999999999998</v>
      </c>
      <c r="N11" s="157">
        <f t="shared" si="29"/>
        <v>0</v>
      </c>
      <c r="O11" s="157">
        <f t="shared" si="30"/>
        <v>4.1109999999999998</v>
      </c>
      <c r="P11" s="158">
        <f t="shared" si="31"/>
        <v>0</v>
      </c>
      <c r="Q11" s="159">
        <f t="shared" si="32"/>
        <v>70</v>
      </c>
      <c r="R11" s="160">
        <f t="shared" si="33"/>
        <v>23.903945384611291</v>
      </c>
      <c r="S11" s="145">
        <f t="shared" si="34"/>
        <v>0</v>
      </c>
      <c r="T11" s="145">
        <f t="shared" si="35"/>
        <v>146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228</v>
      </c>
      <c r="Z11" t="s">
        <v>191</v>
      </c>
      <c r="AA11" t="s">
        <v>48</v>
      </c>
      <c r="AB11">
        <v>518</v>
      </c>
      <c r="AC11" s="1">
        <v>3551.3249999999998</v>
      </c>
      <c r="AD11" s="1">
        <v>1767.104</v>
      </c>
      <c r="AE11" s="28">
        <v>2.0099999999999998</v>
      </c>
      <c r="AF11">
        <v>2.5</v>
      </c>
      <c r="AG11">
        <v>9.0579999999999998</v>
      </c>
      <c r="AH11">
        <v>234.621577</v>
      </c>
      <c r="AI11">
        <v>4.6699120000000001</v>
      </c>
      <c r="AJ11">
        <v>81.385186000000004</v>
      </c>
      <c r="AK11">
        <v>562</v>
      </c>
      <c r="AL11">
        <v>0</v>
      </c>
      <c r="AM11">
        <v>146</v>
      </c>
      <c r="AN11">
        <v>70</v>
      </c>
      <c r="AO11">
        <v>15.136395</v>
      </c>
      <c r="AP11">
        <v>418.9</v>
      </c>
      <c r="AQ11">
        <v>0</v>
      </c>
      <c r="AR11">
        <v>66</v>
      </c>
      <c r="AS11">
        <v>14767</v>
      </c>
      <c r="AT11">
        <v>0</v>
      </c>
      <c r="AU11">
        <v>4.1109999999999998</v>
      </c>
      <c r="AV11">
        <v>29550</v>
      </c>
      <c r="AW11">
        <v>0</v>
      </c>
      <c r="AX11" s="29">
        <v>0.45</v>
      </c>
      <c r="AY11">
        <v>0.80399999999999994</v>
      </c>
      <c r="AZ11" t="s">
        <v>67</v>
      </c>
      <c r="BA11" t="s">
        <v>267</v>
      </c>
      <c r="BB11">
        <v>4</v>
      </c>
      <c r="BC11" t="s">
        <v>305</v>
      </c>
      <c r="BD11">
        <v>8</v>
      </c>
      <c r="BE11">
        <v>29860.385999999999</v>
      </c>
      <c r="BF11">
        <v>0.11893098099937489</v>
      </c>
      <c r="BG11">
        <v>9.5620508723497408E-2</v>
      </c>
      <c r="BH11">
        <v>95098.933000000005</v>
      </c>
      <c r="BI11">
        <v>3.734347892210315E-2</v>
      </c>
      <c r="BJ11">
        <v>3.0024157053370932E-2</v>
      </c>
      <c r="BK11">
        <v>1</v>
      </c>
      <c r="BL11" t="s">
        <v>70</v>
      </c>
      <c r="BM11">
        <v>1</v>
      </c>
      <c r="BN11" t="s">
        <v>280</v>
      </c>
    </row>
    <row r="12" spans="1:66" s="2" customFormat="1">
      <c r="A12" s="140" t="str">
        <f t="shared" si="20"/>
        <v>성산여객</v>
      </c>
      <c r="B12" s="140" t="str">
        <f t="shared" si="21"/>
        <v>521</v>
      </c>
      <c r="C12" s="141" t="str">
        <f t="shared" si="22"/>
        <v>71바7509</v>
      </c>
      <c r="D12" s="115" t="str">
        <f t="shared" si="23"/>
        <v>중형</v>
      </c>
      <c r="E12" s="111" t="str">
        <f t="shared" si="16"/>
        <v>D</v>
      </c>
      <c r="F12" s="161">
        <f t="shared" si="17"/>
        <v>0.82916666666666672</v>
      </c>
      <c r="G12" s="162">
        <f t="shared" si="18"/>
        <v>1.99</v>
      </c>
      <c r="H12" s="163">
        <f t="shared" si="19"/>
        <v>2.4</v>
      </c>
      <c r="I12" s="164">
        <f t="shared" si="24"/>
        <v>4168.7709999999997</v>
      </c>
      <c r="J12" s="165">
        <f t="shared" si="25"/>
        <v>2.2797981204332973E-2</v>
      </c>
      <c r="K12" s="165">
        <f t="shared" si="26"/>
        <v>0.40254367298482169</v>
      </c>
      <c r="L12" s="165">
        <f t="shared" si="27"/>
        <v>0.13960949162235106</v>
      </c>
      <c r="M12" s="166">
        <f t="shared" si="28"/>
        <v>16.071999999999999</v>
      </c>
      <c r="N12" s="167">
        <f t="shared" si="29"/>
        <v>9.6000000000000002E-2</v>
      </c>
      <c r="O12" s="167">
        <f t="shared" si="30"/>
        <v>24.684000000000001</v>
      </c>
      <c r="P12" s="168">
        <f t="shared" si="31"/>
        <v>0</v>
      </c>
      <c r="Q12" s="169">
        <f t="shared" si="32"/>
        <v>70</v>
      </c>
      <c r="R12" s="170">
        <f t="shared" si="33"/>
        <v>25.943059939240744</v>
      </c>
      <c r="S12" s="142">
        <f t="shared" si="34"/>
        <v>4</v>
      </c>
      <c r="T12" s="142">
        <f t="shared" si="35"/>
        <v>1029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211</v>
      </c>
      <c r="Z12" t="s">
        <v>191</v>
      </c>
      <c r="AA12" t="s">
        <v>48</v>
      </c>
      <c r="AB12">
        <v>518</v>
      </c>
      <c r="AC12" s="1">
        <v>4168.7709999999997</v>
      </c>
      <c r="AD12" s="1">
        <v>2094.4479999999999</v>
      </c>
      <c r="AE12" s="28">
        <v>1.99</v>
      </c>
      <c r="AF12">
        <v>2.4</v>
      </c>
      <c r="AG12">
        <v>16.071999999999999</v>
      </c>
      <c r="AH12">
        <v>279.62572399999999</v>
      </c>
      <c r="AI12">
        <v>6.3749019999999996</v>
      </c>
      <c r="AJ12">
        <v>112.561566</v>
      </c>
      <c r="AK12">
        <v>582</v>
      </c>
      <c r="AL12">
        <v>4</v>
      </c>
      <c r="AM12">
        <v>1029</v>
      </c>
      <c r="AN12">
        <v>70</v>
      </c>
      <c r="AO12">
        <v>14.908395000000001</v>
      </c>
      <c r="AP12">
        <v>869.5</v>
      </c>
      <c r="AQ12">
        <v>0</v>
      </c>
      <c r="AR12">
        <v>127</v>
      </c>
      <c r="AS12">
        <v>28827</v>
      </c>
      <c r="AT12">
        <v>9.6000000000000002E-2</v>
      </c>
      <c r="AU12">
        <v>24.684000000000001</v>
      </c>
      <c r="AV12">
        <v>32441</v>
      </c>
      <c r="AW12">
        <v>0</v>
      </c>
      <c r="AX12" s="29">
        <v>0.59</v>
      </c>
      <c r="AY12" s="2">
        <v>0.82916666666666672</v>
      </c>
      <c r="AZ12" s="2" t="s">
        <v>67</v>
      </c>
      <c r="BA12" s="2" t="s">
        <v>267</v>
      </c>
      <c r="BB12" s="2">
        <v>3</v>
      </c>
      <c r="BC12" s="2" t="s">
        <v>304</v>
      </c>
      <c r="BD12" s="2">
        <v>9</v>
      </c>
      <c r="BE12" s="2">
        <v>29860.385999999999</v>
      </c>
      <c r="BF12" s="2">
        <v>0.13960874450852712</v>
      </c>
      <c r="BG12" s="2">
        <v>0.11575891732165373</v>
      </c>
      <c r="BH12" s="2">
        <v>95098.933000000005</v>
      </c>
      <c r="BI12" s="2">
        <v>4.3836149034395575E-2</v>
      </c>
      <c r="BJ12" s="2">
        <v>3.6347473574353001E-2</v>
      </c>
      <c r="BK12" s="2">
        <v>1</v>
      </c>
      <c r="BL12" s="2" t="s">
        <v>67</v>
      </c>
      <c r="BM12" s="2">
        <v>0</v>
      </c>
      <c r="BN12" s="2" t="s">
        <v>282</v>
      </c>
    </row>
    <row r="13" spans="1:66">
      <c r="A13" s="143" t="str">
        <f t="shared" si="20"/>
        <v>성산여객</v>
      </c>
      <c r="B13" s="143" t="str">
        <f t="shared" si="21"/>
        <v>521</v>
      </c>
      <c r="C13" s="144" t="str">
        <f t="shared" si="22"/>
        <v>71바7510</v>
      </c>
      <c r="D13" s="132" t="str">
        <f t="shared" si="23"/>
        <v>중형</v>
      </c>
      <c r="E13" s="128" t="str">
        <f t="shared" si="16"/>
        <v>D</v>
      </c>
      <c r="F13" s="151">
        <f t="shared" si="17"/>
        <v>0.84500000000000008</v>
      </c>
      <c r="G13" s="152">
        <f t="shared" si="18"/>
        <v>2.3660000000000001</v>
      </c>
      <c r="H13" s="153">
        <f t="shared" si="19"/>
        <v>2.8</v>
      </c>
      <c r="I13" s="154">
        <f t="shared" si="24"/>
        <v>2530.8000000000002</v>
      </c>
      <c r="J13" s="155">
        <f t="shared" si="25"/>
        <v>2.4992402754968324E-2</v>
      </c>
      <c r="K13" s="155">
        <f t="shared" si="26"/>
        <v>0.35844668966213661</v>
      </c>
      <c r="L13" s="155">
        <f t="shared" si="27"/>
        <v>0.13315947526473842</v>
      </c>
      <c r="M13" s="156">
        <f t="shared" si="28"/>
        <v>6.8330000000000002</v>
      </c>
      <c r="N13" s="157">
        <f t="shared" si="29"/>
        <v>0.47399999999999998</v>
      </c>
      <c r="O13" s="157">
        <f t="shared" si="30"/>
        <v>9.0489999999999995</v>
      </c>
      <c r="P13" s="158">
        <f t="shared" si="31"/>
        <v>0</v>
      </c>
      <c r="Q13" s="159">
        <f t="shared" si="32"/>
        <v>74</v>
      </c>
      <c r="R13" s="160">
        <f t="shared" si="33"/>
        <v>24.239752646484277</v>
      </c>
      <c r="S13" s="145">
        <f t="shared" si="34"/>
        <v>12</v>
      </c>
      <c r="T13" s="145">
        <f t="shared" si="35"/>
        <v>229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284</v>
      </c>
      <c r="Z13" s="4" t="s">
        <v>191</v>
      </c>
      <c r="AA13" s="4" t="s">
        <v>196</v>
      </c>
      <c r="AB13" s="4">
        <v>518</v>
      </c>
      <c r="AC13" s="4">
        <v>2530.8000000000002</v>
      </c>
      <c r="AD13" s="4">
        <v>1069.7909999999999</v>
      </c>
      <c r="AE13" s="4">
        <v>2.3660000000000001</v>
      </c>
      <c r="AF13" s="4">
        <v>2.8</v>
      </c>
      <c r="AG13" s="4">
        <v>6.8330000000000002</v>
      </c>
      <c r="AH13" s="4">
        <v>169.33770000000001</v>
      </c>
      <c r="AI13" s="4">
        <v>4.2321559999999998</v>
      </c>
      <c r="AJ13" s="4">
        <v>60.698537999999999</v>
      </c>
      <c r="AK13" s="4">
        <v>337</v>
      </c>
      <c r="AL13" s="4">
        <v>12</v>
      </c>
      <c r="AM13" s="4">
        <v>229</v>
      </c>
      <c r="AN13" s="4">
        <v>74</v>
      </c>
      <c r="AO13" s="4">
        <v>14.945283</v>
      </c>
      <c r="AP13" s="4">
        <v>378.8</v>
      </c>
      <c r="AQ13" s="4">
        <v>0</v>
      </c>
      <c r="AR13" s="4">
        <v>36</v>
      </c>
      <c r="AS13" s="4">
        <v>11401</v>
      </c>
      <c r="AT13" s="4">
        <v>0.47399999999999998</v>
      </c>
      <c r="AU13" s="4">
        <v>9.0489999999999995</v>
      </c>
      <c r="AV13" s="4">
        <v>21544</v>
      </c>
      <c r="AW13" s="4">
        <v>0</v>
      </c>
      <c r="AX13" s="30">
        <v>0.45</v>
      </c>
      <c r="AY13">
        <v>0.84500000000000008</v>
      </c>
      <c r="AZ13" t="s">
        <v>67</v>
      </c>
      <c r="BA13" t="s">
        <v>267</v>
      </c>
      <c r="BB13">
        <v>1</v>
      </c>
      <c r="BC13" t="s">
        <v>268</v>
      </c>
      <c r="BD13">
        <v>6</v>
      </c>
      <c r="BE13">
        <v>29860.385999999999</v>
      </c>
      <c r="BF13">
        <v>8.4754430167111719E-2</v>
      </c>
      <c r="BG13">
        <v>7.1617493491209411E-2</v>
      </c>
      <c r="BH13">
        <v>95098.933000000005</v>
      </c>
      <c r="BI13">
        <v>2.6612285965395638E-2</v>
      </c>
      <c r="BJ13">
        <v>2.2487381640759318E-2</v>
      </c>
      <c r="BK13">
        <v>1</v>
      </c>
      <c r="BL13" t="s">
        <v>67</v>
      </c>
      <c r="BM13">
        <v>0</v>
      </c>
      <c r="BN13" t="s">
        <v>282</v>
      </c>
    </row>
    <row r="14" spans="1:66">
      <c r="A14" s="140" t="str">
        <f t="shared" si="20"/>
        <v>성산여객</v>
      </c>
      <c r="B14" s="140" t="str">
        <f t="shared" si="21"/>
        <v>521</v>
      </c>
      <c r="C14" s="141" t="str">
        <f t="shared" si="22"/>
        <v>75아1152</v>
      </c>
      <c r="D14" s="115" t="str">
        <f t="shared" si="23"/>
        <v>중형</v>
      </c>
      <c r="E14" s="111" t="str">
        <f t="shared" si="16"/>
        <v>B</v>
      </c>
      <c r="F14" s="161">
        <f t="shared" si="17"/>
        <v>0.90208333333333335</v>
      </c>
      <c r="G14" s="162">
        <f t="shared" si="18"/>
        <v>2.165</v>
      </c>
      <c r="H14" s="163">
        <f t="shared" si="19"/>
        <v>2.4</v>
      </c>
      <c r="I14" s="164">
        <f t="shared" si="24"/>
        <v>5117.1570000000002</v>
      </c>
      <c r="J14" s="165">
        <f t="shared" si="25"/>
        <v>1.9552456233028738E-2</v>
      </c>
      <c r="K14" s="165">
        <f t="shared" si="26"/>
        <v>0.38090953539376377</v>
      </c>
      <c r="L14" s="165">
        <f t="shared" si="27"/>
        <v>0.14304818085511153</v>
      </c>
      <c r="M14" s="166">
        <f t="shared" si="28"/>
        <v>13.48</v>
      </c>
      <c r="N14" s="167">
        <f t="shared" si="29"/>
        <v>0.156</v>
      </c>
      <c r="O14" s="167">
        <f t="shared" si="30"/>
        <v>19.248999999999999</v>
      </c>
      <c r="P14" s="168">
        <f t="shared" si="31"/>
        <v>0</v>
      </c>
      <c r="Q14" s="169">
        <f t="shared" si="32"/>
        <v>70</v>
      </c>
      <c r="R14" s="170">
        <f t="shared" si="33"/>
        <v>25.051782825654236</v>
      </c>
      <c r="S14" s="142">
        <f t="shared" si="34"/>
        <v>8</v>
      </c>
      <c r="T14" s="142">
        <f t="shared" si="35"/>
        <v>985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285</v>
      </c>
      <c r="Z14" t="s">
        <v>191</v>
      </c>
      <c r="AA14" t="s">
        <v>48</v>
      </c>
      <c r="AB14">
        <v>518</v>
      </c>
      <c r="AC14" s="1">
        <v>5117.1570000000002</v>
      </c>
      <c r="AD14" s="1">
        <v>2363.3209999999999</v>
      </c>
      <c r="AE14" s="28">
        <v>2.165</v>
      </c>
      <c r="AF14">
        <v>2.4</v>
      </c>
      <c r="AG14">
        <v>13.48</v>
      </c>
      <c r="AH14">
        <v>340.70098000000002</v>
      </c>
      <c r="AI14">
        <v>6.6615409999999997</v>
      </c>
      <c r="AJ14">
        <v>129.776252</v>
      </c>
      <c r="AK14">
        <v>732</v>
      </c>
      <c r="AL14">
        <v>8</v>
      </c>
      <c r="AM14">
        <v>985</v>
      </c>
      <c r="AN14">
        <v>70</v>
      </c>
      <c r="AO14">
        <v>15.019494999999999</v>
      </c>
      <c r="AP14">
        <v>713.6</v>
      </c>
      <c r="AQ14">
        <v>0</v>
      </c>
      <c r="AR14">
        <v>119</v>
      </c>
      <c r="AS14">
        <v>22741</v>
      </c>
      <c r="AT14">
        <v>0.156</v>
      </c>
      <c r="AU14">
        <v>19.248999999999999</v>
      </c>
      <c r="AV14">
        <v>40462</v>
      </c>
      <c r="AW14">
        <v>0</v>
      </c>
      <c r="AX14" s="29">
        <v>0.59</v>
      </c>
      <c r="AY14">
        <v>0.90208333333333335</v>
      </c>
      <c r="AZ14" t="s">
        <v>68</v>
      </c>
      <c r="BA14" t="s">
        <v>267</v>
      </c>
      <c r="BB14">
        <v>1</v>
      </c>
      <c r="BC14" t="s">
        <v>338</v>
      </c>
      <c r="BD14">
        <v>9</v>
      </c>
      <c r="BE14">
        <v>29860.385999999999</v>
      </c>
      <c r="BF14">
        <v>0.17136941900215222</v>
      </c>
      <c r="BG14">
        <v>0.15458949672485814</v>
      </c>
      <c r="BH14">
        <v>95098.933000000005</v>
      </c>
      <c r="BI14">
        <v>5.380877406900033E-2</v>
      </c>
      <c r="BJ14">
        <v>4.8539998274744048E-2</v>
      </c>
      <c r="BK14">
        <v>1</v>
      </c>
      <c r="BL14" t="s">
        <v>68</v>
      </c>
      <c r="BM14">
        <v>0</v>
      </c>
      <c r="BN14" t="s">
        <v>282</v>
      </c>
    </row>
    <row r="15" spans="1:66">
      <c r="A15" s="143" t="str">
        <f t="shared" si="20"/>
        <v>성산여객</v>
      </c>
      <c r="B15" s="143" t="str">
        <f t="shared" si="21"/>
        <v>551</v>
      </c>
      <c r="C15" s="144" t="str">
        <f t="shared" si="22"/>
        <v>71바7051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0.7416666666666667</v>
      </c>
      <c r="G15" s="152">
        <f t="shared" si="18"/>
        <v>1.78</v>
      </c>
      <c r="H15" s="153">
        <f t="shared" si="19"/>
        <v>2.4</v>
      </c>
      <c r="I15" s="154">
        <f t="shared" si="24"/>
        <v>3315.4960000000001</v>
      </c>
      <c r="J15" s="155">
        <f t="shared" si="25"/>
        <v>4.4580650183814692E-2</v>
      </c>
      <c r="K15" s="155">
        <f t="shared" si="26"/>
        <v>0.40969213718825792</v>
      </c>
      <c r="L15" s="155">
        <f t="shared" si="27"/>
        <v>0.19182650197738135</v>
      </c>
      <c r="M15" s="156">
        <f t="shared" si="28"/>
        <v>13.631</v>
      </c>
      <c r="N15" s="157">
        <f t="shared" si="29"/>
        <v>0.84499999999999997</v>
      </c>
      <c r="O15" s="157">
        <f t="shared" si="30"/>
        <v>25.818000000000001</v>
      </c>
      <c r="P15" s="158">
        <f t="shared" si="31"/>
        <v>0</v>
      </c>
      <c r="Q15" s="159">
        <f t="shared" si="32"/>
        <v>67</v>
      </c>
      <c r="R15" s="160">
        <f t="shared" si="33"/>
        <v>20.742146968639325</v>
      </c>
      <c r="S15" s="145">
        <f t="shared" si="34"/>
        <v>28</v>
      </c>
      <c r="T15" s="145">
        <f t="shared" si="35"/>
        <v>856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223</v>
      </c>
      <c r="Z15" t="s">
        <v>191</v>
      </c>
      <c r="AA15" t="s">
        <v>48</v>
      </c>
      <c r="AB15">
        <v>518</v>
      </c>
      <c r="AC15" s="1">
        <v>3315.4960000000001</v>
      </c>
      <c r="AD15" s="1">
        <v>1862.95</v>
      </c>
      <c r="AE15" s="28">
        <v>1.78</v>
      </c>
      <c r="AF15">
        <v>2.4</v>
      </c>
      <c r="AG15">
        <v>13.631</v>
      </c>
      <c r="AH15">
        <v>292.899878</v>
      </c>
      <c r="AI15">
        <v>13.057667</v>
      </c>
      <c r="AJ15">
        <v>119.998777</v>
      </c>
      <c r="AK15">
        <v>636</v>
      </c>
      <c r="AL15">
        <v>28</v>
      </c>
      <c r="AM15">
        <v>856</v>
      </c>
      <c r="AN15">
        <v>67</v>
      </c>
      <c r="AO15">
        <v>11.319554</v>
      </c>
      <c r="AP15">
        <v>14.8</v>
      </c>
      <c r="AQ15">
        <v>0</v>
      </c>
      <c r="AR15">
        <v>40</v>
      </c>
      <c r="AS15">
        <v>10276</v>
      </c>
      <c r="AT15">
        <v>0.84499999999999997</v>
      </c>
      <c r="AU15">
        <v>25.818000000000001</v>
      </c>
      <c r="AV15">
        <v>491</v>
      </c>
      <c r="AW15">
        <v>0</v>
      </c>
      <c r="AX15" s="29">
        <v>0.59</v>
      </c>
      <c r="AY15">
        <v>0.7416666666666667</v>
      </c>
      <c r="AZ15" t="s">
        <v>70</v>
      </c>
      <c r="BA15" t="s">
        <v>271</v>
      </c>
      <c r="BB15">
        <v>3</v>
      </c>
      <c r="BC15" t="s">
        <v>275</v>
      </c>
      <c r="BD15">
        <v>1</v>
      </c>
      <c r="BE15">
        <v>12176.279</v>
      </c>
      <c r="BF15">
        <v>0.27229139542548259</v>
      </c>
      <c r="BG15">
        <v>0.20194945160723293</v>
      </c>
      <c r="BH15">
        <v>95098.933000000005</v>
      </c>
      <c r="BI15">
        <v>3.4863650888701345E-2</v>
      </c>
      <c r="BJ15">
        <v>2.5857207742453498E-2</v>
      </c>
      <c r="BK15">
        <v>1</v>
      </c>
      <c r="BL15" t="s">
        <v>70</v>
      </c>
      <c r="BM15">
        <v>0</v>
      </c>
      <c r="BN15" t="s">
        <v>282</v>
      </c>
    </row>
    <row r="16" spans="1:66">
      <c r="A16" s="140" t="str">
        <f t="shared" si="20"/>
        <v>성산여객</v>
      </c>
      <c r="B16" s="140" t="str">
        <f t="shared" si="21"/>
        <v>551</v>
      </c>
      <c r="C16" s="141" t="str">
        <f t="shared" si="22"/>
        <v>71바7054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0.75148148148148142</v>
      </c>
      <c r="G16" s="162">
        <f t="shared" si="18"/>
        <v>2.0289999999999999</v>
      </c>
      <c r="H16" s="163">
        <f t="shared" si="19"/>
        <v>2.7</v>
      </c>
      <c r="I16" s="164">
        <f t="shared" si="24"/>
        <v>2482.8980000000001</v>
      </c>
      <c r="J16" s="165">
        <f t="shared" si="25"/>
        <v>4.6394331628728067E-2</v>
      </c>
      <c r="K16" s="165">
        <f t="shared" si="26"/>
        <v>0.40106982457088347</v>
      </c>
      <c r="L16" s="165">
        <f t="shared" si="27"/>
        <v>0.12525685710810511</v>
      </c>
      <c r="M16" s="166">
        <f t="shared" si="28"/>
        <v>6.952</v>
      </c>
      <c r="N16" s="167">
        <f t="shared" si="29"/>
        <v>0.56399999999999995</v>
      </c>
      <c r="O16" s="167">
        <f t="shared" si="30"/>
        <v>11.317</v>
      </c>
      <c r="P16" s="168">
        <f t="shared" si="31"/>
        <v>0</v>
      </c>
      <c r="Q16" s="169">
        <f t="shared" si="32"/>
        <v>72</v>
      </c>
      <c r="R16" s="170">
        <f t="shared" si="33"/>
        <v>19.661316232939456</v>
      </c>
      <c r="S16" s="142">
        <f t="shared" si="34"/>
        <v>14</v>
      </c>
      <c r="T16" s="142">
        <f t="shared" si="35"/>
        <v>281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244</v>
      </c>
      <c r="Z16" s="4" t="s">
        <v>191</v>
      </c>
      <c r="AA16" s="4" t="s">
        <v>196</v>
      </c>
      <c r="AB16" s="4">
        <v>518</v>
      </c>
      <c r="AC16" s="4">
        <v>2482.8980000000001</v>
      </c>
      <c r="AD16" s="4">
        <v>1223.549</v>
      </c>
      <c r="AE16" s="4">
        <v>2.0289999999999999</v>
      </c>
      <c r="AF16" s="4">
        <v>2.7</v>
      </c>
      <c r="AG16" s="4">
        <v>6.952</v>
      </c>
      <c r="AH16" s="4">
        <v>228.552425</v>
      </c>
      <c r="AI16" s="4">
        <v>10.603536999999999</v>
      </c>
      <c r="AJ16" s="4">
        <v>91.665481</v>
      </c>
      <c r="AK16" s="4">
        <v>311</v>
      </c>
      <c r="AL16" s="4">
        <v>14</v>
      </c>
      <c r="AM16" s="4">
        <v>281</v>
      </c>
      <c r="AN16" s="4">
        <v>72</v>
      </c>
      <c r="AO16" s="4">
        <v>10.863581</v>
      </c>
      <c r="AP16" s="4">
        <v>102</v>
      </c>
      <c r="AQ16" s="4">
        <v>0</v>
      </c>
      <c r="AR16" s="4">
        <v>36</v>
      </c>
      <c r="AS16" s="4">
        <v>20188</v>
      </c>
      <c r="AT16" s="4">
        <v>0.56399999999999995</v>
      </c>
      <c r="AU16" s="4">
        <v>11.317</v>
      </c>
      <c r="AV16" s="4">
        <v>0</v>
      </c>
      <c r="AW16" s="4">
        <v>0</v>
      </c>
      <c r="AX16" s="30">
        <v>0.48</v>
      </c>
      <c r="AY16">
        <v>0.75148148148148142</v>
      </c>
      <c r="AZ16" t="s">
        <v>70</v>
      </c>
      <c r="BA16" t="s">
        <v>271</v>
      </c>
      <c r="BB16">
        <v>2</v>
      </c>
      <c r="BC16" t="s">
        <v>272</v>
      </c>
      <c r="BD16">
        <v>1</v>
      </c>
      <c r="BE16">
        <v>12176.279</v>
      </c>
      <c r="BF16">
        <v>0.20391270600813269</v>
      </c>
      <c r="BG16">
        <v>0.15323662240388933</v>
      </c>
      <c r="BH16">
        <v>95098.933000000005</v>
      </c>
      <c r="BI16">
        <v>2.6108578946937293E-2</v>
      </c>
      <c r="BJ16">
        <v>1.9620113586420653E-2</v>
      </c>
      <c r="BK16">
        <v>1</v>
      </c>
      <c r="BL16" t="s">
        <v>70</v>
      </c>
      <c r="BM16">
        <v>0</v>
      </c>
      <c r="BN16" t="s">
        <v>282</v>
      </c>
    </row>
    <row r="17" spans="1:66">
      <c r="A17" s="143" t="str">
        <f t="shared" si="20"/>
        <v>성산여객</v>
      </c>
      <c r="B17" s="143" t="str">
        <f t="shared" si="21"/>
        <v>551</v>
      </c>
      <c r="C17" s="144" t="str">
        <f t="shared" si="22"/>
        <v>71바7058</v>
      </c>
      <c r="D17" s="132" t="str">
        <f t="shared" si="23"/>
        <v>중형</v>
      </c>
      <c r="E17" s="128" t="str">
        <f t="shared" si="16"/>
        <v>F</v>
      </c>
      <c r="F17" s="151">
        <f t="shared" si="17"/>
        <v>0.68888888888888888</v>
      </c>
      <c r="G17" s="152">
        <f t="shared" si="18"/>
        <v>1.86</v>
      </c>
      <c r="H17" s="153">
        <f t="shared" si="19"/>
        <v>2.7</v>
      </c>
      <c r="I17" s="154">
        <f t="shared" si="24"/>
        <v>3972.9380000000001</v>
      </c>
      <c r="J17" s="155">
        <f t="shared" si="25"/>
        <v>5.002728256466428E-2</v>
      </c>
      <c r="K17" s="155">
        <f t="shared" si="26"/>
        <v>0.41455388856940739</v>
      </c>
      <c r="L17" s="155">
        <f t="shared" si="27"/>
        <v>0.17845735322323178</v>
      </c>
      <c r="M17" s="156">
        <f t="shared" si="28"/>
        <v>9.0760000000000005</v>
      </c>
      <c r="N17" s="157">
        <f t="shared" si="29"/>
        <v>0.755</v>
      </c>
      <c r="O17" s="157">
        <f t="shared" si="30"/>
        <v>16.007999999999999</v>
      </c>
      <c r="P17" s="158">
        <f t="shared" si="31"/>
        <v>0</v>
      </c>
      <c r="Q17" s="159">
        <f t="shared" si="32"/>
        <v>71</v>
      </c>
      <c r="R17" s="160">
        <f t="shared" si="33"/>
        <v>20.763838109400723</v>
      </c>
      <c r="S17" s="145">
        <f t="shared" si="34"/>
        <v>30</v>
      </c>
      <c r="T17" s="145">
        <f t="shared" si="35"/>
        <v>636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274</v>
      </c>
      <c r="Z17" t="s">
        <v>191</v>
      </c>
      <c r="AA17" t="s">
        <v>196</v>
      </c>
      <c r="AB17">
        <v>518</v>
      </c>
      <c r="AC17" s="1">
        <v>3972.9380000000001</v>
      </c>
      <c r="AD17" s="1">
        <v>2136.069</v>
      </c>
      <c r="AE17" s="28">
        <v>1.86</v>
      </c>
      <c r="AF17">
        <v>2.7</v>
      </c>
      <c r="AG17">
        <v>9.0760000000000005</v>
      </c>
      <c r="AH17">
        <v>357.363764</v>
      </c>
      <c r="AI17">
        <v>17.877938</v>
      </c>
      <c r="AJ17">
        <v>148.14653799999999</v>
      </c>
      <c r="AK17">
        <v>709</v>
      </c>
      <c r="AL17">
        <v>30</v>
      </c>
      <c r="AM17">
        <v>636</v>
      </c>
      <c r="AN17">
        <v>71</v>
      </c>
      <c r="AO17">
        <v>11.117349000000001</v>
      </c>
      <c r="AP17">
        <v>210.5</v>
      </c>
      <c r="AQ17">
        <v>0</v>
      </c>
      <c r="AR17">
        <v>40</v>
      </c>
      <c r="AS17">
        <v>15322</v>
      </c>
      <c r="AT17">
        <v>0.755</v>
      </c>
      <c r="AU17">
        <v>16.007999999999999</v>
      </c>
      <c r="AV17">
        <v>0</v>
      </c>
      <c r="AW17">
        <v>0</v>
      </c>
      <c r="AX17" s="29">
        <v>0.48</v>
      </c>
      <c r="AY17">
        <v>0.68888888888888888</v>
      </c>
      <c r="AZ17" t="s">
        <v>70</v>
      </c>
      <c r="BA17" t="s">
        <v>271</v>
      </c>
      <c r="BB17">
        <v>4</v>
      </c>
      <c r="BC17" t="s">
        <v>283</v>
      </c>
      <c r="BD17">
        <v>1</v>
      </c>
      <c r="BE17">
        <v>12176.279</v>
      </c>
      <c r="BF17">
        <v>0.3262850662341098</v>
      </c>
      <c r="BG17">
        <v>0.2247741567390534</v>
      </c>
      <c r="BH17">
        <v>95098.933000000005</v>
      </c>
      <c r="BI17">
        <v>4.1776893543064249E-2</v>
      </c>
      <c r="BJ17">
        <v>2.8779637774110928E-2</v>
      </c>
      <c r="BK17">
        <v>1</v>
      </c>
      <c r="BL17" t="s">
        <v>70</v>
      </c>
      <c r="BM17">
        <v>0</v>
      </c>
      <c r="BN17" t="s">
        <v>282</v>
      </c>
    </row>
    <row r="18" spans="1:66">
      <c r="A18" s="140" t="str">
        <f t="shared" si="20"/>
        <v>성산여객</v>
      </c>
      <c r="B18" s="140" t="str">
        <f t="shared" si="21"/>
        <v>551</v>
      </c>
      <c r="C18" s="141" t="str">
        <f t="shared" si="22"/>
        <v>71바7082</v>
      </c>
      <c r="D18" s="115" t="str">
        <f t="shared" si="23"/>
        <v>중형</v>
      </c>
      <c r="E18" s="111" t="str">
        <f t="shared" si="16"/>
        <v>F</v>
      </c>
      <c r="F18" s="161">
        <f t="shared" si="17"/>
        <v>0.77200000000000002</v>
      </c>
      <c r="G18" s="162">
        <f t="shared" si="18"/>
        <v>1.93</v>
      </c>
      <c r="H18" s="163">
        <f t="shared" si="19"/>
        <v>2.5</v>
      </c>
      <c r="I18" s="164">
        <f t="shared" si="24"/>
        <v>2404.9470000000001</v>
      </c>
      <c r="J18" s="165">
        <f t="shared" si="25"/>
        <v>3.9406259087222437E-2</v>
      </c>
      <c r="K18" s="165">
        <f t="shared" si="26"/>
        <v>0.40750791291807825</v>
      </c>
      <c r="L18" s="165">
        <f t="shared" si="27"/>
        <v>0.15135468681846209</v>
      </c>
      <c r="M18" s="166">
        <f t="shared" si="28"/>
        <v>12.654</v>
      </c>
      <c r="N18" s="167">
        <f t="shared" si="29"/>
        <v>0.873</v>
      </c>
      <c r="O18" s="167">
        <f t="shared" si="30"/>
        <v>11.726000000000001</v>
      </c>
      <c r="P18" s="168">
        <f t="shared" si="31"/>
        <v>0</v>
      </c>
      <c r="Q18" s="169">
        <f t="shared" si="32"/>
        <v>67</v>
      </c>
      <c r="R18" s="170">
        <f t="shared" si="33"/>
        <v>20.074109904993612</v>
      </c>
      <c r="S18" s="142">
        <f t="shared" si="34"/>
        <v>21</v>
      </c>
      <c r="T18" s="142">
        <f t="shared" si="35"/>
        <v>282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193</v>
      </c>
      <c r="Z18" t="s">
        <v>191</v>
      </c>
      <c r="AA18" t="s">
        <v>48</v>
      </c>
      <c r="AB18">
        <v>518</v>
      </c>
      <c r="AC18" s="1">
        <v>2404.9470000000001</v>
      </c>
      <c r="AD18" s="1">
        <v>1245.8689999999999</v>
      </c>
      <c r="AE18" s="28">
        <v>1.93</v>
      </c>
      <c r="AF18">
        <v>2.5</v>
      </c>
      <c r="AG18">
        <v>12.654</v>
      </c>
      <c r="AH18">
        <v>216.609092</v>
      </c>
      <c r="AI18">
        <v>8.5357540000000007</v>
      </c>
      <c r="AJ18">
        <v>88.269919000000002</v>
      </c>
      <c r="AK18">
        <v>364</v>
      </c>
      <c r="AL18">
        <v>21</v>
      </c>
      <c r="AM18">
        <v>282</v>
      </c>
      <c r="AN18">
        <v>67</v>
      </c>
      <c r="AO18">
        <v>11.102705</v>
      </c>
      <c r="AP18">
        <v>34</v>
      </c>
      <c r="AQ18">
        <v>0</v>
      </c>
      <c r="AR18">
        <v>16</v>
      </c>
      <c r="AS18">
        <v>5177</v>
      </c>
      <c r="AT18">
        <v>0.873</v>
      </c>
      <c r="AU18">
        <v>11.726000000000001</v>
      </c>
      <c r="AV18">
        <v>0</v>
      </c>
      <c r="AW18">
        <v>0</v>
      </c>
      <c r="AX18" s="29">
        <v>0.63</v>
      </c>
      <c r="AY18">
        <v>0.77200000000000002</v>
      </c>
      <c r="AZ18" t="s">
        <v>70</v>
      </c>
      <c r="BA18" t="s">
        <v>271</v>
      </c>
      <c r="BB18">
        <v>1</v>
      </c>
      <c r="BC18" t="s">
        <v>273</v>
      </c>
      <c r="BD18">
        <v>1</v>
      </c>
      <c r="BE18">
        <v>12176.279</v>
      </c>
      <c r="BF18">
        <v>0.1975108323322749</v>
      </c>
      <c r="BG18">
        <v>0.15247836256051622</v>
      </c>
      <c r="BH18">
        <v>95098.933000000005</v>
      </c>
      <c r="BI18">
        <v>2.5288895722941497E-2</v>
      </c>
      <c r="BJ18">
        <v>1.9523027498110836E-2</v>
      </c>
      <c r="BK18">
        <v>1</v>
      </c>
      <c r="BL18" t="s">
        <v>70</v>
      </c>
      <c r="BM18">
        <v>0</v>
      </c>
      <c r="BN18" t="s">
        <v>282</v>
      </c>
    </row>
    <row r="19" spans="1:66">
      <c r="A19" s="143" t="str">
        <f t="shared" si="20"/>
        <v>성산여객</v>
      </c>
      <c r="B19" s="143" t="str">
        <f t="shared" si="21"/>
        <v>586</v>
      </c>
      <c r="C19" s="144" t="str">
        <f t="shared" si="22"/>
        <v>71바7059</v>
      </c>
      <c r="D19" s="132" t="str">
        <f t="shared" si="23"/>
        <v>중형</v>
      </c>
      <c r="E19" s="128" t="str">
        <f t="shared" si="16"/>
        <v>F</v>
      </c>
      <c r="F19" s="151">
        <f t="shared" si="17"/>
        <v>0.66879999999999995</v>
      </c>
      <c r="G19" s="152">
        <f t="shared" si="18"/>
        <v>1.6719999999999999</v>
      </c>
      <c r="H19" s="153">
        <f t="shared" si="19"/>
        <v>2.5</v>
      </c>
      <c r="I19" s="154">
        <f t="shared" si="24"/>
        <v>3885.085</v>
      </c>
      <c r="J19" s="155">
        <f t="shared" si="25"/>
        <v>2.9988559161341254E-2</v>
      </c>
      <c r="K19" s="155">
        <f t="shared" si="26"/>
        <v>0.42736407540289451</v>
      </c>
      <c r="L19" s="155">
        <f t="shared" si="27"/>
        <v>0.17683010796417581</v>
      </c>
      <c r="M19" s="156">
        <f t="shared" si="28"/>
        <v>9.7539999999999996</v>
      </c>
      <c r="N19" s="157" t="str">
        <f t="shared" si="29"/>
        <v>속도계이상</v>
      </c>
      <c r="O19" s="157" t="str">
        <f t="shared" si="30"/>
        <v>속도계이상</v>
      </c>
      <c r="P19" s="158">
        <f t="shared" si="31"/>
        <v>0.42833333333333334</v>
      </c>
      <c r="Q19" s="159">
        <f t="shared" si="32"/>
        <v>90</v>
      </c>
      <c r="R19" s="160">
        <f t="shared" si="33"/>
        <v>26.680665205234593</v>
      </c>
      <c r="S19" s="145" t="str">
        <f t="shared" si="34"/>
        <v>속도계이상</v>
      </c>
      <c r="T19" s="145" t="str">
        <f t="shared" si="35"/>
        <v>속도계이상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245</v>
      </c>
      <c r="Z19" s="4" t="s">
        <v>191</v>
      </c>
      <c r="AA19" s="4" t="s">
        <v>196</v>
      </c>
      <c r="AB19" s="4">
        <v>518</v>
      </c>
      <c r="AC19" s="4">
        <v>3885.085</v>
      </c>
      <c r="AD19" s="4">
        <v>2323.0360000000001</v>
      </c>
      <c r="AE19" s="4">
        <v>1.6719999999999999</v>
      </c>
      <c r="AF19" s="4">
        <v>2.5</v>
      </c>
      <c r="AG19" s="4">
        <v>9.7539999999999996</v>
      </c>
      <c r="AH19" s="4">
        <v>268.34046799999999</v>
      </c>
      <c r="AI19" s="4">
        <v>8.0471439999999994</v>
      </c>
      <c r="AJ19" s="4">
        <v>114.67907599999999</v>
      </c>
      <c r="AK19" s="4">
        <v>687</v>
      </c>
      <c r="AL19" s="4">
        <v>0</v>
      </c>
      <c r="AM19" s="4">
        <v>0</v>
      </c>
      <c r="AN19" s="4">
        <v>90</v>
      </c>
      <c r="AO19" s="4">
        <v>14.478192</v>
      </c>
      <c r="AP19" s="4">
        <v>3542.8</v>
      </c>
      <c r="AQ19" s="4">
        <v>25.7</v>
      </c>
      <c r="AR19" s="4">
        <v>107</v>
      </c>
      <c r="AS19" s="4">
        <v>74809</v>
      </c>
      <c r="AT19" s="4">
        <v>0</v>
      </c>
      <c r="AU19" s="4">
        <v>0</v>
      </c>
      <c r="AV19" s="4">
        <v>0</v>
      </c>
      <c r="AW19" s="4">
        <v>17</v>
      </c>
      <c r="AX19" s="30">
        <v>0.35</v>
      </c>
      <c r="AY19">
        <v>0.66879999999999995</v>
      </c>
      <c r="AZ19" t="s">
        <v>70</v>
      </c>
      <c r="BA19" t="s">
        <v>276</v>
      </c>
      <c r="BB19">
        <v>5</v>
      </c>
      <c r="BC19" t="s">
        <v>309</v>
      </c>
      <c r="BD19">
        <v>1</v>
      </c>
      <c r="BE19">
        <v>18851.716</v>
      </c>
      <c r="BF19">
        <v>0.20608654405784599</v>
      </c>
      <c r="BG19">
        <v>0.13783068066588738</v>
      </c>
      <c r="BH19">
        <v>95098.933000000005</v>
      </c>
      <c r="BI19">
        <v>4.0853087173964402E-2</v>
      </c>
      <c r="BJ19">
        <v>2.732254470194739E-2</v>
      </c>
      <c r="BK19">
        <v>1</v>
      </c>
      <c r="BL19" t="s">
        <v>70</v>
      </c>
      <c r="BM19">
        <v>0</v>
      </c>
      <c r="BN19" t="s">
        <v>282</v>
      </c>
    </row>
    <row r="20" spans="1:66">
      <c r="A20" s="140" t="str">
        <f t="shared" si="20"/>
        <v>성산여객</v>
      </c>
      <c r="B20" s="140" t="str">
        <f t="shared" si="21"/>
        <v>586</v>
      </c>
      <c r="C20" s="141" t="str">
        <f t="shared" si="22"/>
        <v>71바7061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0.72119999999999995</v>
      </c>
      <c r="G20" s="162">
        <f t="shared" si="18"/>
        <v>1.8029999999999999</v>
      </c>
      <c r="H20" s="163">
        <f t="shared" si="19"/>
        <v>2.5</v>
      </c>
      <c r="I20" s="164">
        <f t="shared" si="24"/>
        <v>3683.8330000000001</v>
      </c>
      <c r="J20" s="165">
        <f t="shared" si="25"/>
        <v>3.4185084611238599E-2</v>
      </c>
      <c r="K20" s="165">
        <f t="shared" si="26"/>
        <v>0.40851985831311177</v>
      </c>
      <c r="L20" s="165">
        <f t="shared" si="27"/>
        <v>0.17481791384137119</v>
      </c>
      <c r="M20" s="166">
        <f t="shared" si="28"/>
        <v>11.484999999999999</v>
      </c>
      <c r="N20" s="167">
        <f t="shared" si="29"/>
        <v>3.3929999999999998</v>
      </c>
      <c r="O20" s="167">
        <f t="shared" si="30"/>
        <v>38.71</v>
      </c>
      <c r="P20" s="168">
        <f t="shared" si="31"/>
        <v>0</v>
      </c>
      <c r="Q20" s="169">
        <f t="shared" si="32"/>
        <v>75</v>
      </c>
      <c r="R20" s="170">
        <f t="shared" si="33"/>
        <v>24.686000974899997</v>
      </c>
      <c r="S20" s="142">
        <f t="shared" si="34"/>
        <v>125</v>
      </c>
      <c r="T20" s="142">
        <f t="shared" si="35"/>
        <v>1426</v>
      </c>
      <c r="U20" t="s">
        <v>117</v>
      </c>
      <c r="V20" s="5" t="s">
        <v>120</v>
      </c>
      <c r="W20" t="s">
        <v>117</v>
      </c>
      <c r="X20" s="5" t="s">
        <v>120</v>
      </c>
      <c r="Y20" t="s">
        <v>227</v>
      </c>
      <c r="Z20" t="s">
        <v>191</v>
      </c>
      <c r="AA20" t="s">
        <v>196</v>
      </c>
      <c r="AB20">
        <v>518</v>
      </c>
      <c r="AC20" s="1">
        <v>3683.8330000000001</v>
      </c>
      <c r="AD20" s="1">
        <v>2043.1659999999999</v>
      </c>
      <c r="AE20" s="28">
        <v>1.8029999999999999</v>
      </c>
      <c r="AF20">
        <v>2.5</v>
      </c>
      <c r="AG20">
        <v>11.484999999999999</v>
      </c>
      <c r="AH20">
        <v>267.77128399999998</v>
      </c>
      <c r="AI20">
        <v>9.1537839999999999</v>
      </c>
      <c r="AJ20">
        <v>109.389887</v>
      </c>
      <c r="AK20">
        <v>644</v>
      </c>
      <c r="AL20">
        <v>125</v>
      </c>
      <c r="AM20">
        <v>1426</v>
      </c>
      <c r="AN20">
        <v>75</v>
      </c>
      <c r="AO20">
        <v>13.757386</v>
      </c>
      <c r="AP20">
        <v>564.1</v>
      </c>
      <c r="AQ20">
        <v>0</v>
      </c>
      <c r="AR20">
        <v>55</v>
      </c>
      <c r="AS20">
        <v>24871</v>
      </c>
      <c r="AT20">
        <v>3.3929999999999998</v>
      </c>
      <c r="AU20">
        <v>38.71</v>
      </c>
      <c r="AV20">
        <v>1061</v>
      </c>
      <c r="AW20">
        <v>0</v>
      </c>
      <c r="AX20" s="29">
        <v>0.45</v>
      </c>
      <c r="AY20">
        <v>0.72119999999999995</v>
      </c>
      <c r="AZ20" t="s">
        <v>70</v>
      </c>
      <c r="BA20" t="s">
        <v>276</v>
      </c>
      <c r="BB20">
        <v>2</v>
      </c>
      <c r="BC20" t="s">
        <v>311</v>
      </c>
      <c r="BD20">
        <v>1</v>
      </c>
      <c r="BE20">
        <v>18851.716</v>
      </c>
      <c r="BF20">
        <v>0.19541101722516932</v>
      </c>
      <c r="BG20">
        <v>0.14093042562279209</v>
      </c>
      <c r="BH20">
        <v>95098.933000000005</v>
      </c>
      <c r="BI20">
        <v>3.8736848919219732E-2</v>
      </c>
      <c r="BJ20">
        <v>2.7937015440541269E-2</v>
      </c>
      <c r="BK20">
        <v>1</v>
      </c>
      <c r="BL20" t="s">
        <v>70</v>
      </c>
      <c r="BM20">
        <v>0</v>
      </c>
      <c r="BN20" t="s">
        <v>282</v>
      </c>
    </row>
    <row r="21" spans="1:66">
      <c r="A21" s="143" t="str">
        <f t="shared" si="20"/>
        <v>성산여객</v>
      </c>
      <c r="B21" s="143" t="str">
        <f t="shared" si="21"/>
        <v>586</v>
      </c>
      <c r="C21" s="144" t="str">
        <f t="shared" si="22"/>
        <v>71바7066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0.7208</v>
      </c>
      <c r="G21" s="152">
        <f t="shared" si="18"/>
        <v>1.802</v>
      </c>
      <c r="H21" s="153">
        <f t="shared" si="19"/>
        <v>2.5</v>
      </c>
      <c r="I21" s="154">
        <f t="shared" si="24"/>
        <v>4444.3360000000002</v>
      </c>
      <c r="J21" s="155">
        <f t="shared" si="25"/>
        <v>3.6792875548025038E-2</v>
      </c>
      <c r="K21" s="155">
        <f t="shared" si="26"/>
        <v>0.39443956351397896</v>
      </c>
      <c r="L21" s="155">
        <f t="shared" si="27"/>
        <v>0.16920412858073736</v>
      </c>
      <c r="M21" s="156">
        <f t="shared" si="28"/>
        <v>16.401</v>
      </c>
      <c r="N21" s="157">
        <f t="shared" si="29"/>
        <v>0.74299999999999999</v>
      </c>
      <c r="O21" s="157">
        <f t="shared" si="30"/>
        <v>48.219000000000001</v>
      </c>
      <c r="P21" s="158">
        <f t="shared" si="31"/>
        <v>0</v>
      </c>
      <c r="Q21" s="159">
        <f t="shared" si="32"/>
        <v>67</v>
      </c>
      <c r="R21" s="160">
        <f t="shared" si="33"/>
        <v>23.81459631472978</v>
      </c>
      <c r="S21" s="145">
        <f t="shared" si="34"/>
        <v>33</v>
      </c>
      <c r="T21" s="145">
        <f t="shared" si="35"/>
        <v>2143</v>
      </c>
      <c r="U21" t="s">
        <v>117</v>
      </c>
      <c r="V21" s="5" t="s">
        <v>120</v>
      </c>
      <c r="W21" t="s">
        <v>117</v>
      </c>
      <c r="X21" s="5" t="s">
        <v>120</v>
      </c>
      <c r="Y21" t="s">
        <v>259</v>
      </c>
      <c r="Z21" t="s">
        <v>191</v>
      </c>
      <c r="AA21" t="s">
        <v>48</v>
      </c>
      <c r="AB21">
        <v>518</v>
      </c>
      <c r="AC21" s="1">
        <v>4444.3360000000002</v>
      </c>
      <c r="AD21" s="1">
        <v>2466.9870000000001</v>
      </c>
      <c r="AE21" s="28">
        <v>1.802</v>
      </c>
      <c r="AF21">
        <v>2.5</v>
      </c>
      <c r="AG21">
        <v>16.401</v>
      </c>
      <c r="AH21">
        <v>328.11708299999998</v>
      </c>
      <c r="AI21">
        <v>12.072371</v>
      </c>
      <c r="AJ21">
        <v>129.422359</v>
      </c>
      <c r="AK21">
        <v>752</v>
      </c>
      <c r="AL21">
        <v>33</v>
      </c>
      <c r="AM21">
        <v>2143</v>
      </c>
      <c r="AN21">
        <v>67</v>
      </c>
      <c r="AO21">
        <v>13.544969</v>
      </c>
      <c r="AP21">
        <v>14</v>
      </c>
      <c r="AQ21">
        <v>0</v>
      </c>
      <c r="AR21">
        <v>50</v>
      </c>
      <c r="AS21">
        <v>18747</v>
      </c>
      <c r="AT21">
        <v>0.74299999999999999</v>
      </c>
      <c r="AU21">
        <v>48.219000000000001</v>
      </c>
      <c r="AV21">
        <v>566</v>
      </c>
      <c r="AW21">
        <v>0</v>
      </c>
      <c r="AX21" s="29">
        <v>0.59</v>
      </c>
      <c r="AY21">
        <v>0.7208</v>
      </c>
      <c r="AZ21" t="s">
        <v>70</v>
      </c>
      <c r="BA21" t="s">
        <v>276</v>
      </c>
      <c r="BB21">
        <v>3</v>
      </c>
      <c r="BC21" t="s">
        <v>307</v>
      </c>
      <c r="BD21">
        <v>2</v>
      </c>
      <c r="BE21">
        <v>18851.716</v>
      </c>
      <c r="BF21">
        <v>0.23575233151188996</v>
      </c>
      <c r="BG21">
        <v>0.16993028055377027</v>
      </c>
      <c r="BH21">
        <v>95098.933000000005</v>
      </c>
      <c r="BI21">
        <v>4.6733815614944912E-2</v>
      </c>
      <c r="BJ21">
        <v>3.368573429525229E-2</v>
      </c>
      <c r="BK21">
        <v>1</v>
      </c>
      <c r="BL21" t="s">
        <v>70</v>
      </c>
      <c r="BM21">
        <v>0</v>
      </c>
      <c r="BN21" t="s">
        <v>282</v>
      </c>
    </row>
    <row r="22" spans="1:66">
      <c r="A22" s="140" t="str">
        <f t="shared" si="20"/>
        <v>성산여객</v>
      </c>
      <c r="B22" s="140" t="str">
        <f t="shared" si="21"/>
        <v>586</v>
      </c>
      <c r="C22" s="141" t="str">
        <f t="shared" si="22"/>
        <v>71바7068</v>
      </c>
      <c r="D22" s="115" t="str">
        <f t="shared" si="23"/>
        <v>중형</v>
      </c>
      <c r="E22" s="111" t="str">
        <f t="shared" si="16"/>
        <v>F</v>
      </c>
      <c r="F22" s="161">
        <f t="shared" si="17"/>
        <v>0.67159999999999997</v>
      </c>
      <c r="G22" s="162">
        <f t="shared" si="18"/>
        <v>1.679</v>
      </c>
      <c r="H22" s="163">
        <f t="shared" si="19"/>
        <v>2.5</v>
      </c>
      <c r="I22" s="164">
        <f t="shared" si="24"/>
        <v>2156.232</v>
      </c>
      <c r="J22" s="165">
        <f t="shared" si="25"/>
        <v>3.5383352068865469E-2</v>
      </c>
      <c r="K22" s="165">
        <f t="shared" si="26"/>
        <v>0.36865254566464262</v>
      </c>
      <c r="L22" s="165">
        <f t="shared" si="27"/>
        <v>0.1442330880907064</v>
      </c>
      <c r="M22" s="166">
        <f t="shared" si="28"/>
        <v>11.893000000000001</v>
      </c>
      <c r="N22" s="167">
        <f t="shared" si="29"/>
        <v>0.371</v>
      </c>
      <c r="O22" s="167">
        <f t="shared" si="30"/>
        <v>18.364999999999998</v>
      </c>
      <c r="P22" s="168">
        <f t="shared" si="31"/>
        <v>0</v>
      </c>
      <c r="Q22" s="169">
        <f t="shared" si="32"/>
        <v>73</v>
      </c>
      <c r="R22" s="170">
        <f t="shared" si="33"/>
        <v>23.484015842163441</v>
      </c>
      <c r="S22" s="142">
        <f t="shared" si="34"/>
        <v>8</v>
      </c>
      <c r="T22" s="142">
        <f t="shared" si="35"/>
        <v>396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277</v>
      </c>
      <c r="Z22" s="4" t="s">
        <v>191</v>
      </c>
      <c r="AA22" s="4" t="s">
        <v>196</v>
      </c>
      <c r="AB22" s="4">
        <v>518</v>
      </c>
      <c r="AC22" s="4">
        <v>2156.232</v>
      </c>
      <c r="AD22" s="4">
        <v>1284.5450000000001</v>
      </c>
      <c r="AE22" s="4">
        <v>1.679</v>
      </c>
      <c r="AF22" s="4">
        <v>2.5</v>
      </c>
      <c r="AG22" s="4">
        <v>11.893000000000001</v>
      </c>
      <c r="AH22" s="4">
        <v>154.06465700000001</v>
      </c>
      <c r="AI22" s="4">
        <v>5.4513239999999996</v>
      </c>
      <c r="AJ22" s="4">
        <v>56.796328000000003</v>
      </c>
      <c r="AK22" s="4">
        <v>311</v>
      </c>
      <c r="AL22" s="4">
        <v>8</v>
      </c>
      <c r="AM22" s="4">
        <v>396</v>
      </c>
      <c r="AN22" s="4">
        <v>73</v>
      </c>
      <c r="AO22" s="4">
        <v>13.99563</v>
      </c>
      <c r="AP22" s="4">
        <v>133.30000000000001</v>
      </c>
      <c r="AQ22" s="4">
        <v>0</v>
      </c>
      <c r="AR22" s="4">
        <v>30</v>
      </c>
      <c r="AS22" s="4">
        <v>12254</v>
      </c>
      <c r="AT22" s="4">
        <v>0.371</v>
      </c>
      <c r="AU22" s="4">
        <v>18.364999999999998</v>
      </c>
      <c r="AV22" s="4">
        <v>1742</v>
      </c>
      <c r="AW22" s="4">
        <v>0</v>
      </c>
      <c r="AX22" s="30">
        <v>0.45</v>
      </c>
      <c r="AY22">
        <v>0.67159999999999997</v>
      </c>
      <c r="AZ22" t="s">
        <v>70</v>
      </c>
      <c r="BA22" t="s">
        <v>276</v>
      </c>
      <c r="BB22">
        <v>4</v>
      </c>
      <c r="BC22" t="s">
        <v>310</v>
      </c>
      <c r="BD22">
        <v>3</v>
      </c>
      <c r="BE22">
        <v>18851.716</v>
      </c>
      <c r="BF22">
        <v>0.11437855312481898</v>
      </c>
      <c r="BG22">
        <v>7.681663627862842E-2</v>
      </c>
      <c r="BH22">
        <v>95098.933000000005</v>
      </c>
      <c r="BI22">
        <v>2.2673566695012234E-2</v>
      </c>
      <c r="BJ22">
        <v>1.5227567392370215E-2</v>
      </c>
      <c r="BK22">
        <v>1</v>
      </c>
      <c r="BL22" t="s">
        <v>70</v>
      </c>
      <c r="BM22">
        <v>0</v>
      </c>
      <c r="BN22" t="s">
        <v>282</v>
      </c>
    </row>
    <row r="23" spans="1:66">
      <c r="A23" s="143" t="str">
        <f t="shared" si="20"/>
        <v>성산여객</v>
      </c>
      <c r="B23" s="143" t="str">
        <f t="shared" si="21"/>
        <v>586</v>
      </c>
      <c r="C23" s="144" t="str">
        <f t="shared" si="22"/>
        <v>72바1404</v>
      </c>
      <c r="D23" s="132" t="str">
        <f t="shared" si="23"/>
        <v>중형</v>
      </c>
      <c r="E23" s="128" t="str">
        <f t="shared" si="16"/>
        <v>F</v>
      </c>
      <c r="F23" s="151">
        <f t="shared" si="17"/>
        <v>0.73440000000000005</v>
      </c>
      <c r="G23" s="152">
        <f t="shared" si="18"/>
        <v>1.8360000000000001</v>
      </c>
      <c r="H23" s="153">
        <f t="shared" si="19"/>
        <v>2.5</v>
      </c>
      <c r="I23" s="154">
        <f t="shared" si="24"/>
        <v>4682.2299999999996</v>
      </c>
      <c r="J23" s="155">
        <f t="shared" si="25"/>
        <v>3.9798557675849056E-2</v>
      </c>
      <c r="K23" s="155">
        <f t="shared" si="26"/>
        <v>0.38158393416976066</v>
      </c>
      <c r="L23" s="155">
        <f t="shared" si="27"/>
        <v>0.17107233091924148</v>
      </c>
      <c r="M23" s="156">
        <f t="shared" si="28"/>
        <v>7.5309999999999997</v>
      </c>
      <c r="N23" s="157">
        <f t="shared" si="29"/>
        <v>2.157</v>
      </c>
      <c r="O23" s="157">
        <f t="shared" si="30"/>
        <v>16.701000000000001</v>
      </c>
      <c r="P23" s="158">
        <f t="shared" si="31"/>
        <v>0</v>
      </c>
      <c r="Q23" s="159">
        <f t="shared" si="32"/>
        <v>72</v>
      </c>
      <c r="R23" s="160">
        <f t="shared" si="33"/>
        <v>22.802253889641129</v>
      </c>
      <c r="S23" s="145">
        <f t="shared" si="34"/>
        <v>101</v>
      </c>
      <c r="T23" s="145">
        <f t="shared" si="35"/>
        <v>782</v>
      </c>
      <c r="U23" t="s">
        <v>117</v>
      </c>
      <c r="V23" s="5" t="s">
        <v>120</v>
      </c>
      <c r="W23" t="s">
        <v>117</v>
      </c>
      <c r="X23" s="5" t="s">
        <v>120</v>
      </c>
      <c r="Y23" t="s">
        <v>216</v>
      </c>
      <c r="Z23" t="s">
        <v>191</v>
      </c>
      <c r="AA23" t="s">
        <v>196</v>
      </c>
      <c r="AB23">
        <v>518</v>
      </c>
      <c r="AC23" s="1">
        <v>4682.2299999999996</v>
      </c>
      <c r="AD23" s="1">
        <v>2550.1880000000001</v>
      </c>
      <c r="AE23" s="28">
        <v>1.8360000000000001</v>
      </c>
      <c r="AF23">
        <v>2.5</v>
      </c>
      <c r="AG23">
        <v>7.5309999999999997</v>
      </c>
      <c r="AH23">
        <v>354.881529</v>
      </c>
      <c r="AI23">
        <v>14.123773</v>
      </c>
      <c r="AJ23">
        <v>135.41709</v>
      </c>
      <c r="AK23">
        <v>801</v>
      </c>
      <c r="AL23">
        <v>101</v>
      </c>
      <c r="AM23">
        <v>782</v>
      </c>
      <c r="AN23">
        <v>72</v>
      </c>
      <c r="AO23">
        <v>13.193783</v>
      </c>
      <c r="AP23">
        <v>265.10000000000002</v>
      </c>
      <c r="AQ23">
        <v>0</v>
      </c>
      <c r="AR23">
        <v>64</v>
      </c>
      <c r="AS23">
        <v>13815</v>
      </c>
      <c r="AT23">
        <v>2.157</v>
      </c>
      <c r="AU23">
        <v>16.701000000000001</v>
      </c>
      <c r="AV23">
        <v>0</v>
      </c>
      <c r="AW23">
        <v>0</v>
      </c>
      <c r="AX23" s="29">
        <v>0.39</v>
      </c>
      <c r="AY23">
        <v>0.73440000000000005</v>
      </c>
      <c r="AZ23" t="s">
        <v>70</v>
      </c>
      <c r="BA23" t="s">
        <v>276</v>
      </c>
      <c r="BB23">
        <v>1</v>
      </c>
      <c r="BC23" t="s">
        <v>308</v>
      </c>
      <c r="BD23">
        <v>1</v>
      </c>
      <c r="BE23">
        <v>18851.716</v>
      </c>
      <c r="BF23">
        <v>0.24837155408027575</v>
      </c>
      <c r="BG23">
        <v>0.18240406931655453</v>
      </c>
      <c r="BH23">
        <v>95098.933000000005</v>
      </c>
      <c r="BI23">
        <v>4.9235357877253992E-2</v>
      </c>
      <c r="BJ23">
        <v>3.6158446825055333E-2</v>
      </c>
      <c r="BK23">
        <v>1</v>
      </c>
      <c r="BL23" t="s">
        <v>70</v>
      </c>
      <c r="BM23">
        <v>0</v>
      </c>
      <c r="BN23" t="s">
        <v>282</v>
      </c>
    </row>
    <row r="24" spans="1:66">
      <c r="A24" s="140" t="str">
        <f t="shared" si="20"/>
        <v>성산여객</v>
      </c>
      <c r="B24" s="140" t="str">
        <f t="shared" si="21"/>
        <v>588</v>
      </c>
      <c r="C24" s="141" t="str">
        <f t="shared" si="22"/>
        <v>71바7055</v>
      </c>
      <c r="D24" s="115" t="str">
        <f t="shared" si="23"/>
        <v>중형</v>
      </c>
      <c r="E24" s="111" t="str">
        <f t="shared" si="16"/>
        <v>C</v>
      </c>
      <c r="F24" s="161">
        <f t="shared" si="17"/>
        <v>0.87583333333333335</v>
      </c>
      <c r="G24" s="162">
        <f t="shared" si="18"/>
        <v>2.1019999999999999</v>
      </c>
      <c r="H24" s="163">
        <f t="shared" si="19"/>
        <v>2.4</v>
      </c>
      <c r="I24" s="164">
        <f t="shared" si="24"/>
        <v>4252.1790000000001</v>
      </c>
      <c r="J24" s="165">
        <f t="shared" si="25"/>
        <v>4.2144976598706571E-2</v>
      </c>
      <c r="K24" s="165">
        <f t="shared" si="26"/>
        <v>0.38968996775184184</v>
      </c>
      <c r="L24" s="165">
        <f t="shared" si="27"/>
        <v>0.13075648979029339</v>
      </c>
      <c r="M24" s="166">
        <f t="shared" si="28"/>
        <v>7.3449999999999998</v>
      </c>
      <c r="N24" s="167">
        <f t="shared" si="29"/>
        <v>0.16500000000000001</v>
      </c>
      <c r="O24" s="167">
        <f t="shared" si="30"/>
        <v>5.9729999999999999</v>
      </c>
      <c r="P24" s="168">
        <f t="shared" si="31"/>
        <v>0</v>
      </c>
      <c r="Q24" s="169">
        <f t="shared" si="32"/>
        <v>67</v>
      </c>
      <c r="R24" s="170">
        <f t="shared" si="33"/>
        <v>20.941699727992958</v>
      </c>
      <c r="S24" s="142">
        <f t="shared" si="34"/>
        <v>7</v>
      </c>
      <c r="T24" s="142">
        <f t="shared" si="35"/>
        <v>254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201</v>
      </c>
      <c r="Z24" t="s">
        <v>191</v>
      </c>
      <c r="AA24" t="s">
        <v>196</v>
      </c>
      <c r="AB24">
        <v>518</v>
      </c>
      <c r="AC24" s="1">
        <v>4252.1790000000001</v>
      </c>
      <c r="AD24" s="1">
        <v>2022.664</v>
      </c>
      <c r="AE24" s="28">
        <v>2.1019999999999999</v>
      </c>
      <c r="AF24">
        <v>2.4</v>
      </c>
      <c r="AG24">
        <v>7.3449999999999998</v>
      </c>
      <c r="AH24">
        <v>357.37575900000002</v>
      </c>
      <c r="AI24">
        <v>15.061593</v>
      </c>
      <c r="AJ24">
        <v>139.265748</v>
      </c>
      <c r="AK24">
        <v>556</v>
      </c>
      <c r="AL24">
        <v>7</v>
      </c>
      <c r="AM24">
        <v>254</v>
      </c>
      <c r="AN24">
        <v>67</v>
      </c>
      <c r="AO24">
        <v>11.898341</v>
      </c>
      <c r="AP24">
        <v>61.3</v>
      </c>
      <c r="AQ24">
        <v>0</v>
      </c>
      <c r="AR24">
        <v>139</v>
      </c>
      <c r="AS24">
        <v>50652</v>
      </c>
      <c r="AT24">
        <v>0.16500000000000001</v>
      </c>
      <c r="AU24">
        <v>5.9729999999999999</v>
      </c>
      <c r="AV24">
        <v>0</v>
      </c>
      <c r="AW24">
        <v>0</v>
      </c>
      <c r="AX24" s="29">
        <v>0.48</v>
      </c>
      <c r="AY24">
        <v>0.87583333333333335</v>
      </c>
      <c r="AZ24" t="s">
        <v>69</v>
      </c>
      <c r="BA24" t="s">
        <v>312</v>
      </c>
      <c r="BB24">
        <v>1</v>
      </c>
      <c r="BC24" t="s">
        <v>339</v>
      </c>
      <c r="BD24">
        <v>1</v>
      </c>
      <c r="BE24">
        <v>34210.552000000003</v>
      </c>
      <c r="BF24">
        <v>0.12429436976053469</v>
      </c>
      <c r="BG24">
        <v>0.10886115218193497</v>
      </c>
      <c r="BH24">
        <v>95098.933000000005</v>
      </c>
      <c r="BI24">
        <v>4.4713214605678064E-2</v>
      </c>
      <c r="BJ24">
        <v>3.9161323792139706E-2</v>
      </c>
      <c r="BK24">
        <v>1</v>
      </c>
      <c r="BL24" t="s">
        <v>67</v>
      </c>
      <c r="BM24">
        <v>1</v>
      </c>
      <c r="BN24" t="s">
        <v>280</v>
      </c>
    </row>
    <row r="25" spans="1:66">
      <c r="A25" s="143" t="str">
        <f t="shared" si="20"/>
        <v>성산여객</v>
      </c>
      <c r="B25" s="143" t="str">
        <f t="shared" si="21"/>
        <v>588</v>
      </c>
      <c r="C25" s="144" t="str">
        <f t="shared" si="22"/>
        <v>71바7069</v>
      </c>
      <c r="D25" s="132" t="str">
        <f t="shared" si="23"/>
        <v>중형</v>
      </c>
      <c r="E25" s="128" t="str">
        <f t="shared" si="16"/>
        <v>F</v>
      </c>
      <c r="F25" s="151">
        <f t="shared" si="17"/>
        <v>0.78839999999999999</v>
      </c>
      <c r="G25" s="152">
        <f t="shared" si="18"/>
        <v>1.9710000000000001</v>
      </c>
      <c r="H25" s="153">
        <f t="shared" si="19"/>
        <v>2.5</v>
      </c>
      <c r="I25" s="154">
        <f t="shared" si="24"/>
        <v>3445.3380000000002</v>
      </c>
      <c r="J25" s="155">
        <f t="shared" si="25"/>
        <v>3.5501042085228605E-2</v>
      </c>
      <c r="K25" s="155">
        <f t="shared" si="26"/>
        <v>0.41511981218223082</v>
      </c>
      <c r="L25" s="155">
        <f t="shared" si="27"/>
        <v>0.19823889557425134</v>
      </c>
      <c r="M25" s="156">
        <f t="shared" si="28"/>
        <v>15.175000000000001</v>
      </c>
      <c r="N25" s="157">
        <f t="shared" si="29"/>
        <v>0.92900000000000005</v>
      </c>
      <c r="O25" s="157">
        <f t="shared" si="30"/>
        <v>30.533999999999999</v>
      </c>
      <c r="P25" s="158">
        <f t="shared" si="31"/>
        <v>0</v>
      </c>
      <c r="Q25" s="159">
        <f t="shared" si="32"/>
        <v>67</v>
      </c>
      <c r="R25" s="160">
        <f t="shared" si="33"/>
        <v>22.07880658333497</v>
      </c>
      <c r="S25" s="145">
        <f t="shared" si="34"/>
        <v>32</v>
      </c>
      <c r="T25" s="145">
        <f t="shared" si="35"/>
        <v>1052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220</v>
      </c>
      <c r="Z25" s="4" t="s">
        <v>191</v>
      </c>
      <c r="AA25" s="4" t="s">
        <v>48</v>
      </c>
      <c r="AB25" s="4">
        <v>518</v>
      </c>
      <c r="AC25" s="4">
        <v>3445.3380000000002</v>
      </c>
      <c r="AD25" s="4">
        <v>1747.694</v>
      </c>
      <c r="AE25" s="4">
        <v>1.9710000000000001</v>
      </c>
      <c r="AF25" s="4">
        <v>2.5</v>
      </c>
      <c r="AG25" s="4">
        <v>15.175000000000001</v>
      </c>
      <c r="AH25" s="4">
        <v>284.04298599999998</v>
      </c>
      <c r="AI25" s="4">
        <v>10.083822</v>
      </c>
      <c r="AJ25" s="4">
        <v>117.911871</v>
      </c>
      <c r="AK25" s="4">
        <v>683</v>
      </c>
      <c r="AL25" s="4">
        <v>32</v>
      </c>
      <c r="AM25" s="4">
        <v>1052</v>
      </c>
      <c r="AN25" s="4">
        <v>67</v>
      </c>
      <c r="AO25" s="4">
        <v>12.129635</v>
      </c>
      <c r="AP25" s="4">
        <v>48.4</v>
      </c>
      <c r="AQ25" s="4">
        <v>0</v>
      </c>
      <c r="AR25" s="4">
        <v>122</v>
      </c>
      <c r="AS25" s="4">
        <v>38331</v>
      </c>
      <c r="AT25" s="4">
        <v>0.92900000000000005</v>
      </c>
      <c r="AU25" s="4">
        <v>30.533999999999999</v>
      </c>
      <c r="AV25" s="4">
        <v>272</v>
      </c>
      <c r="AW25" s="4">
        <v>0</v>
      </c>
      <c r="AX25" s="30">
        <v>0.66</v>
      </c>
      <c r="AY25">
        <v>0.78839999999999999</v>
      </c>
      <c r="AZ25" t="s">
        <v>70</v>
      </c>
      <c r="BA25" t="s">
        <v>312</v>
      </c>
      <c r="BB25">
        <v>1</v>
      </c>
      <c r="BC25" t="s">
        <v>319</v>
      </c>
      <c r="BD25">
        <v>2</v>
      </c>
      <c r="BE25">
        <v>34210.552000000003</v>
      </c>
      <c r="BF25">
        <v>0.10070980439017763</v>
      </c>
      <c r="BG25">
        <v>7.9399609781216046E-2</v>
      </c>
      <c r="BH25">
        <v>95098.933000000005</v>
      </c>
      <c r="BI25">
        <v>3.6228986922492601E-2</v>
      </c>
      <c r="BJ25">
        <v>2.8562933289693167E-2</v>
      </c>
      <c r="BK25">
        <v>1</v>
      </c>
      <c r="BL25" t="s">
        <v>70</v>
      </c>
      <c r="BM25">
        <v>0</v>
      </c>
      <c r="BN25" t="s">
        <v>282</v>
      </c>
    </row>
    <row r="26" spans="1:66">
      <c r="A26" s="140" t="str">
        <f t="shared" si="20"/>
        <v>성산여객</v>
      </c>
      <c r="B26" s="140" t="str">
        <f t="shared" si="21"/>
        <v>588</v>
      </c>
      <c r="C26" s="141" t="str">
        <f t="shared" si="22"/>
        <v>71바7081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0.82200000000000006</v>
      </c>
      <c r="G26" s="162">
        <f t="shared" si="18"/>
        <v>2.0550000000000002</v>
      </c>
      <c r="H26" s="163">
        <f t="shared" si="19"/>
        <v>2.5</v>
      </c>
      <c r="I26" s="164">
        <f t="shared" si="24"/>
        <v>4301.5339999999997</v>
      </c>
      <c r="J26" s="165">
        <f t="shared" si="25"/>
        <v>3.4752709041210444E-2</v>
      </c>
      <c r="K26" s="165">
        <f t="shared" si="26"/>
        <v>0.3948210204390688</v>
      </c>
      <c r="L26" s="165">
        <f t="shared" si="27"/>
        <v>0.24851599452660378</v>
      </c>
      <c r="M26" s="166">
        <f t="shared" si="28"/>
        <v>12.238</v>
      </c>
      <c r="N26" s="167">
        <f t="shared" si="29"/>
        <v>0.51100000000000001</v>
      </c>
      <c r="O26" s="167">
        <f t="shared" si="30"/>
        <v>11.647</v>
      </c>
      <c r="P26" s="168">
        <f t="shared" si="31"/>
        <v>0</v>
      </c>
      <c r="Q26" s="169">
        <f t="shared" si="32"/>
        <v>65</v>
      </c>
      <c r="R26" s="170">
        <f t="shared" si="33"/>
        <v>21.257911016051523</v>
      </c>
      <c r="S26" s="142">
        <f t="shared" si="34"/>
        <v>22</v>
      </c>
      <c r="T26" s="142">
        <f t="shared" si="35"/>
        <v>501</v>
      </c>
      <c r="U26" t="s">
        <v>117</v>
      </c>
      <c r="V26" s="5" t="s">
        <v>121</v>
      </c>
      <c r="W26" t="s">
        <v>117</v>
      </c>
      <c r="X26" s="5" t="s">
        <v>121</v>
      </c>
      <c r="Y26" t="s">
        <v>231</v>
      </c>
      <c r="Z26" t="s">
        <v>191</v>
      </c>
      <c r="AA26" t="s">
        <v>48</v>
      </c>
      <c r="AB26">
        <v>518</v>
      </c>
      <c r="AC26" s="1">
        <v>4301.5339999999997</v>
      </c>
      <c r="AD26" s="1">
        <v>2092.9940000000001</v>
      </c>
      <c r="AE26" s="28">
        <v>2.0550000000000002</v>
      </c>
      <c r="AF26">
        <v>2.5</v>
      </c>
      <c r="AG26">
        <v>12.238</v>
      </c>
      <c r="AH26">
        <v>354.73435999999998</v>
      </c>
      <c r="AI26">
        <v>12.32798</v>
      </c>
      <c r="AJ26">
        <v>140.05658199999999</v>
      </c>
      <c r="AK26">
        <v>1069</v>
      </c>
      <c r="AL26">
        <v>22</v>
      </c>
      <c r="AM26">
        <v>501</v>
      </c>
      <c r="AN26">
        <v>65</v>
      </c>
      <c r="AO26">
        <v>12.12607</v>
      </c>
      <c r="AP26">
        <v>1.5</v>
      </c>
      <c r="AQ26">
        <v>0</v>
      </c>
      <c r="AR26">
        <v>136</v>
      </c>
      <c r="AS26">
        <v>40074</v>
      </c>
      <c r="AT26">
        <v>0.51100000000000001</v>
      </c>
      <c r="AU26">
        <v>11.647</v>
      </c>
      <c r="AV26">
        <v>0</v>
      </c>
      <c r="AW26">
        <v>0</v>
      </c>
      <c r="AX26" s="29">
        <v>0.62</v>
      </c>
      <c r="AY26">
        <v>0.82200000000000006</v>
      </c>
      <c r="AZ26" t="s">
        <v>67</v>
      </c>
      <c r="BA26" t="s">
        <v>312</v>
      </c>
      <c r="BB26">
        <v>1</v>
      </c>
      <c r="BC26" t="s">
        <v>313</v>
      </c>
      <c r="BD26">
        <v>1</v>
      </c>
      <c r="BE26">
        <v>34210.552000000003</v>
      </c>
      <c r="BF26">
        <v>0.12573705329279689</v>
      </c>
      <c r="BG26">
        <v>0.10335585780667905</v>
      </c>
      <c r="BH26">
        <v>95098.933000000005</v>
      </c>
      <c r="BI26">
        <v>4.5232200449609662E-2</v>
      </c>
      <c r="BJ26">
        <v>3.7180868769579142E-2</v>
      </c>
      <c r="BK26">
        <v>1</v>
      </c>
      <c r="BL26" t="s">
        <v>70</v>
      </c>
      <c r="BM26">
        <v>1</v>
      </c>
      <c r="BN26" t="s">
        <v>280</v>
      </c>
    </row>
    <row r="27" spans="1:66">
      <c r="A27" s="143" t="str">
        <f t="shared" si="20"/>
        <v>성산여객</v>
      </c>
      <c r="B27" s="143" t="str">
        <f t="shared" si="21"/>
        <v>588</v>
      </c>
      <c r="C27" s="144" t="str">
        <f t="shared" si="22"/>
        <v>71바7084</v>
      </c>
      <c r="D27" s="132" t="str">
        <f t="shared" si="23"/>
        <v>중형</v>
      </c>
      <c r="E27" s="128" t="str">
        <f t="shared" si="16"/>
        <v>F</v>
      </c>
      <c r="F27" s="151">
        <f t="shared" si="17"/>
        <v>0.77600000000000002</v>
      </c>
      <c r="G27" s="152">
        <f t="shared" si="18"/>
        <v>1.94</v>
      </c>
      <c r="H27" s="153">
        <f t="shared" si="19"/>
        <v>2.5</v>
      </c>
      <c r="I27" s="154">
        <f t="shared" si="24"/>
        <v>2577.34</v>
      </c>
      <c r="J27" s="155">
        <f t="shared" si="25"/>
        <v>3.8217904714452473E-2</v>
      </c>
      <c r="K27" s="155">
        <f t="shared" si="26"/>
        <v>0.41210099584798698</v>
      </c>
      <c r="L27" s="155">
        <f t="shared" si="27"/>
        <v>0.23241015931153824</v>
      </c>
      <c r="M27" s="156">
        <f t="shared" si="28"/>
        <v>12.619</v>
      </c>
      <c r="N27" s="157">
        <f t="shared" si="29"/>
        <v>0.38800000000000001</v>
      </c>
      <c r="O27" s="157">
        <f t="shared" si="30"/>
        <v>10.048999999999999</v>
      </c>
      <c r="P27" s="158">
        <f t="shared" si="31"/>
        <v>0</v>
      </c>
      <c r="Q27" s="159">
        <f t="shared" si="32"/>
        <v>70</v>
      </c>
      <c r="R27" s="160">
        <f t="shared" si="33"/>
        <v>20.790489024432919</v>
      </c>
      <c r="S27" s="145">
        <f t="shared" si="34"/>
        <v>10</v>
      </c>
      <c r="T27" s="145">
        <f t="shared" si="35"/>
        <v>259</v>
      </c>
      <c r="U27" t="s">
        <v>117</v>
      </c>
      <c r="V27" t="s">
        <v>121</v>
      </c>
      <c r="W27" t="s">
        <v>117</v>
      </c>
      <c r="X27" s="4" t="s">
        <v>121</v>
      </c>
      <c r="Y27" s="4" t="s">
        <v>208</v>
      </c>
      <c r="Z27" s="4" t="s">
        <v>191</v>
      </c>
      <c r="AA27" s="4" t="s">
        <v>48</v>
      </c>
      <c r="AB27" s="4">
        <v>518</v>
      </c>
      <c r="AC27" s="4">
        <v>2577.34</v>
      </c>
      <c r="AD27" s="4">
        <v>1328.848</v>
      </c>
      <c r="AE27" s="4">
        <v>1.94</v>
      </c>
      <c r="AF27" s="4">
        <v>2.5</v>
      </c>
      <c r="AG27" s="4">
        <v>12.619</v>
      </c>
      <c r="AH27" s="4">
        <v>225.52578600000001</v>
      </c>
      <c r="AI27" s="4">
        <v>8.6191230000000001</v>
      </c>
      <c r="AJ27" s="4">
        <v>92.939401000000004</v>
      </c>
      <c r="AK27" s="4">
        <v>599</v>
      </c>
      <c r="AL27" s="4">
        <v>10</v>
      </c>
      <c r="AM27" s="4">
        <v>259</v>
      </c>
      <c r="AN27" s="4">
        <v>70</v>
      </c>
      <c r="AO27" s="4">
        <v>11.428138000000001</v>
      </c>
      <c r="AP27" s="4">
        <v>410.3</v>
      </c>
      <c r="AQ27" s="4">
        <v>0</v>
      </c>
      <c r="AR27" s="4">
        <v>113</v>
      </c>
      <c r="AS27" s="4">
        <v>43804</v>
      </c>
      <c r="AT27" s="4">
        <v>0.38800000000000001</v>
      </c>
      <c r="AU27" s="4">
        <v>10.048999999999999</v>
      </c>
      <c r="AV27" s="4">
        <v>0</v>
      </c>
      <c r="AW27" s="4">
        <v>0</v>
      </c>
      <c r="AX27" s="30">
        <v>0.61</v>
      </c>
      <c r="AY27">
        <v>0.77600000000000002</v>
      </c>
      <c r="AZ27" t="s">
        <v>70</v>
      </c>
      <c r="BA27" t="s">
        <v>312</v>
      </c>
      <c r="BB27">
        <v>3</v>
      </c>
      <c r="BC27" t="s">
        <v>314</v>
      </c>
      <c r="BD27">
        <v>1</v>
      </c>
      <c r="BE27">
        <v>34210.552000000003</v>
      </c>
      <c r="BF27">
        <v>7.5337574208098126E-2</v>
      </c>
      <c r="BG27">
        <v>5.8461957585484149E-2</v>
      </c>
      <c r="BH27">
        <v>95098.933000000005</v>
      </c>
      <c r="BI27">
        <v>2.7101671056603757E-2</v>
      </c>
      <c r="BJ27">
        <v>2.1030896739924518E-2</v>
      </c>
      <c r="BK27">
        <v>1</v>
      </c>
      <c r="BL27" t="s">
        <v>70</v>
      </c>
      <c r="BM27">
        <v>0</v>
      </c>
      <c r="BN27" t="s">
        <v>282</v>
      </c>
    </row>
    <row r="28" spans="1:66">
      <c r="A28" s="140" t="str">
        <f t="shared" si="20"/>
        <v>성산여객</v>
      </c>
      <c r="B28" s="140" t="str">
        <f t="shared" si="21"/>
        <v>588</v>
      </c>
      <c r="C28" s="141" t="str">
        <f t="shared" si="22"/>
        <v>71바7085</v>
      </c>
      <c r="D28" s="115" t="str">
        <f t="shared" si="23"/>
        <v>중형</v>
      </c>
      <c r="E28" s="111" t="str">
        <f t="shared" si="16"/>
        <v>F</v>
      </c>
      <c r="F28" s="161">
        <f t="shared" si="17"/>
        <v>0.74960000000000004</v>
      </c>
      <c r="G28" s="162">
        <f t="shared" si="18"/>
        <v>1.8740000000000001</v>
      </c>
      <c r="H28" s="163">
        <f t="shared" si="19"/>
        <v>2.5</v>
      </c>
      <c r="I28" s="164">
        <f t="shared" si="24"/>
        <v>4032.373</v>
      </c>
      <c r="J28" s="165">
        <f t="shared" si="25"/>
        <v>3.4932600991527202E-2</v>
      </c>
      <c r="K28" s="165">
        <f t="shared" si="26"/>
        <v>0.39929603205381864</v>
      </c>
      <c r="L28" s="165">
        <f t="shared" si="27"/>
        <v>0.23509729878659538</v>
      </c>
      <c r="M28" s="166">
        <f t="shared" si="28"/>
        <v>14.385999999999999</v>
      </c>
      <c r="N28" s="167">
        <f t="shared" si="29"/>
        <v>1.042</v>
      </c>
      <c r="O28" s="167">
        <f t="shared" si="30"/>
        <v>30.131</v>
      </c>
      <c r="P28" s="168">
        <f t="shared" si="31"/>
        <v>0</v>
      </c>
      <c r="Q28" s="169">
        <f t="shared" si="32"/>
        <v>71</v>
      </c>
      <c r="R28" s="170">
        <f t="shared" si="33"/>
        <v>21.548918226266974</v>
      </c>
      <c r="S28" s="142">
        <f t="shared" si="34"/>
        <v>42</v>
      </c>
      <c r="T28" s="142">
        <f t="shared" si="35"/>
        <v>1215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262</v>
      </c>
      <c r="Z28" s="4" t="s">
        <v>191</v>
      </c>
      <c r="AA28" s="4" t="s">
        <v>48</v>
      </c>
      <c r="AB28" s="4">
        <v>518</v>
      </c>
      <c r="AC28" s="4">
        <v>4032.373</v>
      </c>
      <c r="AD28" s="4">
        <v>2151.2689999999998</v>
      </c>
      <c r="AE28" s="4">
        <v>1.8740000000000001</v>
      </c>
      <c r="AF28" s="4">
        <v>2.5</v>
      </c>
      <c r="AG28" s="4">
        <v>14.385999999999999</v>
      </c>
      <c r="AH28" s="4">
        <v>330.74574100000001</v>
      </c>
      <c r="AI28" s="4">
        <v>11.553808999999999</v>
      </c>
      <c r="AJ28" s="4">
        <v>132.065462</v>
      </c>
      <c r="AK28" s="4">
        <v>948</v>
      </c>
      <c r="AL28" s="4">
        <v>42</v>
      </c>
      <c r="AM28" s="4">
        <v>1215</v>
      </c>
      <c r="AN28" s="4">
        <v>71</v>
      </c>
      <c r="AO28" s="4">
        <v>12.19176</v>
      </c>
      <c r="AP28" s="4">
        <v>56.8</v>
      </c>
      <c r="AQ28" s="4">
        <v>0</v>
      </c>
      <c r="AR28" s="4">
        <v>128</v>
      </c>
      <c r="AS28" s="4">
        <v>35654</v>
      </c>
      <c r="AT28" s="4">
        <v>1.042</v>
      </c>
      <c r="AU28" s="4">
        <v>30.131</v>
      </c>
      <c r="AV28" s="4">
        <v>0</v>
      </c>
      <c r="AW28" s="4">
        <v>0</v>
      </c>
      <c r="AX28" s="30">
        <v>0.62</v>
      </c>
      <c r="AY28">
        <v>0.74960000000000004</v>
      </c>
      <c r="AZ28" t="s">
        <v>70</v>
      </c>
      <c r="BA28" t="s">
        <v>312</v>
      </c>
      <c r="BB28">
        <v>5</v>
      </c>
      <c r="BC28" t="s">
        <v>315</v>
      </c>
      <c r="BD28">
        <v>1</v>
      </c>
      <c r="BE28">
        <v>34210.552000000003</v>
      </c>
      <c r="BF28">
        <v>0.11786927612275884</v>
      </c>
      <c r="BG28">
        <v>8.8354809381620034E-2</v>
      </c>
      <c r="BH28">
        <v>95098.933000000005</v>
      </c>
      <c r="BI28">
        <v>4.2401874267085624E-2</v>
      </c>
      <c r="BJ28">
        <v>3.1784444950607386E-2</v>
      </c>
      <c r="BK28">
        <v>1</v>
      </c>
      <c r="BL28" t="s">
        <v>70</v>
      </c>
      <c r="BM28">
        <v>0</v>
      </c>
      <c r="BN28" t="s">
        <v>282</v>
      </c>
    </row>
    <row r="29" spans="1:66">
      <c r="A29" s="143" t="str">
        <f t="shared" si="20"/>
        <v>성산여객</v>
      </c>
      <c r="B29" s="143" t="str">
        <f t="shared" si="21"/>
        <v>588</v>
      </c>
      <c r="C29" s="144" t="str">
        <f t="shared" si="22"/>
        <v>71바7086</v>
      </c>
      <c r="D29" s="132" t="str">
        <f t="shared" si="23"/>
        <v>중형</v>
      </c>
      <c r="E29" s="128" t="str">
        <f t="shared" si="16"/>
        <v>F</v>
      </c>
      <c r="F29" s="151">
        <f t="shared" si="17"/>
        <v>0.7792</v>
      </c>
      <c r="G29" s="152">
        <f t="shared" si="18"/>
        <v>1.948</v>
      </c>
      <c r="H29" s="153">
        <f t="shared" si="19"/>
        <v>2.5</v>
      </c>
      <c r="I29" s="154">
        <f t="shared" si="24"/>
        <v>4114.625</v>
      </c>
      <c r="J29" s="155">
        <f t="shared" si="25"/>
        <v>4.0084201739117267E-2</v>
      </c>
      <c r="K29" s="155">
        <f t="shared" si="26"/>
        <v>0.40194310227010172</v>
      </c>
      <c r="L29" s="155">
        <f t="shared" si="27"/>
        <v>0.26004799951392898</v>
      </c>
      <c r="M29" s="156">
        <f t="shared" si="28"/>
        <v>14.843</v>
      </c>
      <c r="N29" s="157">
        <f t="shared" si="29"/>
        <v>0.94799999999999995</v>
      </c>
      <c r="O29" s="157">
        <f t="shared" si="30"/>
        <v>23.234000000000002</v>
      </c>
      <c r="P29" s="158">
        <f t="shared" si="31"/>
        <v>0</v>
      </c>
      <c r="Q29" s="159">
        <f t="shared" si="32"/>
        <v>64</v>
      </c>
      <c r="R29" s="160">
        <f t="shared" si="33"/>
        <v>21.807769469670774</v>
      </c>
      <c r="S29" s="145">
        <f t="shared" si="34"/>
        <v>39</v>
      </c>
      <c r="T29" s="145">
        <f t="shared" si="35"/>
        <v>956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207</v>
      </c>
      <c r="Z29" t="s">
        <v>191</v>
      </c>
      <c r="AA29" t="s">
        <v>48</v>
      </c>
      <c r="AB29">
        <v>518</v>
      </c>
      <c r="AC29" s="1">
        <v>4114.625</v>
      </c>
      <c r="AD29" s="1">
        <v>2112.759</v>
      </c>
      <c r="AE29" s="28">
        <v>1.948</v>
      </c>
      <c r="AF29">
        <v>2.5</v>
      </c>
      <c r="AG29">
        <v>14.843</v>
      </c>
      <c r="AH29">
        <v>338.14740999999998</v>
      </c>
      <c r="AI29">
        <v>13.554368999999999</v>
      </c>
      <c r="AJ29">
        <v>135.91601900000001</v>
      </c>
      <c r="AK29">
        <v>1070</v>
      </c>
      <c r="AL29">
        <v>39</v>
      </c>
      <c r="AM29">
        <v>956</v>
      </c>
      <c r="AN29">
        <v>64</v>
      </c>
      <c r="AO29">
        <v>12.168139</v>
      </c>
      <c r="AP29">
        <v>8.8000000000000007</v>
      </c>
      <c r="AQ29">
        <v>0</v>
      </c>
      <c r="AR29">
        <v>122</v>
      </c>
      <c r="AS29">
        <v>29406</v>
      </c>
      <c r="AT29">
        <v>0.94799999999999995</v>
      </c>
      <c r="AU29">
        <v>23.234000000000002</v>
      </c>
      <c r="AV29">
        <v>0</v>
      </c>
      <c r="AW29">
        <v>0</v>
      </c>
      <c r="AX29" s="29">
        <v>0.65</v>
      </c>
      <c r="AY29">
        <v>0.7792</v>
      </c>
      <c r="AZ29" t="s">
        <v>70</v>
      </c>
      <c r="BA29" t="s">
        <v>312</v>
      </c>
      <c r="BB29">
        <v>2</v>
      </c>
      <c r="BC29" t="s">
        <v>318</v>
      </c>
      <c r="BD29">
        <v>1</v>
      </c>
      <c r="BE29">
        <v>34210.552000000003</v>
      </c>
      <c r="BF29">
        <v>0.12027356354846305</v>
      </c>
      <c r="BG29">
        <v>9.3717160716962414E-2</v>
      </c>
      <c r="BH29">
        <v>95098.933000000005</v>
      </c>
      <c r="BI29">
        <v>4.3266784076326073E-2</v>
      </c>
      <c r="BJ29">
        <v>3.3713478152273275E-2</v>
      </c>
      <c r="BK29">
        <v>1</v>
      </c>
      <c r="BL29" t="s">
        <v>70</v>
      </c>
      <c r="BM29">
        <v>0</v>
      </c>
      <c r="BN29" t="s">
        <v>282</v>
      </c>
    </row>
    <row r="30" spans="1:66">
      <c r="A30" s="140" t="str">
        <f t="shared" si="20"/>
        <v>성산여객</v>
      </c>
      <c r="B30" s="140" t="str">
        <f t="shared" si="21"/>
        <v>588</v>
      </c>
      <c r="C30" s="141" t="str">
        <f t="shared" si="22"/>
        <v>71바7089</v>
      </c>
      <c r="D30" s="115" t="str">
        <f t="shared" si="23"/>
        <v>중형</v>
      </c>
      <c r="E30" s="111" t="str">
        <f t="shared" si="16"/>
        <v>D</v>
      </c>
      <c r="F30" s="161">
        <f t="shared" si="17"/>
        <v>0.81359999999999988</v>
      </c>
      <c r="G30" s="162">
        <f t="shared" si="18"/>
        <v>2.0339999999999998</v>
      </c>
      <c r="H30" s="163">
        <f t="shared" si="19"/>
        <v>2.5</v>
      </c>
      <c r="I30" s="164">
        <f t="shared" si="24"/>
        <v>3779.4319999999998</v>
      </c>
      <c r="J30" s="165">
        <f t="shared" si="25"/>
        <v>3.9124073636667464E-2</v>
      </c>
      <c r="K30" s="165">
        <f t="shared" si="26"/>
        <v>0.40537056037869501</v>
      </c>
      <c r="L30" s="165">
        <f t="shared" si="27"/>
        <v>0.18230252588219606</v>
      </c>
      <c r="M30" s="166">
        <f t="shared" si="28"/>
        <v>13.222</v>
      </c>
      <c r="N30" s="167">
        <f t="shared" si="29"/>
        <v>0.71399999999999997</v>
      </c>
      <c r="O30" s="167">
        <f t="shared" si="30"/>
        <v>23.919</v>
      </c>
      <c r="P30" s="168">
        <f t="shared" si="31"/>
        <v>0</v>
      </c>
      <c r="Q30" s="169">
        <f t="shared" si="32"/>
        <v>69</v>
      </c>
      <c r="R30" s="170">
        <f t="shared" si="33"/>
        <v>21.756570593901458</v>
      </c>
      <c r="S30" s="142">
        <f t="shared" si="34"/>
        <v>27</v>
      </c>
      <c r="T30" s="142">
        <f t="shared" si="35"/>
        <v>904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219</v>
      </c>
      <c r="Z30" s="4" t="s">
        <v>191</v>
      </c>
      <c r="AA30" s="4" t="s">
        <v>48</v>
      </c>
      <c r="AB30" s="4">
        <v>518</v>
      </c>
      <c r="AC30" s="4">
        <v>3779.4319999999998</v>
      </c>
      <c r="AD30" s="4">
        <v>1858.5170000000001</v>
      </c>
      <c r="AE30" s="4">
        <v>2.0339999999999998</v>
      </c>
      <c r="AF30" s="4">
        <v>2.5</v>
      </c>
      <c r="AG30" s="4">
        <v>13.222</v>
      </c>
      <c r="AH30" s="4">
        <v>312.71436899999998</v>
      </c>
      <c r="AI30" s="4">
        <v>12.23466</v>
      </c>
      <c r="AJ30" s="4">
        <v>126.765199</v>
      </c>
      <c r="AK30" s="4">
        <v>689</v>
      </c>
      <c r="AL30" s="4">
        <v>27</v>
      </c>
      <c r="AM30" s="4">
        <v>904</v>
      </c>
      <c r="AN30" s="4">
        <v>69</v>
      </c>
      <c r="AO30" s="4">
        <v>12.085891</v>
      </c>
      <c r="AP30" s="4">
        <v>62.7</v>
      </c>
      <c r="AQ30" s="4">
        <v>0</v>
      </c>
      <c r="AR30" s="4">
        <v>129</v>
      </c>
      <c r="AS30" s="4">
        <v>32023</v>
      </c>
      <c r="AT30" s="4">
        <v>0.71399999999999997</v>
      </c>
      <c r="AU30" s="4">
        <v>23.919</v>
      </c>
      <c r="AV30" s="4">
        <v>0</v>
      </c>
      <c r="AW30" s="4">
        <v>0</v>
      </c>
      <c r="AX30" s="30">
        <v>0.63</v>
      </c>
      <c r="AY30">
        <v>0.81359999999999988</v>
      </c>
      <c r="AZ30" t="s">
        <v>67</v>
      </c>
      <c r="BA30" t="s">
        <v>312</v>
      </c>
      <c r="BB30">
        <v>2</v>
      </c>
      <c r="BC30" t="s">
        <v>340</v>
      </c>
      <c r="BD30">
        <v>1</v>
      </c>
      <c r="BE30">
        <v>34210.552000000003</v>
      </c>
      <c r="BF30">
        <v>0.1104756216736871</v>
      </c>
      <c r="BG30">
        <v>8.9882965793711814E-2</v>
      </c>
      <c r="BH30">
        <v>95098.933000000005</v>
      </c>
      <c r="BI30">
        <v>3.974210730629333E-2</v>
      </c>
      <c r="BJ30">
        <v>3.2334178504400249E-2</v>
      </c>
      <c r="BK30">
        <v>1</v>
      </c>
      <c r="BL30" t="s">
        <v>70</v>
      </c>
      <c r="BM30">
        <v>1</v>
      </c>
      <c r="BN30" t="s">
        <v>280</v>
      </c>
    </row>
    <row r="31" spans="1:66">
      <c r="A31" s="143" t="str">
        <f t="shared" si="20"/>
        <v>성산여객</v>
      </c>
      <c r="B31" s="143" t="str">
        <f t="shared" si="21"/>
        <v>588</v>
      </c>
      <c r="C31" s="144" t="str">
        <f t="shared" si="22"/>
        <v>71바7090</v>
      </c>
      <c r="D31" s="132" t="str">
        <f t="shared" si="23"/>
        <v>중형</v>
      </c>
      <c r="E31" s="128" t="str">
        <f t="shared" si="16"/>
        <v>F</v>
      </c>
      <c r="F31" s="151">
        <f t="shared" si="17"/>
        <v>0.76079999999999992</v>
      </c>
      <c r="G31" s="152">
        <f t="shared" si="18"/>
        <v>1.9019999999999999</v>
      </c>
      <c r="H31" s="153">
        <f t="shared" si="19"/>
        <v>2.5</v>
      </c>
      <c r="I31" s="154">
        <f t="shared" si="24"/>
        <v>3716.7719999999999</v>
      </c>
      <c r="J31" s="155">
        <f t="shared" si="25"/>
        <v>3.6021189899201375E-2</v>
      </c>
      <c r="K31" s="155">
        <f t="shared" si="26"/>
        <v>0.39782071125654389</v>
      </c>
      <c r="L31" s="155">
        <f t="shared" si="27"/>
        <v>0.22519541150223904</v>
      </c>
      <c r="M31" s="156">
        <f t="shared" si="28"/>
        <v>14.444000000000001</v>
      </c>
      <c r="N31" s="157">
        <f t="shared" si="29"/>
        <v>1.022</v>
      </c>
      <c r="O31" s="157">
        <f t="shared" si="30"/>
        <v>28.277000000000001</v>
      </c>
      <c r="P31" s="158">
        <f t="shared" si="31"/>
        <v>0</v>
      </c>
      <c r="Q31" s="159">
        <f t="shared" si="32"/>
        <v>69</v>
      </c>
      <c r="R31" s="160">
        <f t="shared" si="33"/>
        <v>22.282905681135784</v>
      </c>
      <c r="S31" s="145">
        <f t="shared" si="34"/>
        <v>38</v>
      </c>
      <c r="T31" s="145">
        <f t="shared" si="35"/>
        <v>1051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341</v>
      </c>
      <c r="Z31" s="4" t="s">
        <v>191</v>
      </c>
      <c r="AA31" s="4" t="s">
        <v>48</v>
      </c>
      <c r="AB31" s="4">
        <v>518</v>
      </c>
      <c r="AC31" s="4">
        <v>3716.7719999999999</v>
      </c>
      <c r="AD31" s="4">
        <v>1954.3810000000001</v>
      </c>
      <c r="AE31" s="4">
        <v>1.9019999999999999</v>
      </c>
      <c r="AF31" s="4">
        <v>2.5</v>
      </c>
      <c r="AG31" s="4">
        <v>14.444000000000001</v>
      </c>
      <c r="AH31" s="4">
        <v>294.61603100000002</v>
      </c>
      <c r="AI31" s="4">
        <v>10.61242</v>
      </c>
      <c r="AJ31" s="4">
        <v>117.204359</v>
      </c>
      <c r="AK31" s="4">
        <v>837</v>
      </c>
      <c r="AL31" s="4">
        <v>38</v>
      </c>
      <c r="AM31" s="4">
        <v>1051</v>
      </c>
      <c r="AN31" s="4">
        <v>69</v>
      </c>
      <c r="AO31" s="4">
        <v>12.615646999999999</v>
      </c>
      <c r="AP31" s="4">
        <v>126.2</v>
      </c>
      <c r="AQ31" s="4">
        <v>0</v>
      </c>
      <c r="AR31" s="4">
        <v>121</v>
      </c>
      <c r="AS31" s="4">
        <v>25385</v>
      </c>
      <c r="AT31" s="4">
        <v>1.022</v>
      </c>
      <c r="AU31" s="4">
        <v>28.277000000000001</v>
      </c>
      <c r="AV31" s="4">
        <v>0</v>
      </c>
      <c r="AW31" s="4">
        <v>0</v>
      </c>
      <c r="AX31" s="4">
        <v>0.61</v>
      </c>
      <c r="AY31">
        <v>0.76079999999999992</v>
      </c>
      <c r="AZ31" t="s">
        <v>70</v>
      </c>
      <c r="BA31" t="s">
        <v>312</v>
      </c>
      <c r="BB31">
        <v>4</v>
      </c>
      <c r="BC31" t="s">
        <v>316</v>
      </c>
      <c r="BD31">
        <v>1</v>
      </c>
      <c r="BE31">
        <v>34210.552000000003</v>
      </c>
      <c r="BF31">
        <v>0.10864402304879499</v>
      </c>
      <c r="BG31">
        <v>8.2656372735523218E-2</v>
      </c>
      <c r="BH31">
        <v>95098.933000000005</v>
      </c>
      <c r="BI31">
        <v>3.9083214529862284E-2</v>
      </c>
      <c r="BJ31">
        <v>2.9734509614319223E-2</v>
      </c>
      <c r="BK31">
        <v>1</v>
      </c>
      <c r="BL31" t="s">
        <v>342</v>
      </c>
      <c r="BM31" t="s">
        <v>343</v>
      </c>
      <c r="BN31" t="s">
        <v>342</v>
      </c>
    </row>
    <row r="32" spans="1:66">
      <c r="A32" s="140" t="str">
        <f t="shared" si="20"/>
        <v>성산여객</v>
      </c>
      <c r="B32" s="140" t="str">
        <f t="shared" si="21"/>
        <v>588</v>
      </c>
      <c r="C32" s="141" t="str">
        <f t="shared" si="22"/>
        <v>71바7091</v>
      </c>
      <c r="D32" s="115" t="str">
        <f t="shared" si="23"/>
        <v>중형</v>
      </c>
      <c r="E32" s="111" t="str">
        <f t="shared" si="16"/>
        <v>F</v>
      </c>
      <c r="F32" s="161">
        <f t="shared" si="17"/>
        <v>0.70839999999999992</v>
      </c>
      <c r="G32" s="162">
        <f t="shared" si="18"/>
        <v>1.7709999999999999</v>
      </c>
      <c r="H32" s="163">
        <f t="shared" si="19"/>
        <v>2.5</v>
      </c>
      <c r="I32" s="164">
        <f t="shared" si="24"/>
        <v>3990.9589999999998</v>
      </c>
      <c r="J32" s="165">
        <f t="shared" si="25"/>
        <v>2.6507072735465188E-2</v>
      </c>
      <c r="K32" s="165">
        <f t="shared" si="26"/>
        <v>0.45048027356319431</v>
      </c>
      <c r="L32" s="165">
        <f t="shared" si="27"/>
        <v>0.20295873748640364</v>
      </c>
      <c r="M32" s="166">
        <f t="shared" si="28"/>
        <v>16.004000000000001</v>
      </c>
      <c r="N32" s="167">
        <f t="shared" si="29"/>
        <v>1.8540000000000001</v>
      </c>
      <c r="O32" s="167">
        <f t="shared" si="30"/>
        <v>69.382000000000005</v>
      </c>
      <c r="P32" s="168">
        <f t="shared" si="31"/>
        <v>0</v>
      </c>
      <c r="Q32" s="169">
        <f t="shared" si="32"/>
        <v>67</v>
      </c>
      <c r="R32" s="170">
        <f t="shared" si="33"/>
        <v>22.629394474672942</v>
      </c>
      <c r="S32" s="142">
        <f t="shared" si="34"/>
        <v>74</v>
      </c>
      <c r="T32" s="142">
        <f t="shared" si="35"/>
        <v>2769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224</v>
      </c>
      <c r="Z32" t="s">
        <v>191</v>
      </c>
      <c r="AA32" t="s">
        <v>48</v>
      </c>
      <c r="AB32">
        <v>518</v>
      </c>
      <c r="AC32" s="1">
        <v>3990.9589999999998</v>
      </c>
      <c r="AD32" s="1">
        <v>2253.6019999999999</v>
      </c>
      <c r="AE32" s="28">
        <v>1.7709999999999999</v>
      </c>
      <c r="AF32">
        <v>2.5</v>
      </c>
      <c r="AG32">
        <v>16.004000000000001</v>
      </c>
      <c r="AH32">
        <v>337.20354900000001</v>
      </c>
      <c r="AI32">
        <v>8.9382789999999996</v>
      </c>
      <c r="AJ32">
        <v>151.903547</v>
      </c>
      <c r="AK32">
        <v>810</v>
      </c>
      <c r="AL32">
        <v>74</v>
      </c>
      <c r="AM32">
        <v>2769</v>
      </c>
      <c r="AN32">
        <v>67</v>
      </c>
      <c r="AO32">
        <v>11.835459</v>
      </c>
      <c r="AP32">
        <v>75.099999999999994</v>
      </c>
      <c r="AQ32">
        <v>0</v>
      </c>
      <c r="AR32">
        <v>198</v>
      </c>
      <c r="AS32">
        <v>100572</v>
      </c>
      <c r="AT32">
        <v>1.8540000000000001</v>
      </c>
      <c r="AU32">
        <v>69.382000000000005</v>
      </c>
      <c r="AV32">
        <v>0</v>
      </c>
      <c r="AW32">
        <v>0</v>
      </c>
      <c r="AX32">
        <v>0.6</v>
      </c>
      <c r="AY32">
        <v>0.70839999999999992</v>
      </c>
      <c r="AZ32" t="s">
        <v>70</v>
      </c>
      <c r="BA32" t="s">
        <v>312</v>
      </c>
      <c r="BB32">
        <v>6</v>
      </c>
      <c r="BC32" t="s">
        <v>317</v>
      </c>
      <c r="BD32">
        <v>1</v>
      </c>
      <c r="BE32">
        <v>34210.552000000003</v>
      </c>
      <c r="BF32">
        <v>0.11665871395468859</v>
      </c>
      <c r="BG32">
        <v>8.264103296550139E-2</v>
      </c>
      <c r="BH32">
        <v>95098.933000000005</v>
      </c>
      <c r="BI32">
        <v>4.1966390937319978E-2</v>
      </c>
      <c r="BJ32">
        <v>2.9728991339997467E-2</v>
      </c>
      <c r="BK32">
        <v>1</v>
      </c>
      <c r="BL32" t="s">
        <v>70</v>
      </c>
      <c r="BM32">
        <v>0</v>
      </c>
      <c r="BN32" t="s">
        <v>282</v>
      </c>
    </row>
  </sheetData>
  <sortState xmlns:xlrd2="http://schemas.microsoft.com/office/spreadsheetml/2017/richdata2" ref="U5:AX32">
    <sortCondition ref="Y5:Y32"/>
    <sortCondition ref="U5:U32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4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140</v>
      </c>
      <c r="D4" s="123" t="s">
        <v>157</v>
      </c>
      <c r="E4" s="124" t="s">
        <v>146</v>
      </c>
      <c r="F4" s="122" t="s">
        <v>150</v>
      </c>
      <c r="G4" s="124" t="s">
        <v>148</v>
      </c>
      <c r="H4" s="124" t="s">
        <v>152</v>
      </c>
      <c r="I4" s="125" t="s">
        <v>154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179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6" t="str">
        <f>BF5</f>
        <v>성산여객</v>
      </c>
      <c r="B5" s="127">
        <f>IF(BH5="NULL", E5, BH5)</f>
        <v>2922</v>
      </c>
      <c r="C5" s="128" t="str">
        <f>BN5</f>
        <v>C</v>
      </c>
      <c r="D5" s="129">
        <f>BM5</f>
        <v>0.87583333333333335</v>
      </c>
      <c r="E5" s="130">
        <f>U5</f>
        <v>2922</v>
      </c>
      <c r="F5" s="131" t="str">
        <f>BG5</f>
        <v>588</v>
      </c>
      <c r="G5" s="132" t="str">
        <f>BK5</f>
        <v>71바7055</v>
      </c>
      <c r="H5" s="133">
        <f>BJ5</f>
        <v>1</v>
      </c>
      <c r="I5" s="134">
        <f>BP5</f>
        <v>4252.1790000000001</v>
      </c>
      <c r="J5" s="135">
        <f>AB5/AA5</f>
        <v>4.2144976598706571E-2</v>
      </c>
      <c r="K5" s="135">
        <f>AC5/AA5</f>
        <v>0.38968996775184184</v>
      </c>
      <c r="L5" s="135">
        <f>AD5/I5</f>
        <v>0.13075648979029339</v>
      </c>
      <c r="M5" s="136">
        <f>Z5</f>
        <v>7.3449999999999998</v>
      </c>
      <c r="N5" s="137">
        <f>AE5*100/W5</f>
        <v>0.16462147995180823</v>
      </c>
      <c r="O5" s="137">
        <f>AF5*100/W5</f>
        <v>5.9734079868227559</v>
      </c>
      <c r="P5" s="219">
        <f>AK5</f>
        <v>139</v>
      </c>
      <c r="Q5" s="220">
        <f>AE5</f>
        <v>7</v>
      </c>
      <c r="R5" s="220">
        <f>AF5</f>
        <v>254</v>
      </c>
      <c r="T5">
        <v>518</v>
      </c>
      <c r="U5">
        <v>2922</v>
      </c>
      <c r="V5" t="s">
        <v>320</v>
      </c>
      <c r="W5">
        <v>4252.1790000000001</v>
      </c>
      <c r="X5">
        <v>2022.664</v>
      </c>
      <c r="Y5">
        <v>2.1019999999999999</v>
      </c>
      <c r="Z5">
        <v>7.3449999999999998</v>
      </c>
      <c r="AA5">
        <v>357.37575900000002</v>
      </c>
      <c r="AB5">
        <v>15.061593</v>
      </c>
      <c r="AC5">
        <v>139.265748</v>
      </c>
      <c r="AD5" s="1">
        <v>556</v>
      </c>
      <c r="AE5">
        <v>7</v>
      </c>
      <c r="AF5">
        <v>254</v>
      </c>
      <c r="AG5">
        <v>67</v>
      </c>
      <c r="AH5">
        <v>11.898341</v>
      </c>
      <c r="AI5">
        <v>61.3</v>
      </c>
      <c r="AJ5">
        <v>0</v>
      </c>
      <c r="AK5">
        <v>139</v>
      </c>
      <c r="AL5">
        <v>50652</v>
      </c>
      <c r="AM5" t="s">
        <v>321</v>
      </c>
      <c r="AN5" t="s">
        <v>344</v>
      </c>
      <c r="AO5">
        <v>4252.1790000000001</v>
      </c>
      <c r="AR5" t="s">
        <v>117</v>
      </c>
      <c r="AS5" t="s">
        <v>121</v>
      </c>
      <c r="AT5" t="s">
        <v>201</v>
      </c>
      <c r="AU5" t="s">
        <v>320</v>
      </c>
      <c r="AV5" t="s">
        <v>196</v>
      </c>
      <c r="AW5">
        <v>1</v>
      </c>
      <c r="BB5">
        <v>0.87583333333333335</v>
      </c>
      <c r="BC5" t="s">
        <v>69</v>
      </c>
      <c r="BF5" t="s">
        <v>117</v>
      </c>
      <c r="BG5" t="s">
        <v>121</v>
      </c>
      <c r="BH5" t="s">
        <v>320</v>
      </c>
      <c r="BI5">
        <v>2922</v>
      </c>
      <c r="BJ5">
        <v>1</v>
      </c>
      <c r="BK5" t="s">
        <v>201</v>
      </c>
      <c r="BL5" t="s">
        <v>174</v>
      </c>
      <c r="BM5">
        <v>0.87583333333333335</v>
      </c>
      <c r="BN5" t="s">
        <v>69</v>
      </c>
      <c r="BO5" t="s">
        <v>176</v>
      </c>
      <c r="BP5">
        <v>4252.1790000000001</v>
      </c>
    </row>
    <row r="6" spans="1:68" ht="16.5">
      <c r="A6" s="109" t="str">
        <f t="shared" ref="A6:A7" si="0">BF6</f>
        <v>성산여객</v>
      </c>
      <c r="B6" s="110" t="str">
        <f t="shared" ref="B6:B40" si="1">IF(BH6="NULL", E6, BH6)</f>
        <v>강경원</v>
      </c>
      <c r="C6" s="111" t="str">
        <f t="shared" ref="C6:C7" si="2">BN6</f>
        <v>F</v>
      </c>
      <c r="D6" s="112">
        <f t="shared" ref="D6:D7" si="3">BM6</f>
        <v>0.76079999999999992</v>
      </c>
      <c r="E6" s="113">
        <f t="shared" ref="E6:E7" si="4">U6</f>
        <v>2831</v>
      </c>
      <c r="F6" s="114" t="str">
        <f t="shared" ref="F6:F7" si="5">BG6</f>
        <v>588</v>
      </c>
      <c r="G6" s="115" t="str">
        <f t="shared" ref="G6:G7" si="6">BK6</f>
        <v>71바7090</v>
      </c>
      <c r="H6" s="116">
        <f t="shared" ref="H6:H7" si="7">BJ6</f>
        <v>1</v>
      </c>
      <c r="I6" s="117">
        <f t="shared" ref="I6:I7" si="8">BP6</f>
        <v>3716.7719999999999</v>
      </c>
      <c r="J6" s="118">
        <f t="shared" ref="J6:J7" si="9">AB6/AA6</f>
        <v>3.6021189899201375E-2</v>
      </c>
      <c r="K6" s="118">
        <f t="shared" ref="K6:K7" si="10">AC6/AA6</f>
        <v>0.39782071125654389</v>
      </c>
      <c r="L6" s="118">
        <f t="shared" ref="L6:L7" si="11">AD6/I6</f>
        <v>0.22519541150223904</v>
      </c>
      <c r="M6" s="119">
        <f t="shared" ref="M6:M7" si="12">Z6</f>
        <v>14.444000000000001</v>
      </c>
      <c r="N6" s="120">
        <f t="shared" ref="N6:N7" si="13">AE6*100/W6</f>
        <v>1.0223925492335824</v>
      </c>
      <c r="O6" s="120">
        <f t="shared" ref="O6:O7" si="14">AF6*100/W6</f>
        <v>28.277225506434078</v>
      </c>
      <c r="P6" s="221">
        <f t="shared" ref="P6:P7" si="15">AK6</f>
        <v>121</v>
      </c>
      <c r="Q6" s="222">
        <f t="shared" ref="Q6:Q7" si="16">AE6</f>
        <v>38</v>
      </c>
      <c r="R6" s="222">
        <f t="shared" ref="R6:R7" si="17">AF6</f>
        <v>1051</v>
      </c>
      <c r="T6">
        <v>518</v>
      </c>
      <c r="U6">
        <v>2831</v>
      </c>
      <c r="V6" t="s">
        <v>345</v>
      </c>
      <c r="W6">
        <v>3716.7719999999999</v>
      </c>
      <c r="X6">
        <v>1954.3810000000001</v>
      </c>
      <c r="Y6">
        <v>1.9019999999999999</v>
      </c>
      <c r="Z6">
        <v>14.444000000000001</v>
      </c>
      <c r="AA6">
        <v>294.61603100000002</v>
      </c>
      <c r="AB6">
        <v>10.61242</v>
      </c>
      <c r="AC6">
        <v>117.204359</v>
      </c>
      <c r="AD6" s="1">
        <v>837</v>
      </c>
      <c r="AE6">
        <v>38</v>
      </c>
      <c r="AF6">
        <v>1051</v>
      </c>
      <c r="AG6">
        <v>69</v>
      </c>
      <c r="AH6">
        <v>12.615646999999999</v>
      </c>
      <c r="AI6">
        <v>126.2</v>
      </c>
      <c r="AJ6">
        <v>0</v>
      </c>
      <c r="AK6">
        <v>121</v>
      </c>
      <c r="AL6">
        <v>25385</v>
      </c>
      <c r="AM6" t="s">
        <v>346</v>
      </c>
      <c r="AN6" t="s">
        <v>347</v>
      </c>
      <c r="AO6">
        <v>3716.7719999999999</v>
      </c>
      <c r="AR6" t="s">
        <v>117</v>
      </c>
      <c r="AS6" t="s">
        <v>121</v>
      </c>
      <c r="AT6" t="s">
        <v>341</v>
      </c>
      <c r="AU6" t="s">
        <v>345</v>
      </c>
      <c r="AV6" t="s">
        <v>48</v>
      </c>
      <c r="AW6">
        <v>1</v>
      </c>
      <c r="BB6">
        <v>0.76079999999999992</v>
      </c>
      <c r="BC6" t="s">
        <v>70</v>
      </c>
      <c r="BF6" t="s">
        <v>117</v>
      </c>
      <c r="BG6" t="s">
        <v>121</v>
      </c>
      <c r="BH6" t="s">
        <v>345</v>
      </c>
      <c r="BI6">
        <v>2831</v>
      </c>
      <c r="BJ6">
        <v>1</v>
      </c>
      <c r="BK6" t="s">
        <v>341</v>
      </c>
      <c r="BL6" t="s">
        <v>174</v>
      </c>
      <c r="BM6">
        <v>0.76079999999999992</v>
      </c>
      <c r="BN6" t="s">
        <v>70</v>
      </c>
      <c r="BO6" t="s">
        <v>186</v>
      </c>
      <c r="BP6">
        <v>3716.7719999999999</v>
      </c>
    </row>
    <row r="7" spans="1:68" ht="16.5">
      <c r="A7" s="126" t="str">
        <f t="shared" si="0"/>
        <v>성산여객</v>
      </c>
      <c r="B7" s="127" t="str">
        <f t="shared" si="1"/>
        <v>강전범</v>
      </c>
      <c r="C7" s="128" t="str">
        <f t="shared" si="2"/>
        <v>C</v>
      </c>
      <c r="D7" s="129">
        <f t="shared" si="3"/>
        <v>0.86117145843521148</v>
      </c>
      <c r="E7" s="130">
        <f t="shared" si="4"/>
        <v>5804</v>
      </c>
      <c r="F7" s="131" t="str">
        <f t="shared" si="5"/>
        <v>521</v>
      </c>
      <c r="G7" s="132" t="str">
        <f t="shared" si="6"/>
        <v>71바7510</v>
      </c>
      <c r="H7" s="133">
        <f t="shared" si="7"/>
        <v>2</v>
      </c>
      <c r="I7" s="134">
        <f t="shared" si="8"/>
        <v>1163.856</v>
      </c>
      <c r="J7" s="135">
        <f t="shared" si="9"/>
        <v>4.3373396326720048E-2</v>
      </c>
      <c r="K7" s="135">
        <f t="shared" si="10"/>
        <v>0.36970291353279844</v>
      </c>
      <c r="L7" s="135">
        <f t="shared" si="11"/>
        <v>8.5921282357954931E-2</v>
      </c>
      <c r="M7" s="136">
        <f t="shared" si="12"/>
        <v>7.5289999999999999</v>
      </c>
      <c r="N7" s="137">
        <f t="shared" si="13"/>
        <v>0.25776384707386479</v>
      </c>
      <c r="O7" s="137">
        <f t="shared" si="14"/>
        <v>3.8664577061079721</v>
      </c>
      <c r="P7" s="219">
        <f t="shared" si="15"/>
        <v>20</v>
      </c>
      <c r="Q7" s="220">
        <f t="shared" si="16"/>
        <v>3</v>
      </c>
      <c r="R7" s="220">
        <f t="shared" si="17"/>
        <v>45</v>
      </c>
      <c r="T7">
        <v>518</v>
      </c>
      <c r="U7">
        <v>5804</v>
      </c>
      <c r="V7" t="s">
        <v>194</v>
      </c>
      <c r="W7">
        <v>1163.856</v>
      </c>
      <c r="X7">
        <v>491.27699999999999</v>
      </c>
      <c r="Y7">
        <v>2.3690000000000002</v>
      </c>
      <c r="Z7">
        <v>7.5289999999999999</v>
      </c>
      <c r="AA7">
        <v>80.642751000000004</v>
      </c>
      <c r="AB7">
        <v>3.4977499999999999</v>
      </c>
      <c r="AC7">
        <v>29.813859999999998</v>
      </c>
      <c r="AD7" s="1">
        <v>100</v>
      </c>
      <c r="AE7">
        <v>3</v>
      </c>
      <c r="AF7">
        <v>45</v>
      </c>
      <c r="AG7">
        <v>68</v>
      </c>
      <c r="AH7">
        <v>14.432245</v>
      </c>
      <c r="AI7">
        <v>57.7</v>
      </c>
      <c r="AJ7">
        <v>0</v>
      </c>
      <c r="AK7">
        <v>20</v>
      </c>
      <c r="AL7">
        <v>5584</v>
      </c>
      <c r="AM7" t="s">
        <v>195</v>
      </c>
      <c r="AN7" t="s">
        <v>348</v>
      </c>
      <c r="AO7">
        <v>1035.462</v>
      </c>
      <c r="AR7" t="s">
        <v>117</v>
      </c>
      <c r="AS7" t="s">
        <v>118</v>
      </c>
      <c r="AT7" t="s">
        <v>284</v>
      </c>
      <c r="AU7" t="s">
        <v>194</v>
      </c>
      <c r="AV7" t="s">
        <v>196</v>
      </c>
      <c r="AW7">
        <v>2</v>
      </c>
      <c r="BB7">
        <v>0.86117145843521148</v>
      </c>
      <c r="BC7" t="s">
        <v>69</v>
      </c>
      <c r="BF7" t="s">
        <v>117</v>
      </c>
      <c r="BG7" t="s">
        <v>118</v>
      </c>
      <c r="BH7" t="s">
        <v>194</v>
      </c>
      <c r="BI7">
        <v>5804</v>
      </c>
      <c r="BJ7">
        <v>2</v>
      </c>
      <c r="BK7" t="s">
        <v>284</v>
      </c>
      <c r="BL7" t="s">
        <v>211</v>
      </c>
      <c r="BM7">
        <v>0.86117145843521148</v>
      </c>
      <c r="BN7" t="s">
        <v>69</v>
      </c>
      <c r="BO7" t="s">
        <v>176</v>
      </c>
      <c r="BP7">
        <v>1163.856</v>
      </c>
    </row>
    <row r="8" spans="1:68" ht="16.5">
      <c r="A8" s="109" t="str">
        <f t="shared" ref="A8:A40" si="18">BF8</f>
        <v>성산여객</v>
      </c>
      <c r="B8" s="110" t="str">
        <f t="shared" si="1"/>
        <v>권유성</v>
      </c>
      <c r="C8" s="111" t="str">
        <f t="shared" ref="C8:C40" si="19">BN8</f>
        <v>S</v>
      </c>
      <c r="D8" s="112">
        <f t="shared" ref="D8:D40" si="20">BM8</f>
        <v>1.0920000000000001</v>
      </c>
      <c r="E8" s="113">
        <f t="shared" ref="E8:E40" si="21">U8</f>
        <v>5535</v>
      </c>
      <c r="F8" s="114" t="str">
        <f t="shared" ref="F8:F40" si="22">BG8</f>
        <v>521</v>
      </c>
      <c r="G8" s="115" t="str">
        <f t="shared" ref="G8:G40" si="23">BK8</f>
        <v>71바7088</v>
      </c>
      <c r="H8" s="116">
        <f t="shared" ref="H8:H40" si="24">BJ8</f>
        <v>1</v>
      </c>
      <c r="I8" s="117">
        <f t="shared" ref="I8:I40" si="25">BP8</f>
        <v>842.45500000000004</v>
      </c>
      <c r="J8" s="118">
        <f t="shared" ref="J8:J40" si="26">AB8/AA8</f>
        <v>1.2519903430255263E-2</v>
      </c>
      <c r="K8" s="118">
        <f t="shared" ref="K8:K40" si="27">AC8/AA8</f>
        <v>0.33529296499556205</v>
      </c>
      <c r="L8" s="118">
        <f t="shared" ref="L8:L40" si="28">AD8/I8</f>
        <v>0.1305707723261183</v>
      </c>
      <c r="M8" s="119">
        <f t="shared" ref="M8:M40" si="29">Z8</f>
        <v>9.6479999999999997</v>
      </c>
      <c r="N8" s="120">
        <f t="shared" ref="N8:N40" si="30">AE8*100/W8</f>
        <v>0</v>
      </c>
      <c r="O8" s="120">
        <f t="shared" ref="O8:O40" si="31">AF8*100/W8</f>
        <v>0.712204212687918</v>
      </c>
      <c r="P8" s="221">
        <f t="shared" ref="P8:P40" si="32">AK8</f>
        <v>4</v>
      </c>
      <c r="Q8" s="222">
        <f t="shared" ref="Q8:Q40" si="33">AE8</f>
        <v>0</v>
      </c>
      <c r="R8" s="222">
        <f t="shared" ref="R8:R40" si="34">AF8</f>
        <v>6</v>
      </c>
      <c r="T8">
        <v>518</v>
      </c>
      <c r="U8">
        <v>5535</v>
      </c>
      <c r="V8" t="s">
        <v>286</v>
      </c>
      <c r="W8">
        <v>842.45500000000004</v>
      </c>
      <c r="X8">
        <v>308.56200000000001</v>
      </c>
      <c r="Y8">
        <v>2.73</v>
      </c>
      <c r="Z8">
        <v>9.6479999999999997</v>
      </c>
      <c r="AA8">
        <v>53.712474999999998</v>
      </c>
      <c r="AB8">
        <v>0.67247500000000004</v>
      </c>
      <c r="AC8">
        <v>18.009415000000001</v>
      </c>
      <c r="AD8" s="1">
        <v>110</v>
      </c>
      <c r="AE8">
        <v>0</v>
      </c>
      <c r="AF8">
        <v>6</v>
      </c>
      <c r="AG8">
        <v>62</v>
      </c>
      <c r="AH8">
        <v>15.684531</v>
      </c>
      <c r="AI8">
        <v>0</v>
      </c>
      <c r="AJ8">
        <v>0</v>
      </c>
      <c r="AK8">
        <v>4</v>
      </c>
      <c r="AL8">
        <v>1637</v>
      </c>
      <c r="AM8" t="s">
        <v>287</v>
      </c>
      <c r="AN8" t="s">
        <v>349</v>
      </c>
      <c r="AO8">
        <v>842.45500000000004</v>
      </c>
      <c r="AR8" t="s">
        <v>117</v>
      </c>
      <c r="AS8" t="s">
        <v>118</v>
      </c>
      <c r="AT8" t="s">
        <v>250</v>
      </c>
      <c r="AU8" t="s">
        <v>286</v>
      </c>
      <c r="AV8" t="s">
        <v>48</v>
      </c>
      <c r="AW8">
        <v>1</v>
      </c>
      <c r="BB8">
        <v>1.0920000000000001</v>
      </c>
      <c r="BC8" t="s">
        <v>71</v>
      </c>
      <c r="BF8" t="s">
        <v>117</v>
      </c>
      <c r="BG8" t="s">
        <v>118</v>
      </c>
      <c r="BH8" t="s">
        <v>286</v>
      </c>
      <c r="BI8">
        <v>5535</v>
      </c>
      <c r="BJ8">
        <v>1</v>
      </c>
      <c r="BK8" t="s">
        <v>250</v>
      </c>
      <c r="BL8" t="s">
        <v>174</v>
      </c>
      <c r="BM8">
        <v>1.0920000000000001</v>
      </c>
      <c r="BN8" t="s">
        <v>71</v>
      </c>
      <c r="BO8" t="s">
        <v>322</v>
      </c>
      <c r="BP8">
        <v>842.45500000000004</v>
      </c>
    </row>
    <row r="9" spans="1:68" ht="16.5">
      <c r="A9" s="126" t="str">
        <f t="shared" si="18"/>
        <v>성산여객</v>
      </c>
      <c r="B9" s="127" t="str">
        <f t="shared" si="1"/>
        <v>길정남</v>
      </c>
      <c r="C9" s="128" t="str">
        <f t="shared" si="19"/>
        <v>D</v>
      </c>
      <c r="D9" s="129">
        <f t="shared" si="20"/>
        <v>0.83252762006048864</v>
      </c>
      <c r="E9" s="130">
        <f t="shared" si="21"/>
        <v>1349</v>
      </c>
      <c r="F9" s="131" t="str">
        <f t="shared" si="22"/>
        <v>521</v>
      </c>
      <c r="G9" s="132" t="str">
        <f t="shared" si="23"/>
        <v>71바7505</v>
      </c>
      <c r="H9" s="133">
        <f t="shared" si="24"/>
        <v>7</v>
      </c>
      <c r="I9" s="134">
        <f t="shared" si="25"/>
        <v>1018.3230000000001</v>
      </c>
      <c r="J9" s="135">
        <f t="shared" si="26"/>
        <v>4.7173364776435731E-2</v>
      </c>
      <c r="K9" s="135">
        <f t="shared" si="27"/>
        <v>0.36826611445164992</v>
      </c>
      <c r="L9" s="135">
        <f t="shared" si="28"/>
        <v>0.16694113753691117</v>
      </c>
      <c r="M9" s="136">
        <f t="shared" si="29"/>
        <v>11.337</v>
      </c>
      <c r="N9" s="137">
        <f t="shared" si="30"/>
        <v>19.443732489593184</v>
      </c>
      <c r="O9" s="137">
        <f t="shared" si="31"/>
        <v>7.7578528620094023</v>
      </c>
      <c r="P9" s="219">
        <f t="shared" si="32"/>
        <v>22</v>
      </c>
      <c r="Q9" s="220">
        <f t="shared" si="33"/>
        <v>198</v>
      </c>
      <c r="R9" s="220">
        <f t="shared" si="34"/>
        <v>79</v>
      </c>
      <c r="T9">
        <v>518</v>
      </c>
      <c r="U9">
        <v>1349</v>
      </c>
      <c r="V9" t="s">
        <v>198</v>
      </c>
      <c r="W9">
        <v>1018.323</v>
      </c>
      <c r="X9">
        <v>481.77300000000002</v>
      </c>
      <c r="Y9">
        <v>2.1139999999999999</v>
      </c>
      <c r="Z9">
        <v>11.337</v>
      </c>
      <c r="AA9">
        <v>70.484138999999999</v>
      </c>
      <c r="AB9">
        <v>3.3249740000000001</v>
      </c>
      <c r="AC9">
        <v>25.95692</v>
      </c>
      <c r="AD9" s="1">
        <v>170</v>
      </c>
      <c r="AE9">
        <v>198</v>
      </c>
      <c r="AF9">
        <v>79</v>
      </c>
      <c r="AG9">
        <v>74</v>
      </c>
      <c r="AH9">
        <v>14.447547999999999</v>
      </c>
      <c r="AI9">
        <v>437.8</v>
      </c>
      <c r="AJ9">
        <v>0</v>
      </c>
      <c r="AK9">
        <v>22</v>
      </c>
      <c r="AL9">
        <v>7038</v>
      </c>
      <c r="AM9" t="s">
        <v>199</v>
      </c>
      <c r="AN9" t="s">
        <v>350</v>
      </c>
      <c r="AO9">
        <v>194.65799999999999</v>
      </c>
      <c r="AR9" t="s">
        <v>117</v>
      </c>
      <c r="AS9" t="s">
        <v>118</v>
      </c>
      <c r="AT9" t="s">
        <v>270</v>
      </c>
      <c r="AU9" t="s">
        <v>198</v>
      </c>
      <c r="AV9" t="s">
        <v>196</v>
      </c>
      <c r="AW9">
        <v>7</v>
      </c>
      <c r="BB9">
        <v>0.83252762006048864</v>
      </c>
      <c r="BC9" t="s">
        <v>67</v>
      </c>
      <c r="BF9" t="s">
        <v>117</v>
      </c>
      <c r="BG9" t="s">
        <v>118</v>
      </c>
      <c r="BH9" t="s">
        <v>198</v>
      </c>
      <c r="BI9">
        <v>1349</v>
      </c>
      <c r="BJ9">
        <v>7</v>
      </c>
      <c r="BK9" t="s">
        <v>270</v>
      </c>
      <c r="BL9" t="s">
        <v>197</v>
      </c>
      <c r="BM9">
        <v>0.83252762006048864</v>
      </c>
      <c r="BN9" t="s">
        <v>67</v>
      </c>
      <c r="BO9" t="s">
        <v>177</v>
      </c>
      <c r="BP9">
        <v>1018.3230000000001</v>
      </c>
    </row>
    <row r="10" spans="1:68" ht="16.5">
      <c r="A10" s="109" t="str">
        <f t="shared" si="18"/>
        <v>성산여객</v>
      </c>
      <c r="B10" s="110" t="str">
        <f t="shared" si="1"/>
        <v>김기복</v>
      </c>
      <c r="C10" s="111" t="str">
        <f t="shared" si="19"/>
        <v>F</v>
      </c>
      <c r="D10" s="112">
        <f t="shared" si="20"/>
        <v>0.7984</v>
      </c>
      <c r="E10" s="113">
        <f t="shared" si="21"/>
        <v>547</v>
      </c>
      <c r="F10" s="114" t="str">
        <f t="shared" si="22"/>
        <v>521</v>
      </c>
      <c r="G10" s="115" t="str">
        <f t="shared" si="23"/>
        <v>71바7093</v>
      </c>
      <c r="H10" s="116">
        <f t="shared" si="24"/>
        <v>1</v>
      </c>
      <c r="I10" s="117">
        <f t="shared" si="25"/>
        <v>846.221</v>
      </c>
      <c r="J10" s="118">
        <f t="shared" si="26"/>
        <v>2.4411505143078455E-2</v>
      </c>
      <c r="K10" s="118">
        <f t="shared" si="27"/>
        <v>0.35211552403442076</v>
      </c>
      <c r="L10" s="118">
        <f t="shared" si="28"/>
        <v>0.17607693498506891</v>
      </c>
      <c r="M10" s="119">
        <f t="shared" si="29"/>
        <v>10.035</v>
      </c>
      <c r="N10" s="120">
        <f t="shared" si="30"/>
        <v>0</v>
      </c>
      <c r="O10" s="120">
        <f t="shared" si="31"/>
        <v>8.2720707711106201</v>
      </c>
      <c r="P10" s="221">
        <f t="shared" si="32"/>
        <v>8</v>
      </c>
      <c r="Q10" s="222">
        <f t="shared" si="33"/>
        <v>0</v>
      </c>
      <c r="R10" s="222">
        <f t="shared" si="34"/>
        <v>70</v>
      </c>
      <c r="T10">
        <v>518</v>
      </c>
      <c r="U10">
        <v>547</v>
      </c>
      <c r="V10" t="s">
        <v>202</v>
      </c>
      <c r="W10">
        <v>846.221</v>
      </c>
      <c r="X10">
        <v>423.99599999999998</v>
      </c>
      <c r="Y10">
        <v>1.996</v>
      </c>
      <c r="Z10">
        <v>10.035</v>
      </c>
      <c r="AA10">
        <v>57.485804000000002</v>
      </c>
      <c r="AB10">
        <v>1.4033150000000001</v>
      </c>
      <c r="AC10">
        <v>20.241644000000001</v>
      </c>
      <c r="AD10" s="1">
        <v>149</v>
      </c>
      <c r="AE10">
        <v>0</v>
      </c>
      <c r="AF10">
        <v>70</v>
      </c>
      <c r="AG10">
        <v>61</v>
      </c>
      <c r="AH10">
        <v>14.720521</v>
      </c>
      <c r="AI10">
        <v>0</v>
      </c>
      <c r="AJ10">
        <v>0</v>
      </c>
      <c r="AK10">
        <v>8</v>
      </c>
      <c r="AL10">
        <v>980</v>
      </c>
      <c r="AM10" t="s">
        <v>203</v>
      </c>
      <c r="AN10" t="s">
        <v>351</v>
      </c>
      <c r="AO10">
        <v>846.221</v>
      </c>
      <c r="AR10" t="s">
        <v>117</v>
      </c>
      <c r="AS10" t="s">
        <v>118</v>
      </c>
      <c r="AT10" t="s">
        <v>204</v>
      </c>
      <c r="AU10" t="s">
        <v>202</v>
      </c>
      <c r="AV10" t="s">
        <v>48</v>
      </c>
      <c r="AW10">
        <v>1</v>
      </c>
      <c r="BB10">
        <v>0.7984</v>
      </c>
      <c r="BC10" t="s">
        <v>70</v>
      </c>
      <c r="BF10" t="s">
        <v>117</v>
      </c>
      <c r="BG10" t="s">
        <v>118</v>
      </c>
      <c r="BH10" t="s">
        <v>202</v>
      </c>
      <c r="BI10">
        <v>547</v>
      </c>
      <c r="BJ10">
        <v>1</v>
      </c>
      <c r="BK10" t="s">
        <v>204</v>
      </c>
      <c r="BL10" t="s">
        <v>174</v>
      </c>
      <c r="BM10">
        <v>0.7984</v>
      </c>
      <c r="BN10" t="s">
        <v>70</v>
      </c>
      <c r="BO10" t="s">
        <v>186</v>
      </c>
      <c r="BP10">
        <v>846.221</v>
      </c>
    </row>
    <row r="11" spans="1:68" ht="16.5">
      <c r="A11" s="126" t="str">
        <f t="shared" si="18"/>
        <v>성산여객</v>
      </c>
      <c r="B11" s="127" t="str">
        <f t="shared" si="1"/>
        <v>김덕호</v>
      </c>
      <c r="C11" s="128" t="str">
        <f t="shared" si="19"/>
        <v>F</v>
      </c>
      <c r="D11" s="129">
        <f t="shared" si="20"/>
        <v>0.7792</v>
      </c>
      <c r="E11" s="130">
        <f t="shared" si="21"/>
        <v>3153</v>
      </c>
      <c r="F11" s="131" t="str">
        <f t="shared" si="22"/>
        <v>588</v>
      </c>
      <c r="G11" s="132" t="str">
        <f t="shared" si="23"/>
        <v>71바7086</v>
      </c>
      <c r="H11" s="133">
        <f t="shared" si="24"/>
        <v>1</v>
      </c>
      <c r="I11" s="134">
        <f t="shared" si="25"/>
        <v>4114.625</v>
      </c>
      <c r="J11" s="135">
        <f t="shared" si="26"/>
        <v>4.0084201739117267E-2</v>
      </c>
      <c r="K11" s="135">
        <f t="shared" si="27"/>
        <v>0.40194310227010172</v>
      </c>
      <c r="L11" s="135">
        <f t="shared" si="28"/>
        <v>0.26004799951392898</v>
      </c>
      <c r="M11" s="136">
        <f t="shared" si="29"/>
        <v>14.843</v>
      </c>
      <c r="N11" s="137">
        <f t="shared" si="30"/>
        <v>0.94783850290123639</v>
      </c>
      <c r="O11" s="137">
        <f t="shared" si="31"/>
        <v>23.234195096758516</v>
      </c>
      <c r="P11" s="219">
        <f t="shared" si="32"/>
        <v>122</v>
      </c>
      <c r="Q11" s="220">
        <f t="shared" si="33"/>
        <v>39</v>
      </c>
      <c r="R11" s="220">
        <f t="shared" si="34"/>
        <v>956</v>
      </c>
      <c r="T11">
        <v>518</v>
      </c>
      <c r="U11">
        <v>3153</v>
      </c>
      <c r="V11" t="s">
        <v>205</v>
      </c>
      <c r="W11">
        <v>4114.625</v>
      </c>
      <c r="X11">
        <v>2112.759</v>
      </c>
      <c r="Y11">
        <v>1.948</v>
      </c>
      <c r="Z11">
        <v>14.843</v>
      </c>
      <c r="AA11">
        <v>338.14740999999998</v>
      </c>
      <c r="AB11">
        <v>13.554368999999999</v>
      </c>
      <c r="AC11">
        <v>135.91601900000001</v>
      </c>
      <c r="AD11" s="1">
        <v>1070</v>
      </c>
      <c r="AE11">
        <v>39</v>
      </c>
      <c r="AF11">
        <v>956</v>
      </c>
      <c r="AG11">
        <v>64</v>
      </c>
      <c r="AH11">
        <v>12.168139</v>
      </c>
      <c r="AI11">
        <v>8.8000000000000007</v>
      </c>
      <c r="AJ11">
        <v>0</v>
      </c>
      <c r="AK11">
        <v>122</v>
      </c>
      <c r="AL11">
        <v>29406</v>
      </c>
      <c r="AM11" t="s">
        <v>206</v>
      </c>
      <c r="AN11" t="s">
        <v>352</v>
      </c>
      <c r="AO11">
        <v>4114.625</v>
      </c>
      <c r="AR11" t="s">
        <v>117</v>
      </c>
      <c r="AS11" t="s">
        <v>121</v>
      </c>
      <c r="AT11" t="s">
        <v>207</v>
      </c>
      <c r="AU11" t="s">
        <v>205</v>
      </c>
      <c r="AV11" t="s">
        <v>48</v>
      </c>
      <c r="AW11">
        <v>1</v>
      </c>
      <c r="BB11">
        <v>0.7792</v>
      </c>
      <c r="BC11" t="s">
        <v>70</v>
      </c>
      <c r="BF11" t="s">
        <v>117</v>
      </c>
      <c r="BG11" t="s">
        <v>121</v>
      </c>
      <c r="BH11" t="s">
        <v>205</v>
      </c>
      <c r="BI11">
        <v>3153</v>
      </c>
      <c r="BJ11">
        <v>1</v>
      </c>
      <c r="BK11" t="s">
        <v>207</v>
      </c>
      <c r="BL11" t="s">
        <v>174</v>
      </c>
      <c r="BM11">
        <v>0.7792</v>
      </c>
      <c r="BN11" t="s">
        <v>70</v>
      </c>
      <c r="BO11" t="s">
        <v>186</v>
      </c>
      <c r="BP11">
        <v>4114.625</v>
      </c>
    </row>
    <row r="12" spans="1:68" ht="16.5">
      <c r="A12" s="109" t="str">
        <f t="shared" si="18"/>
        <v>성산여객</v>
      </c>
      <c r="B12" s="110" t="str">
        <f t="shared" si="1"/>
        <v>김동원</v>
      </c>
      <c r="C12" s="111" t="str">
        <f t="shared" si="19"/>
        <v>F</v>
      </c>
      <c r="D12" s="112">
        <f t="shared" si="20"/>
        <v>0.769077220758556</v>
      </c>
      <c r="E12" s="113">
        <f t="shared" si="21"/>
        <v>4264</v>
      </c>
      <c r="F12" s="114" t="str">
        <f t="shared" si="22"/>
        <v>521</v>
      </c>
      <c r="G12" s="115" t="str">
        <f t="shared" si="23"/>
        <v>75아1152</v>
      </c>
      <c r="H12" s="116">
        <f t="shared" si="24"/>
        <v>8</v>
      </c>
      <c r="I12" s="117">
        <f t="shared" si="25"/>
        <v>796.46299999999997</v>
      </c>
      <c r="J12" s="118">
        <f t="shared" si="26"/>
        <v>3.0190544644434887E-2</v>
      </c>
      <c r="K12" s="118">
        <f t="shared" si="27"/>
        <v>0.41693101040957997</v>
      </c>
      <c r="L12" s="118">
        <f t="shared" si="28"/>
        <v>0.16949939921879612</v>
      </c>
      <c r="M12" s="119">
        <f t="shared" si="29"/>
        <v>12.117000000000001</v>
      </c>
      <c r="N12" s="120">
        <f t="shared" si="30"/>
        <v>5.3988697528949876</v>
      </c>
      <c r="O12" s="120">
        <f t="shared" si="31"/>
        <v>9.7932986215304414</v>
      </c>
      <c r="P12" s="221">
        <f t="shared" si="32"/>
        <v>42</v>
      </c>
      <c r="Q12" s="222">
        <f t="shared" si="33"/>
        <v>43</v>
      </c>
      <c r="R12" s="222">
        <f t="shared" si="34"/>
        <v>78</v>
      </c>
      <c r="T12">
        <v>518</v>
      </c>
      <c r="U12">
        <v>4264</v>
      </c>
      <c r="V12" t="s">
        <v>209</v>
      </c>
      <c r="W12">
        <v>796.46299999999997</v>
      </c>
      <c r="X12">
        <v>419.65600000000001</v>
      </c>
      <c r="Y12">
        <v>1.8979999999999999</v>
      </c>
      <c r="Z12">
        <v>12.117000000000001</v>
      </c>
      <c r="AA12">
        <v>62.583601000000002</v>
      </c>
      <c r="AB12">
        <v>1.8894329999999999</v>
      </c>
      <c r="AC12">
        <v>26.093043999999999</v>
      </c>
      <c r="AD12" s="1">
        <v>135</v>
      </c>
      <c r="AE12">
        <v>43</v>
      </c>
      <c r="AF12">
        <v>78</v>
      </c>
      <c r="AG12">
        <v>71</v>
      </c>
      <c r="AH12">
        <v>12.726383999999999</v>
      </c>
      <c r="AI12">
        <v>92.8</v>
      </c>
      <c r="AJ12">
        <v>0</v>
      </c>
      <c r="AK12">
        <v>42</v>
      </c>
      <c r="AL12">
        <v>12652</v>
      </c>
      <c r="AM12" t="s">
        <v>210</v>
      </c>
      <c r="AN12" t="s">
        <v>353</v>
      </c>
      <c r="AO12">
        <v>127.39100000000001</v>
      </c>
      <c r="AR12" t="s">
        <v>117</v>
      </c>
      <c r="AS12" t="s">
        <v>118</v>
      </c>
      <c r="AT12" t="s">
        <v>285</v>
      </c>
      <c r="AU12" t="s">
        <v>209</v>
      </c>
      <c r="AV12" t="s">
        <v>48</v>
      </c>
      <c r="AW12">
        <v>8</v>
      </c>
      <c r="BB12">
        <v>0.769077220758556</v>
      </c>
      <c r="BC12" t="s">
        <v>70</v>
      </c>
      <c r="BF12" t="s">
        <v>117</v>
      </c>
      <c r="BG12" t="s">
        <v>118</v>
      </c>
      <c r="BH12" t="s">
        <v>209</v>
      </c>
      <c r="BI12">
        <v>4264</v>
      </c>
      <c r="BJ12">
        <v>8</v>
      </c>
      <c r="BK12" t="s">
        <v>285</v>
      </c>
      <c r="BL12" t="s">
        <v>200</v>
      </c>
      <c r="BM12">
        <v>0.769077220758556</v>
      </c>
      <c r="BN12" t="s">
        <v>70</v>
      </c>
      <c r="BO12" t="s">
        <v>186</v>
      </c>
      <c r="BP12">
        <v>796.46299999999997</v>
      </c>
    </row>
    <row r="13" spans="1:68" ht="16.5">
      <c r="A13" s="126" t="str">
        <f t="shared" si="18"/>
        <v>성산여객</v>
      </c>
      <c r="B13" s="127" t="str">
        <f t="shared" si="1"/>
        <v>김영진</v>
      </c>
      <c r="C13" s="128" t="str">
        <f t="shared" si="19"/>
        <v>B</v>
      </c>
      <c r="D13" s="129">
        <f t="shared" si="20"/>
        <v>0.91249999999999998</v>
      </c>
      <c r="E13" s="130">
        <f t="shared" si="21"/>
        <v>9878</v>
      </c>
      <c r="F13" s="131" t="str">
        <f t="shared" si="22"/>
        <v>521</v>
      </c>
      <c r="G13" s="132" t="str">
        <f t="shared" si="23"/>
        <v>75아1152</v>
      </c>
      <c r="H13" s="133">
        <f t="shared" si="24"/>
        <v>1</v>
      </c>
      <c r="I13" s="134">
        <f t="shared" si="25"/>
        <v>2103.9360000000001</v>
      </c>
      <c r="J13" s="135">
        <f t="shared" si="26"/>
        <v>1.9870379592237315E-2</v>
      </c>
      <c r="K13" s="135">
        <f t="shared" si="27"/>
        <v>0.37679293812315756</v>
      </c>
      <c r="L13" s="135">
        <f t="shared" si="28"/>
        <v>0.14306518829470097</v>
      </c>
      <c r="M13" s="136">
        <f t="shared" si="29"/>
        <v>13.492000000000001</v>
      </c>
      <c r="N13" s="137">
        <f t="shared" si="30"/>
        <v>0.23764981444302485</v>
      </c>
      <c r="O13" s="137">
        <f t="shared" si="31"/>
        <v>16.63548701101174</v>
      </c>
      <c r="P13" s="219">
        <f t="shared" si="32"/>
        <v>56</v>
      </c>
      <c r="Q13" s="220">
        <f t="shared" si="33"/>
        <v>5</v>
      </c>
      <c r="R13" s="220">
        <f t="shared" si="34"/>
        <v>350</v>
      </c>
      <c r="T13">
        <v>518</v>
      </c>
      <c r="U13">
        <v>9878</v>
      </c>
      <c r="V13" t="s">
        <v>212</v>
      </c>
      <c r="W13">
        <v>2103.9360000000001</v>
      </c>
      <c r="X13">
        <v>960.77</v>
      </c>
      <c r="Y13">
        <v>2.19</v>
      </c>
      <c r="Z13">
        <v>13.492000000000001</v>
      </c>
      <c r="AA13">
        <v>137.55549999999999</v>
      </c>
      <c r="AB13">
        <v>2.7332800000000002</v>
      </c>
      <c r="AC13">
        <v>51.829940999999998</v>
      </c>
      <c r="AD13" s="1">
        <v>301</v>
      </c>
      <c r="AE13">
        <v>5</v>
      </c>
      <c r="AF13">
        <v>350</v>
      </c>
      <c r="AG13">
        <v>70</v>
      </c>
      <c r="AH13">
        <v>15.295178999999999</v>
      </c>
      <c r="AI13">
        <v>304</v>
      </c>
      <c r="AJ13">
        <v>0</v>
      </c>
      <c r="AK13">
        <v>56</v>
      </c>
      <c r="AL13">
        <v>7147</v>
      </c>
      <c r="AM13" t="s">
        <v>213</v>
      </c>
      <c r="AN13" t="s">
        <v>354</v>
      </c>
      <c r="AO13">
        <v>2103.9360000000001</v>
      </c>
      <c r="AR13" t="s">
        <v>117</v>
      </c>
      <c r="AS13" t="s">
        <v>118</v>
      </c>
      <c r="AT13" t="s">
        <v>285</v>
      </c>
      <c r="AU13" t="s">
        <v>212</v>
      </c>
      <c r="AV13" t="s">
        <v>48</v>
      </c>
      <c r="AW13">
        <v>1</v>
      </c>
      <c r="BB13">
        <v>0.91249999999999998</v>
      </c>
      <c r="BC13" t="s">
        <v>68</v>
      </c>
      <c r="BF13" t="s">
        <v>117</v>
      </c>
      <c r="BG13" t="s">
        <v>118</v>
      </c>
      <c r="BH13" t="s">
        <v>212</v>
      </c>
      <c r="BI13">
        <v>9878</v>
      </c>
      <c r="BJ13">
        <v>1</v>
      </c>
      <c r="BK13" t="s">
        <v>285</v>
      </c>
      <c r="BL13" t="s">
        <v>174</v>
      </c>
      <c r="BM13">
        <v>0.91249999999999998</v>
      </c>
      <c r="BN13" t="s">
        <v>68</v>
      </c>
      <c r="BO13" t="s">
        <v>175</v>
      </c>
      <c r="BP13">
        <v>2103.9360000000001</v>
      </c>
    </row>
    <row r="14" spans="1:68" ht="16.5">
      <c r="A14" s="109" t="str">
        <f t="shared" si="18"/>
        <v>성산여객</v>
      </c>
      <c r="B14" s="110" t="str">
        <f t="shared" si="1"/>
        <v>김유철</v>
      </c>
      <c r="C14" s="111" t="str">
        <f t="shared" si="19"/>
        <v>B</v>
      </c>
      <c r="D14" s="112">
        <f t="shared" si="20"/>
        <v>0.91351394200176417</v>
      </c>
      <c r="E14" s="113">
        <f t="shared" si="21"/>
        <v>3665</v>
      </c>
      <c r="F14" s="114" t="str">
        <f t="shared" si="22"/>
        <v>521</v>
      </c>
      <c r="G14" s="115" t="str">
        <f t="shared" si="23"/>
        <v>71바7507</v>
      </c>
      <c r="H14" s="116">
        <f t="shared" si="24"/>
        <v>8</v>
      </c>
      <c r="I14" s="117">
        <f t="shared" si="25"/>
        <v>1585.953</v>
      </c>
      <c r="J14" s="118">
        <f t="shared" si="26"/>
        <v>2.4360026519268406E-2</v>
      </c>
      <c r="K14" s="118">
        <f t="shared" si="27"/>
        <v>0.34445377305761871</v>
      </c>
      <c r="L14" s="118">
        <f t="shared" si="28"/>
        <v>9.9624642092167925E-2</v>
      </c>
      <c r="M14" s="119">
        <f t="shared" si="29"/>
        <v>9.4930000000000003</v>
      </c>
      <c r="N14" s="120">
        <f t="shared" si="30"/>
        <v>3.4048928309981443</v>
      </c>
      <c r="O14" s="120">
        <f t="shared" si="31"/>
        <v>6.5575713782186487</v>
      </c>
      <c r="P14" s="221">
        <f t="shared" si="32"/>
        <v>21</v>
      </c>
      <c r="Q14" s="222">
        <f t="shared" si="33"/>
        <v>54</v>
      </c>
      <c r="R14" s="222">
        <f t="shared" si="34"/>
        <v>104</v>
      </c>
      <c r="T14">
        <v>518</v>
      </c>
      <c r="U14">
        <v>3665</v>
      </c>
      <c r="V14" t="s">
        <v>355</v>
      </c>
      <c r="W14">
        <v>1585.953</v>
      </c>
      <c r="X14">
        <v>698.22299999999996</v>
      </c>
      <c r="Y14">
        <v>2.2709999999999999</v>
      </c>
      <c r="Z14">
        <v>9.4930000000000003</v>
      </c>
      <c r="AA14">
        <v>105.134122</v>
      </c>
      <c r="AB14">
        <v>2.56107</v>
      </c>
      <c r="AC14">
        <v>36.213844999999999</v>
      </c>
      <c r="AD14" s="1">
        <v>158</v>
      </c>
      <c r="AE14">
        <v>54</v>
      </c>
      <c r="AF14">
        <v>104</v>
      </c>
      <c r="AG14">
        <v>95</v>
      </c>
      <c r="AH14">
        <v>15.085044999999999</v>
      </c>
      <c r="AI14">
        <v>249.8</v>
      </c>
      <c r="AJ14">
        <v>12.1</v>
      </c>
      <c r="AK14">
        <v>21</v>
      </c>
      <c r="AL14">
        <v>3196</v>
      </c>
      <c r="AM14" t="s">
        <v>356</v>
      </c>
      <c r="AN14" t="s">
        <v>357</v>
      </c>
      <c r="AO14">
        <v>446.87400000000002</v>
      </c>
      <c r="AR14" t="s">
        <v>117</v>
      </c>
      <c r="AS14" t="s">
        <v>118</v>
      </c>
      <c r="AT14" t="s">
        <v>228</v>
      </c>
      <c r="AU14" t="s">
        <v>355</v>
      </c>
      <c r="AV14" t="s">
        <v>48</v>
      </c>
      <c r="AW14">
        <v>8</v>
      </c>
      <c r="BB14">
        <v>0.91351394200176417</v>
      </c>
      <c r="BC14" t="s">
        <v>68</v>
      </c>
      <c r="BF14" t="s">
        <v>117</v>
      </c>
      <c r="BG14" t="s">
        <v>118</v>
      </c>
      <c r="BH14" t="s">
        <v>355</v>
      </c>
      <c r="BI14">
        <v>3665</v>
      </c>
      <c r="BJ14">
        <v>8</v>
      </c>
      <c r="BK14" t="s">
        <v>228</v>
      </c>
      <c r="BL14" t="s">
        <v>200</v>
      </c>
      <c r="BM14">
        <v>0.91351394200176417</v>
      </c>
      <c r="BN14" t="s">
        <v>68</v>
      </c>
      <c r="BO14" t="s">
        <v>175</v>
      </c>
      <c r="BP14">
        <v>1585.953</v>
      </c>
    </row>
    <row r="15" spans="1:68" ht="16.5">
      <c r="A15" s="126" t="str">
        <f t="shared" si="18"/>
        <v>성산여객</v>
      </c>
      <c r="B15" s="127" t="str">
        <f t="shared" si="1"/>
        <v>김인성</v>
      </c>
      <c r="C15" s="128" t="str">
        <f t="shared" si="19"/>
        <v>F</v>
      </c>
      <c r="D15" s="129">
        <f t="shared" si="20"/>
        <v>0.79833333333333334</v>
      </c>
      <c r="E15" s="130">
        <f t="shared" si="21"/>
        <v>6250</v>
      </c>
      <c r="F15" s="131" t="str">
        <f t="shared" si="22"/>
        <v>521</v>
      </c>
      <c r="G15" s="132" t="str">
        <f t="shared" si="23"/>
        <v>71바7509</v>
      </c>
      <c r="H15" s="133">
        <f t="shared" si="24"/>
        <v>1</v>
      </c>
      <c r="I15" s="134">
        <f t="shared" si="25"/>
        <v>1592.0889999999999</v>
      </c>
      <c r="J15" s="135">
        <f t="shared" si="26"/>
        <v>2.3585488034307562E-2</v>
      </c>
      <c r="K15" s="135">
        <f t="shared" si="27"/>
        <v>0.41631547001158087</v>
      </c>
      <c r="L15" s="135">
        <f t="shared" si="28"/>
        <v>0.13567080734808168</v>
      </c>
      <c r="M15" s="136">
        <f t="shared" si="29"/>
        <v>17.501000000000001</v>
      </c>
      <c r="N15" s="137">
        <f t="shared" si="30"/>
        <v>0</v>
      </c>
      <c r="O15" s="137">
        <f t="shared" si="31"/>
        <v>34.294565190765091</v>
      </c>
      <c r="P15" s="219">
        <f t="shared" si="32"/>
        <v>67</v>
      </c>
      <c r="Q15" s="220">
        <f t="shared" si="33"/>
        <v>0</v>
      </c>
      <c r="R15" s="220">
        <f t="shared" si="34"/>
        <v>546</v>
      </c>
      <c r="T15">
        <v>518</v>
      </c>
      <c r="U15">
        <v>6250</v>
      </c>
      <c r="V15" t="s">
        <v>214</v>
      </c>
      <c r="W15">
        <v>1592.0889999999999</v>
      </c>
      <c r="X15">
        <v>830.79700000000003</v>
      </c>
      <c r="Y15">
        <v>1.9159999999999999</v>
      </c>
      <c r="Z15">
        <v>17.501000000000001</v>
      </c>
      <c r="AA15">
        <v>107.17357199999999</v>
      </c>
      <c r="AB15">
        <v>2.5277409999999998</v>
      </c>
      <c r="AC15">
        <v>44.618015999999997</v>
      </c>
      <c r="AD15" s="1">
        <v>216</v>
      </c>
      <c r="AE15">
        <v>0</v>
      </c>
      <c r="AF15">
        <v>546</v>
      </c>
      <c r="AG15">
        <v>64</v>
      </c>
      <c r="AH15">
        <v>14.855238</v>
      </c>
      <c r="AI15">
        <v>128.1</v>
      </c>
      <c r="AJ15">
        <v>0</v>
      </c>
      <c r="AK15">
        <v>67</v>
      </c>
      <c r="AL15">
        <v>12332</v>
      </c>
      <c r="AM15" t="s">
        <v>215</v>
      </c>
      <c r="AN15" t="s">
        <v>358</v>
      </c>
      <c r="AO15">
        <v>1592.0889999999999</v>
      </c>
      <c r="AR15" t="s">
        <v>117</v>
      </c>
      <c r="AS15" t="s">
        <v>118</v>
      </c>
      <c r="AT15" t="s">
        <v>211</v>
      </c>
      <c r="AU15" t="s">
        <v>214</v>
      </c>
      <c r="AV15" t="s">
        <v>48</v>
      </c>
      <c r="AW15">
        <v>1</v>
      </c>
      <c r="BB15">
        <v>0.79833333333333334</v>
      </c>
      <c r="BC15" t="s">
        <v>70</v>
      </c>
      <c r="BF15" t="s">
        <v>117</v>
      </c>
      <c r="BG15" t="s">
        <v>118</v>
      </c>
      <c r="BH15" t="s">
        <v>214</v>
      </c>
      <c r="BI15">
        <v>6250</v>
      </c>
      <c r="BJ15">
        <v>1</v>
      </c>
      <c r="BK15" t="s">
        <v>211</v>
      </c>
      <c r="BL15" t="s">
        <v>174</v>
      </c>
      <c r="BM15">
        <v>0.79833333333333334</v>
      </c>
      <c r="BN15" t="s">
        <v>70</v>
      </c>
      <c r="BO15" t="s">
        <v>186</v>
      </c>
      <c r="BP15">
        <v>1592.0889999999999</v>
      </c>
    </row>
    <row r="16" spans="1:68" ht="16.5">
      <c r="A16" s="109" t="str">
        <f t="shared" si="18"/>
        <v>성산여객</v>
      </c>
      <c r="B16" s="110" t="str">
        <f t="shared" si="1"/>
        <v>김정구</v>
      </c>
      <c r="C16" s="111" t="str">
        <f t="shared" si="19"/>
        <v>D</v>
      </c>
      <c r="D16" s="112">
        <f t="shared" si="20"/>
        <v>0.81359999999999988</v>
      </c>
      <c r="E16" s="113">
        <f t="shared" si="21"/>
        <v>391</v>
      </c>
      <c r="F16" s="114" t="str">
        <f t="shared" si="22"/>
        <v>588</v>
      </c>
      <c r="G16" s="115" t="str">
        <f t="shared" si="23"/>
        <v>71바7089</v>
      </c>
      <c r="H16" s="116">
        <f t="shared" si="24"/>
        <v>1</v>
      </c>
      <c r="I16" s="117">
        <f t="shared" si="25"/>
        <v>3779.4319999999998</v>
      </c>
      <c r="J16" s="118">
        <f t="shared" si="26"/>
        <v>3.9124073636667464E-2</v>
      </c>
      <c r="K16" s="118">
        <f t="shared" si="27"/>
        <v>0.40537056037869501</v>
      </c>
      <c r="L16" s="118">
        <f t="shared" si="28"/>
        <v>0.18230252588219606</v>
      </c>
      <c r="M16" s="119">
        <f t="shared" si="29"/>
        <v>13.222</v>
      </c>
      <c r="N16" s="120">
        <f t="shared" si="30"/>
        <v>0.71439306223792365</v>
      </c>
      <c r="O16" s="120">
        <f t="shared" si="31"/>
        <v>23.918938083817888</v>
      </c>
      <c r="P16" s="221">
        <f t="shared" si="32"/>
        <v>129</v>
      </c>
      <c r="Q16" s="222">
        <f t="shared" si="33"/>
        <v>27</v>
      </c>
      <c r="R16" s="222">
        <f t="shared" si="34"/>
        <v>904</v>
      </c>
      <c r="T16">
        <v>518</v>
      </c>
      <c r="U16">
        <v>391</v>
      </c>
      <c r="V16" t="s">
        <v>217</v>
      </c>
      <c r="W16">
        <v>3779.4319999999998</v>
      </c>
      <c r="X16">
        <v>1858.5170000000001</v>
      </c>
      <c r="Y16">
        <v>2.0339999999999998</v>
      </c>
      <c r="Z16">
        <v>13.222</v>
      </c>
      <c r="AA16">
        <v>312.71436899999998</v>
      </c>
      <c r="AB16">
        <v>12.23466</v>
      </c>
      <c r="AC16">
        <v>126.765199</v>
      </c>
      <c r="AD16" s="1">
        <v>689</v>
      </c>
      <c r="AE16">
        <v>27</v>
      </c>
      <c r="AF16">
        <v>904</v>
      </c>
      <c r="AG16">
        <v>69</v>
      </c>
      <c r="AH16">
        <v>12.085891</v>
      </c>
      <c r="AI16">
        <v>62.7</v>
      </c>
      <c r="AJ16">
        <v>0</v>
      </c>
      <c r="AK16">
        <v>129</v>
      </c>
      <c r="AL16">
        <v>32023</v>
      </c>
      <c r="AM16" t="s">
        <v>218</v>
      </c>
      <c r="AN16" t="s">
        <v>359</v>
      </c>
      <c r="AO16">
        <v>3779.4319999999998</v>
      </c>
      <c r="AR16" t="s">
        <v>117</v>
      </c>
      <c r="AS16" t="s">
        <v>121</v>
      </c>
      <c r="AT16" t="s">
        <v>219</v>
      </c>
      <c r="AU16" t="s">
        <v>217</v>
      </c>
      <c r="AV16" t="s">
        <v>48</v>
      </c>
      <c r="AW16">
        <v>1</v>
      </c>
      <c r="BB16">
        <v>0.81359999999999988</v>
      </c>
      <c r="BC16" t="s">
        <v>67</v>
      </c>
      <c r="BF16" t="s">
        <v>117</v>
      </c>
      <c r="BG16" t="s">
        <v>121</v>
      </c>
      <c r="BH16" t="s">
        <v>217</v>
      </c>
      <c r="BI16">
        <v>391</v>
      </c>
      <c r="BJ16">
        <v>1</v>
      </c>
      <c r="BK16" t="s">
        <v>219</v>
      </c>
      <c r="BL16" t="s">
        <v>174</v>
      </c>
      <c r="BM16">
        <v>0.81359999999999988</v>
      </c>
      <c r="BN16" t="s">
        <v>67</v>
      </c>
      <c r="BO16" t="s">
        <v>177</v>
      </c>
      <c r="BP16">
        <v>3779.4319999999998</v>
      </c>
    </row>
    <row r="17" spans="1:68" ht="16.5">
      <c r="A17" s="126" t="str">
        <f t="shared" si="18"/>
        <v>성산여객</v>
      </c>
      <c r="B17" s="127" t="str">
        <f t="shared" si="1"/>
        <v>김태옥</v>
      </c>
      <c r="C17" s="128" t="str">
        <f t="shared" si="19"/>
        <v>S</v>
      </c>
      <c r="D17" s="129">
        <f t="shared" si="20"/>
        <v>1.1912</v>
      </c>
      <c r="E17" s="130">
        <f t="shared" si="21"/>
        <v>6670</v>
      </c>
      <c r="F17" s="131" t="str">
        <f t="shared" si="22"/>
        <v>1111</v>
      </c>
      <c r="G17" s="132" t="str">
        <f t="shared" si="23"/>
        <v>71바7094</v>
      </c>
      <c r="H17" s="133">
        <f t="shared" si="24"/>
        <v>1</v>
      </c>
      <c r="I17" s="134">
        <f t="shared" si="25"/>
        <v>2000.0029999999999</v>
      </c>
      <c r="J17" s="135">
        <f t="shared" si="26"/>
        <v>8.507407496627134E-2</v>
      </c>
      <c r="K17" s="135">
        <f t="shared" si="27"/>
        <v>0.33173347972275918</v>
      </c>
      <c r="L17" s="135">
        <f t="shared" si="28"/>
        <v>0.19049971425042864</v>
      </c>
      <c r="M17" s="136">
        <f t="shared" si="29"/>
        <v>7.6660000000000004</v>
      </c>
      <c r="N17" s="137">
        <f t="shared" si="30"/>
        <v>4.9999925000112501E-2</v>
      </c>
      <c r="O17" s="137">
        <f t="shared" si="31"/>
        <v>3.8999941500087751</v>
      </c>
      <c r="P17" s="219">
        <f t="shared" si="32"/>
        <v>41</v>
      </c>
      <c r="Q17" s="220">
        <f t="shared" si="33"/>
        <v>1</v>
      </c>
      <c r="R17" s="220">
        <f t="shared" si="34"/>
        <v>78</v>
      </c>
      <c r="T17">
        <v>518</v>
      </c>
      <c r="U17">
        <v>6670</v>
      </c>
      <c r="V17" t="s">
        <v>288</v>
      </c>
      <c r="W17">
        <v>2000.0029999999999</v>
      </c>
      <c r="X17">
        <v>671.61400000000003</v>
      </c>
      <c r="Y17">
        <v>2.9780000000000002</v>
      </c>
      <c r="Z17">
        <v>7.6660000000000004</v>
      </c>
      <c r="AA17">
        <v>138.98271600000001</v>
      </c>
      <c r="AB17">
        <v>11.823826</v>
      </c>
      <c r="AC17">
        <v>46.105220000000003</v>
      </c>
      <c r="AD17" s="1">
        <v>381</v>
      </c>
      <c r="AE17">
        <v>1</v>
      </c>
      <c r="AF17">
        <v>78</v>
      </c>
      <c r="AG17">
        <v>60</v>
      </c>
      <c r="AH17">
        <v>14.3903</v>
      </c>
      <c r="AI17">
        <v>0</v>
      </c>
      <c r="AJ17">
        <v>0</v>
      </c>
      <c r="AK17">
        <v>41</v>
      </c>
      <c r="AL17">
        <v>28137</v>
      </c>
      <c r="AM17" t="s">
        <v>289</v>
      </c>
      <c r="AN17" t="s">
        <v>360</v>
      </c>
      <c r="AO17">
        <v>2000.0029999999999</v>
      </c>
      <c r="AR17" t="s">
        <v>117</v>
      </c>
      <c r="AS17" t="s">
        <v>335</v>
      </c>
      <c r="AT17" t="s">
        <v>278</v>
      </c>
      <c r="AU17" t="s">
        <v>288</v>
      </c>
      <c r="AV17" t="s">
        <v>48</v>
      </c>
      <c r="AW17">
        <v>1</v>
      </c>
      <c r="BB17">
        <v>1.1912</v>
      </c>
      <c r="BC17" t="s">
        <v>71</v>
      </c>
      <c r="BF17" t="s">
        <v>117</v>
      </c>
      <c r="BG17" t="s">
        <v>335</v>
      </c>
      <c r="BH17" t="s">
        <v>288</v>
      </c>
      <c r="BI17">
        <v>6670</v>
      </c>
      <c r="BJ17">
        <v>1</v>
      </c>
      <c r="BK17" t="s">
        <v>278</v>
      </c>
      <c r="BL17" t="s">
        <v>174</v>
      </c>
      <c r="BM17">
        <v>1.1912</v>
      </c>
      <c r="BN17" t="s">
        <v>71</v>
      </c>
      <c r="BO17" t="s">
        <v>322</v>
      </c>
      <c r="BP17">
        <v>2000.0029999999999</v>
      </c>
    </row>
    <row r="18" spans="1:68" ht="16.5">
      <c r="A18" s="109" t="str">
        <f t="shared" si="18"/>
        <v>성산여객</v>
      </c>
      <c r="B18" s="110" t="str">
        <f t="shared" si="1"/>
        <v>나형균</v>
      </c>
      <c r="C18" s="111" t="str">
        <f t="shared" si="19"/>
        <v>C</v>
      </c>
      <c r="D18" s="112">
        <f t="shared" si="20"/>
        <v>0.87369795070285827</v>
      </c>
      <c r="E18" s="113">
        <f t="shared" si="21"/>
        <v>6313</v>
      </c>
      <c r="F18" s="114" t="str">
        <f t="shared" si="22"/>
        <v>521</v>
      </c>
      <c r="G18" s="115" t="str">
        <f t="shared" si="23"/>
        <v>75아1152</v>
      </c>
      <c r="H18" s="116">
        <f t="shared" si="24"/>
        <v>2</v>
      </c>
      <c r="I18" s="117">
        <f t="shared" si="25"/>
        <v>1694.5809999999999</v>
      </c>
      <c r="J18" s="118">
        <f t="shared" si="26"/>
        <v>1.666248798602004E-2</v>
      </c>
      <c r="K18" s="118">
        <f t="shared" si="27"/>
        <v>0.39416240017823212</v>
      </c>
      <c r="L18" s="118">
        <f t="shared" si="28"/>
        <v>0.1805756113163077</v>
      </c>
      <c r="M18" s="119">
        <f t="shared" si="29"/>
        <v>13.891999999999999</v>
      </c>
      <c r="N18" s="120">
        <f t="shared" si="30"/>
        <v>0.17703491305520364</v>
      </c>
      <c r="O18" s="120">
        <f t="shared" si="31"/>
        <v>30.036923581699547</v>
      </c>
      <c r="P18" s="221">
        <f t="shared" si="32"/>
        <v>44</v>
      </c>
      <c r="Q18" s="222">
        <f t="shared" si="33"/>
        <v>3</v>
      </c>
      <c r="R18" s="222">
        <f t="shared" si="34"/>
        <v>509</v>
      </c>
      <c r="T18">
        <v>518</v>
      </c>
      <c r="U18">
        <v>6313</v>
      </c>
      <c r="V18" t="s">
        <v>361</v>
      </c>
      <c r="W18">
        <v>1694.5809999999999</v>
      </c>
      <c r="X18">
        <v>808.87199999999996</v>
      </c>
      <c r="Y18">
        <v>2.0950000000000002</v>
      </c>
      <c r="Z18">
        <v>13.891999999999999</v>
      </c>
      <c r="AA18">
        <v>114.426069</v>
      </c>
      <c r="AB18">
        <v>1.906623</v>
      </c>
      <c r="AC18">
        <v>45.102454000000002</v>
      </c>
      <c r="AD18" s="1">
        <v>306</v>
      </c>
      <c r="AE18">
        <v>3</v>
      </c>
      <c r="AF18">
        <v>509</v>
      </c>
      <c r="AG18">
        <v>70</v>
      </c>
      <c r="AH18">
        <v>14.809396</v>
      </c>
      <c r="AI18">
        <v>271.8</v>
      </c>
      <c r="AJ18">
        <v>0</v>
      </c>
      <c r="AK18">
        <v>44</v>
      </c>
      <c r="AL18">
        <v>9187</v>
      </c>
      <c r="AM18" t="s">
        <v>362</v>
      </c>
      <c r="AN18" t="s">
        <v>363</v>
      </c>
      <c r="AO18">
        <v>1600.2349999999999</v>
      </c>
      <c r="AR18" t="s">
        <v>117</v>
      </c>
      <c r="AS18" t="s">
        <v>118</v>
      </c>
      <c r="AT18" t="s">
        <v>285</v>
      </c>
      <c r="AU18" t="s">
        <v>361</v>
      </c>
      <c r="AV18" t="s">
        <v>48</v>
      </c>
      <c r="AW18">
        <v>2</v>
      </c>
      <c r="BB18">
        <v>0.87369795070285827</v>
      </c>
      <c r="BC18" t="s">
        <v>69</v>
      </c>
      <c r="BF18" t="s">
        <v>117</v>
      </c>
      <c r="BG18" t="s">
        <v>118</v>
      </c>
      <c r="BH18" t="s">
        <v>361</v>
      </c>
      <c r="BI18">
        <v>6313</v>
      </c>
      <c r="BJ18">
        <v>2</v>
      </c>
      <c r="BK18" t="s">
        <v>285</v>
      </c>
      <c r="BL18" t="s">
        <v>228</v>
      </c>
      <c r="BM18">
        <v>0.87369795070285827</v>
      </c>
      <c r="BN18" t="s">
        <v>69</v>
      </c>
      <c r="BO18" t="s">
        <v>176</v>
      </c>
      <c r="BP18">
        <v>1694.5809999999999</v>
      </c>
    </row>
    <row r="19" spans="1:68" ht="16.5">
      <c r="A19" s="126" t="str">
        <f t="shared" si="18"/>
        <v>성산여객</v>
      </c>
      <c r="B19" s="127" t="str">
        <f t="shared" si="1"/>
        <v>박기환</v>
      </c>
      <c r="C19" s="128" t="str">
        <f t="shared" si="19"/>
        <v>F</v>
      </c>
      <c r="D19" s="129">
        <f t="shared" si="20"/>
        <v>0.7400670468152537</v>
      </c>
      <c r="E19" s="130">
        <f t="shared" si="21"/>
        <v>3664</v>
      </c>
      <c r="F19" s="131" t="str">
        <f t="shared" si="22"/>
        <v>588</v>
      </c>
      <c r="G19" s="132" t="str">
        <f t="shared" si="23"/>
        <v>71바7091</v>
      </c>
      <c r="H19" s="133">
        <f t="shared" si="24"/>
        <v>7</v>
      </c>
      <c r="I19" s="134">
        <f t="shared" si="25"/>
        <v>19928.348000000002</v>
      </c>
      <c r="J19" s="135">
        <f t="shared" si="26"/>
        <v>3.6195420041184957E-2</v>
      </c>
      <c r="K19" s="135">
        <f t="shared" si="27"/>
        <v>0.41363966887811976</v>
      </c>
      <c r="L19" s="135">
        <f t="shared" si="28"/>
        <v>0.18767235497894755</v>
      </c>
      <c r="M19" s="136">
        <f t="shared" si="29"/>
        <v>14.224</v>
      </c>
      <c r="N19" s="137">
        <f t="shared" si="30"/>
        <v>1.0377428061237253</v>
      </c>
      <c r="O19" s="137">
        <f t="shared" si="31"/>
        <v>33.603816567378409</v>
      </c>
      <c r="P19" s="219">
        <f t="shared" si="32"/>
        <v>540</v>
      </c>
      <c r="Q19" s="220">
        <f t="shared" si="33"/>
        <v>207</v>
      </c>
      <c r="R19" s="220">
        <f t="shared" si="34"/>
        <v>6703</v>
      </c>
      <c r="T19">
        <v>518</v>
      </c>
      <c r="U19">
        <v>3664</v>
      </c>
      <c r="V19" t="s">
        <v>221</v>
      </c>
      <c r="W19">
        <v>19947.138999999999</v>
      </c>
      <c r="X19">
        <v>10886.477999999999</v>
      </c>
      <c r="Y19">
        <v>1.8320000000000001</v>
      </c>
      <c r="Z19">
        <v>14.224</v>
      </c>
      <c r="AA19">
        <v>1662.3594900000001</v>
      </c>
      <c r="AB19">
        <v>60.169800000000002</v>
      </c>
      <c r="AC19">
        <v>687.61782900000003</v>
      </c>
      <c r="AD19" s="1">
        <v>3740</v>
      </c>
      <c r="AE19">
        <v>207</v>
      </c>
      <c r="AF19">
        <v>6703</v>
      </c>
      <c r="AG19">
        <v>73</v>
      </c>
      <c r="AH19">
        <v>11.999293</v>
      </c>
      <c r="AI19">
        <v>714.1</v>
      </c>
      <c r="AJ19">
        <v>0</v>
      </c>
      <c r="AK19">
        <v>540</v>
      </c>
      <c r="AL19">
        <v>214415</v>
      </c>
      <c r="AM19" t="s">
        <v>222</v>
      </c>
      <c r="AN19" t="s">
        <v>364</v>
      </c>
      <c r="AO19">
        <v>3990.9589999999998</v>
      </c>
      <c r="AR19" t="s">
        <v>117</v>
      </c>
      <c r="AS19" t="s">
        <v>121</v>
      </c>
      <c r="AT19" t="s">
        <v>224</v>
      </c>
      <c r="AU19" t="s">
        <v>221</v>
      </c>
      <c r="AV19" t="s">
        <v>48</v>
      </c>
      <c r="AW19">
        <v>7</v>
      </c>
      <c r="BB19">
        <v>0.7400670468152537</v>
      </c>
      <c r="BC19" t="s">
        <v>70</v>
      </c>
      <c r="BF19" t="s">
        <v>117</v>
      </c>
      <c r="BG19" t="s">
        <v>121</v>
      </c>
      <c r="BH19" t="s">
        <v>221</v>
      </c>
      <c r="BI19">
        <v>3664</v>
      </c>
      <c r="BJ19">
        <v>7</v>
      </c>
      <c r="BK19" t="s">
        <v>224</v>
      </c>
      <c r="BL19" t="s">
        <v>220</v>
      </c>
      <c r="BM19">
        <v>0.7400670468152537</v>
      </c>
      <c r="BN19" t="s">
        <v>70</v>
      </c>
      <c r="BO19" t="s">
        <v>186</v>
      </c>
      <c r="BP19">
        <v>19928.348000000002</v>
      </c>
    </row>
    <row r="20" spans="1:68" ht="16.5">
      <c r="A20" s="109" t="str">
        <f t="shared" si="18"/>
        <v>성산여객</v>
      </c>
      <c r="B20" s="110" t="str">
        <f t="shared" si="1"/>
        <v>박명철</v>
      </c>
      <c r="C20" s="111" t="str">
        <f t="shared" si="19"/>
        <v>D</v>
      </c>
      <c r="D20" s="112">
        <f t="shared" si="20"/>
        <v>0.80007574920455093</v>
      </c>
      <c r="E20" s="113">
        <f t="shared" si="21"/>
        <v>87</v>
      </c>
      <c r="F20" s="114" t="str">
        <f t="shared" si="22"/>
        <v>521</v>
      </c>
      <c r="G20" s="115" t="str">
        <f t="shared" si="23"/>
        <v>71바7503</v>
      </c>
      <c r="H20" s="116">
        <f t="shared" si="24"/>
        <v>3</v>
      </c>
      <c r="I20" s="117">
        <f t="shared" si="25"/>
        <v>1391.655</v>
      </c>
      <c r="J20" s="118">
        <f t="shared" si="26"/>
        <v>3.539784317659455E-2</v>
      </c>
      <c r="K20" s="118">
        <f t="shared" si="27"/>
        <v>0.37252690066338418</v>
      </c>
      <c r="L20" s="118">
        <f t="shared" si="28"/>
        <v>8.1198285494608932E-2</v>
      </c>
      <c r="M20" s="119">
        <f t="shared" si="29"/>
        <v>9.57</v>
      </c>
      <c r="N20" s="120">
        <f t="shared" si="30"/>
        <v>0.21557066945471401</v>
      </c>
      <c r="O20" s="120">
        <f t="shared" si="31"/>
        <v>23.856487419655014</v>
      </c>
      <c r="P20" s="221">
        <f t="shared" si="32"/>
        <v>26</v>
      </c>
      <c r="Q20" s="222">
        <f t="shared" si="33"/>
        <v>3</v>
      </c>
      <c r="R20" s="222">
        <f t="shared" si="34"/>
        <v>332</v>
      </c>
      <c r="T20">
        <v>518</v>
      </c>
      <c r="U20">
        <v>87</v>
      </c>
      <c r="V20" t="s">
        <v>290</v>
      </c>
      <c r="W20">
        <v>1391.655</v>
      </c>
      <c r="X20">
        <v>657.52099999999996</v>
      </c>
      <c r="Y20">
        <v>2.117</v>
      </c>
      <c r="Z20">
        <v>9.57</v>
      </c>
      <c r="AA20">
        <v>94.919963999999993</v>
      </c>
      <c r="AB20">
        <v>3.3599619999999999</v>
      </c>
      <c r="AC20">
        <v>35.360239999999997</v>
      </c>
      <c r="AD20" s="1">
        <v>113</v>
      </c>
      <c r="AE20">
        <v>3</v>
      </c>
      <c r="AF20">
        <v>332</v>
      </c>
      <c r="AG20">
        <v>74</v>
      </c>
      <c r="AH20">
        <v>14.661351</v>
      </c>
      <c r="AI20">
        <v>783.8</v>
      </c>
      <c r="AJ20">
        <v>0</v>
      </c>
      <c r="AK20">
        <v>26</v>
      </c>
      <c r="AL20">
        <v>3751</v>
      </c>
      <c r="AM20" t="s">
        <v>291</v>
      </c>
      <c r="AN20" t="s">
        <v>365</v>
      </c>
      <c r="AO20">
        <v>1167.173</v>
      </c>
      <c r="AR20" t="s">
        <v>117</v>
      </c>
      <c r="AS20" t="s">
        <v>118</v>
      </c>
      <c r="AT20" t="s">
        <v>197</v>
      </c>
      <c r="AU20" t="s">
        <v>290</v>
      </c>
      <c r="AV20" t="s">
        <v>196</v>
      </c>
      <c r="AW20">
        <v>3</v>
      </c>
      <c r="BB20">
        <v>0.80007574920455093</v>
      </c>
      <c r="BC20" t="s">
        <v>67</v>
      </c>
      <c r="BF20" t="s">
        <v>117</v>
      </c>
      <c r="BG20" t="s">
        <v>118</v>
      </c>
      <c r="BH20" t="s">
        <v>290</v>
      </c>
      <c r="BI20">
        <v>87</v>
      </c>
      <c r="BJ20">
        <v>3</v>
      </c>
      <c r="BK20" t="s">
        <v>197</v>
      </c>
      <c r="BL20" t="s">
        <v>211</v>
      </c>
      <c r="BM20">
        <v>0.80007574920455093</v>
      </c>
      <c r="BN20" t="s">
        <v>67</v>
      </c>
      <c r="BO20" t="s">
        <v>177</v>
      </c>
      <c r="BP20">
        <v>1391.655</v>
      </c>
    </row>
    <row r="21" spans="1:68" ht="16.5">
      <c r="A21" s="126" t="str">
        <f t="shared" si="18"/>
        <v>성산여객</v>
      </c>
      <c r="B21" s="127" t="str">
        <f t="shared" si="1"/>
        <v>박용묵</v>
      </c>
      <c r="C21" s="128" t="str">
        <f t="shared" si="19"/>
        <v>F</v>
      </c>
      <c r="D21" s="129">
        <f t="shared" si="20"/>
        <v>0.71265886292137459</v>
      </c>
      <c r="E21" s="130">
        <f t="shared" si="21"/>
        <v>1037</v>
      </c>
      <c r="F21" s="131" t="str">
        <f t="shared" si="22"/>
        <v>586</v>
      </c>
      <c r="G21" s="132" t="str">
        <f t="shared" si="23"/>
        <v>72바1404</v>
      </c>
      <c r="H21" s="133">
        <f t="shared" si="24"/>
        <v>5</v>
      </c>
      <c r="I21" s="134">
        <f t="shared" si="25"/>
        <v>14483.695</v>
      </c>
      <c r="J21" s="135">
        <f t="shared" si="26"/>
        <v>3.598317873937687E-2</v>
      </c>
      <c r="K21" s="135">
        <f t="shared" si="27"/>
        <v>0.40144077312702181</v>
      </c>
      <c r="L21" s="135">
        <f t="shared" si="28"/>
        <v>0.17440300972921621</v>
      </c>
      <c r="M21" s="136">
        <f t="shared" si="29"/>
        <v>10.425000000000001</v>
      </c>
      <c r="N21" s="137">
        <f t="shared" si="30"/>
        <v>1.6639400374006772</v>
      </c>
      <c r="O21" s="137">
        <f t="shared" si="31"/>
        <v>22.266417512934371</v>
      </c>
      <c r="P21" s="219">
        <f t="shared" si="32"/>
        <v>250</v>
      </c>
      <c r="Q21" s="220">
        <f t="shared" si="33"/>
        <v>241</v>
      </c>
      <c r="R21" s="220">
        <f t="shared" si="34"/>
        <v>3225</v>
      </c>
      <c r="T21">
        <v>518</v>
      </c>
      <c r="U21">
        <v>1037</v>
      </c>
      <c r="V21" t="s">
        <v>225</v>
      </c>
      <c r="W21">
        <v>14483.695</v>
      </c>
      <c r="X21">
        <v>8141.2730000000001</v>
      </c>
      <c r="Y21">
        <v>1.7789999999999999</v>
      </c>
      <c r="Z21">
        <v>10.425000000000001</v>
      </c>
      <c r="AA21">
        <v>1054.124325</v>
      </c>
      <c r="AB21">
        <v>37.930743999999997</v>
      </c>
      <c r="AC21">
        <v>423.16848399999998</v>
      </c>
      <c r="AD21" s="1">
        <v>2526</v>
      </c>
      <c r="AE21">
        <v>241</v>
      </c>
      <c r="AF21">
        <v>3225</v>
      </c>
      <c r="AG21">
        <v>90</v>
      </c>
      <c r="AH21">
        <v>13.740024999999999</v>
      </c>
      <c r="AI21">
        <v>4387.8</v>
      </c>
      <c r="AJ21">
        <v>25.7</v>
      </c>
      <c r="AK21">
        <v>250</v>
      </c>
      <c r="AL21">
        <v>124836</v>
      </c>
      <c r="AM21" t="s">
        <v>226</v>
      </c>
      <c r="AN21" t="s">
        <v>366</v>
      </c>
      <c r="AO21">
        <v>4682.2299999999996</v>
      </c>
      <c r="AR21" t="s">
        <v>117</v>
      </c>
      <c r="AS21" t="s">
        <v>120</v>
      </c>
      <c r="AT21" t="s">
        <v>216</v>
      </c>
      <c r="AU21" t="s">
        <v>225</v>
      </c>
      <c r="AV21" t="s">
        <v>196</v>
      </c>
      <c r="AW21">
        <v>5</v>
      </c>
      <c r="BB21">
        <v>0.71265886292137459</v>
      </c>
      <c r="BC21" t="s">
        <v>70</v>
      </c>
      <c r="BF21" t="s">
        <v>117</v>
      </c>
      <c r="BG21" t="s">
        <v>120</v>
      </c>
      <c r="BH21" t="s">
        <v>225</v>
      </c>
      <c r="BI21">
        <v>1037</v>
      </c>
      <c r="BJ21">
        <v>5</v>
      </c>
      <c r="BK21" t="s">
        <v>216</v>
      </c>
      <c r="BL21" t="s">
        <v>245</v>
      </c>
      <c r="BM21">
        <v>0.71265886292137459</v>
      </c>
      <c r="BN21" t="s">
        <v>70</v>
      </c>
      <c r="BO21" t="s">
        <v>186</v>
      </c>
      <c r="BP21">
        <v>14483.695</v>
      </c>
    </row>
    <row r="22" spans="1:68" ht="16.5">
      <c r="A22" s="109" t="str">
        <f t="shared" si="18"/>
        <v>성산여객</v>
      </c>
      <c r="B22" s="110" t="str">
        <f t="shared" si="1"/>
        <v>송상호</v>
      </c>
      <c r="C22" s="111" t="str">
        <f t="shared" si="19"/>
        <v>D</v>
      </c>
      <c r="D22" s="112">
        <f t="shared" si="20"/>
        <v>0.82180385175063997</v>
      </c>
      <c r="E22" s="113">
        <f t="shared" si="21"/>
        <v>5885</v>
      </c>
      <c r="F22" s="114" t="str">
        <f t="shared" si="22"/>
        <v>521</v>
      </c>
      <c r="G22" s="115" t="str">
        <f t="shared" si="23"/>
        <v>71바7503</v>
      </c>
      <c r="H22" s="116">
        <f t="shared" si="24"/>
        <v>2</v>
      </c>
      <c r="I22" s="117">
        <f t="shared" si="25"/>
        <v>1645.249</v>
      </c>
      <c r="J22" s="118">
        <f t="shared" si="26"/>
        <v>1.6727798020195469E-2</v>
      </c>
      <c r="K22" s="118">
        <f t="shared" si="27"/>
        <v>0.35301862731231276</v>
      </c>
      <c r="L22" s="118">
        <f t="shared" si="28"/>
        <v>0.15681516901089135</v>
      </c>
      <c r="M22" s="119">
        <f t="shared" si="29"/>
        <v>7.2489999999999997</v>
      </c>
      <c r="N22" s="120">
        <f t="shared" si="30"/>
        <v>0.24312429304014163</v>
      </c>
      <c r="O22" s="120">
        <f t="shared" si="31"/>
        <v>1.1548403919406729</v>
      </c>
      <c r="P22" s="221">
        <f t="shared" si="32"/>
        <v>15</v>
      </c>
      <c r="Q22" s="222">
        <f t="shared" si="33"/>
        <v>4</v>
      </c>
      <c r="R22" s="222">
        <f t="shared" si="34"/>
        <v>19</v>
      </c>
      <c r="T22">
        <v>518</v>
      </c>
      <c r="U22">
        <v>5885</v>
      </c>
      <c r="V22" t="s">
        <v>292</v>
      </c>
      <c r="W22">
        <v>1645.249</v>
      </c>
      <c r="X22">
        <v>745.07</v>
      </c>
      <c r="Y22">
        <v>2.2080000000000002</v>
      </c>
      <c r="Z22">
        <v>7.2489999999999997</v>
      </c>
      <c r="AA22">
        <v>114.245521</v>
      </c>
      <c r="AB22">
        <v>1.911076</v>
      </c>
      <c r="AC22">
        <v>40.330796999999997</v>
      </c>
      <c r="AD22" s="1">
        <v>258</v>
      </c>
      <c r="AE22">
        <v>4</v>
      </c>
      <c r="AF22">
        <v>19</v>
      </c>
      <c r="AG22">
        <v>62</v>
      </c>
      <c r="AH22">
        <v>14.400993</v>
      </c>
      <c r="AI22">
        <v>0</v>
      </c>
      <c r="AJ22">
        <v>0</v>
      </c>
      <c r="AK22">
        <v>15</v>
      </c>
      <c r="AL22">
        <v>2587</v>
      </c>
      <c r="AM22" t="s">
        <v>293</v>
      </c>
      <c r="AN22" t="s">
        <v>367</v>
      </c>
      <c r="AO22">
        <v>1541.692</v>
      </c>
      <c r="AR22" t="s">
        <v>117</v>
      </c>
      <c r="AS22" t="s">
        <v>118</v>
      </c>
      <c r="AT22" t="s">
        <v>197</v>
      </c>
      <c r="AU22" t="s">
        <v>292</v>
      </c>
      <c r="AV22" t="s">
        <v>196</v>
      </c>
      <c r="AW22">
        <v>2</v>
      </c>
      <c r="BB22">
        <v>0.82180385175063997</v>
      </c>
      <c r="BC22" t="s">
        <v>67</v>
      </c>
      <c r="BF22" t="s">
        <v>117</v>
      </c>
      <c r="BG22" t="s">
        <v>118</v>
      </c>
      <c r="BH22" t="s">
        <v>292</v>
      </c>
      <c r="BI22">
        <v>5885</v>
      </c>
      <c r="BJ22">
        <v>2</v>
      </c>
      <c r="BK22" t="s">
        <v>197</v>
      </c>
      <c r="BL22" t="s">
        <v>200</v>
      </c>
      <c r="BM22">
        <v>0.82180385175063997</v>
      </c>
      <c r="BN22" t="s">
        <v>67</v>
      </c>
      <c r="BO22" t="s">
        <v>177</v>
      </c>
      <c r="BP22">
        <v>1645.249</v>
      </c>
    </row>
    <row r="23" spans="1:68" ht="16.5">
      <c r="A23" s="126" t="str">
        <f t="shared" si="18"/>
        <v>성산여객</v>
      </c>
      <c r="B23" s="127" t="str">
        <f t="shared" si="1"/>
        <v>신경섭</v>
      </c>
      <c r="C23" s="128" t="str">
        <f t="shared" si="19"/>
        <v>D</v>
      </c>
      <c r="D23" s="129">
        <f t="shared" si="20"/>
        <v>0.82200000000000006</v>
      </c>
      <c r="E23" s="130">
        <f t="shared" si="21"/>
        <v>4051</v>
      </c>
      <c r="F23" s="131" t="str">
        <f t="shared" si="22"/>
        <v>588</v>
      </c>
      <c r="G23" s="132" t="str">
        <f t="shared" si="23"/>
        <v>71바7081</v>
      </c>
      <c r="H23" s="133">
        <f t="shared" si="24"/>
        <v>1</v>
      </c>
      <c r="I23" s="134">
        <f t="shared" si="25"/>
        <v>4301.5339999999997</v>
      </c>
      <c r="J23" s="135">
        <f t="shared" si="26"/>
        <v>3.4752709041210444E-2</v>
      </c>
      <c r="K23" s="135">
        <f t="shared" si="27"/>
        <v>0.3948210204390688</v>
      </c>
      <c r="L23" s="135">
        <f t="shared" si="28"/>
        <v>0.24851599452660378</v>
      </c>
      <c r="M23" s="136">
        <f t="shared" si="29"/>
        <v>12.238</v>
      </c>
      <c r="N23" s="137">
        <f t="shared" si="30"/>
        <v>0.51144545178533984</v>
      </c>
      <c r="O23" s="137">
        <f t="shared" si="31"/>
        <v>11.647007788384331</v>
      </c>
      <c r="P23" s="219">
        <f t="shared" si="32"/>
        <v>136</v>
      </c>
      <c r="Q23" s="220">
        <f t="shared" si="33"/>
        <v>22</v>
      </c>
      <c r="R23" s="220">
        <f t="shared" si="34"/>
        <v>501</v>
      </c>
      <c r="T23">
        <v>518</v>
      </c>
      <c r="U23">
        <v>4051</v>
      </c>
      <c r="V23" t="s">
        <v>229</v>
      </c>
      <c r="W23">
        <v>4301.5339999999997</v>
      </c>
      <c r="X23">
        <v>2092.9940000000001</v>
      </c>
      <c r="Y23">
        <v>2.0550000000000002</v>
      </c>
      <c r="Z23">
        <v>12.238</v>
      </c>
      <c r="AA23">
        <v>354.73435999999998</v>
      </c>
      <c r="AB23">
        <v>12.32798</v>
      </c>
      <c r="AC23">
        <v>140.05658199999999</v>
      </c>
      <c r="AD23" s="1">
        <v>1069</v>
      </c>
      <c r="AE23">
        <v>22</v>
      </c>
      <c r="AF23">
        <v>501</v>
      </c>
      <c r="AG23">
        <v>65</v>
      </c>
      <c r="AH23">
        <v>12.12607</v>
      </c>
      <c r="AI23">
        <v>1.5</v>
      </c>
      <c r="AJ23">
        <v>0</v>
      </c>
      <c r="AK23">
        <v>136</v>
      </c>
      <c r="AL23">
        <v>40074</v>
      </c>
      <c r="AM23" t="s">
        <v>230</v>
      </c>
      <c r="AN23" t="s">
        <v>368</v>
      </c>
      <c r="AO23">
        <v>4301.5339999999997</v>
      </c>
      <c r="AR23" t="s">
        <v>117</v>
      </c>
      <c r="AS23" t="s">
        <v>121</v>
      </c>
      <c r="AT23" t="s">
        <v>231</v>
      </c>
      <c r="AU23" t="s">
        <v>229</v>
      </c>
      <c r="AV23" t="s">
        <v>48</v>
      </c>
      <c r="AW23">
        <v>1</v>
      </c>
      <c r="BB23">
        <v>0.82200000000000006</v>
      </c>
      <c r="BC23" t="s">
        <v>67</v>
      </c>
      <c r="BF23" t="s">
        <v>117</v>
      </c>
      <c r="BG23" t="s">
        <v>121</v>
      </c>
      <c r="BH23" t="s">
        <v>229</v>
      </c>
      <c r="BI23">
        <v>4051</v>
      </c>
      <c r="BJ23">
        <v>1</v>
      </c>
      <c r="BK23" t="s">
        <v>231</v>
      </c>
      <c r="BL23" t="s">
        <v>174</v>
      </c>
      <c r="BM23">
        <v>0.82200000000000006</v>
      </c>
      <c r="BN23" t="s">
        <v>67</v>
      </c>
      <c r="BO23" t="s">
        <v>177</v>
      </c>
      <c r="BP23">
        <v>4301.5339999999997</v>
      </c>
    </row>
    <row r="24" spans="1:68" ht="16.5">
      <c r="A24" s="109" t="str">
        <f t="shared" si="18"/>
        <v>성산여객</v>
      </c>
      <c r="B24" s="110" t="str">
        <f t="shared" si="1"/>
        <v>신은준</v>
      </c>
      <c r="C24" s="111" t="str">
        <f t="shared" si="19"/>
        <v>F</v>
      </c>
      <c r="D24" s="112">
        <f t="shared" si="20"/>
        <v>0.68638664644173886</v>
      </c>
      <c r="E24" s="113">
        <f t="shared" si="21"/>
        <v>3282</v>
      </c>
      <c r="F24" s="114" t="str">
        <f t="shared" si="22"/>
        <v>521</v>
      </c>
      <c r="G24" s="115" t="str">
        <f t="shared" si="23"/>
        <v>71바7505</v>
      </c>
      <c r="H24" s="116">
        <f t="shared" si="24"/>
        <v>2</v>
      </c>
      <c r="I24" s="117">
        <f t="shared" si="25"/>
        <v>1046.422</v>
      </c>
      <c r="J24" s="118">
        <f t="shared" si="26"/>
        <v>3.8274344302126312E-2</v>
      </c>
      <c r="K24" s="118">
        <f t="shared" si="27"/>
        <v>0.4303612885153752</v>
      </c>
      <c r="L24" s="118">
        <f t="shared" si="28"/>
        <v>0.19781694192209262</v>
      </c>
      <c r="M24" s="119">
        <f t="shared" si="29"/>
        <v>13.926</v>
      </c>
      <c r="N24" s="120">
        <f t="shared" si="30"/>
        <v>55.713660454386471</v>
      </c>
      <c r="O24" s="120">
        <f t="shared" si="31"/>
        <v>6.1160793637748441</v>
      </c>
      <c r="P24" s="221">
        <f t="shared" si="32"/>
        <v>23</v>
      </c>
      <c r="Q24" s="222">
        <f t="shared" si="33"/>
        <v>583</v>
      </c>
      <c r="R24" s="222">
        <f t="shared" si="34"/>
        <v>64</v>
      </c>
      <c r="T24">
        <v>518</v>
      </c>
      <c r="U24">
        <v>3282</v>
      </c>
      <c r="V24" t="s">
        <v>232</v>
      </c>
      <c r="W24">
        <v>1046.422</v>
      </c>
      <c r="X24">
        <v>555.20799999999997</v>
      </c>
      <c r="Y24">
        <v>1.885</v>
      </c>
      <c r="Z24">
        <v>13.926</v>
      </c>
      <c r="AA24">
        <v>83.265253999999999</v>
      </c>
      <c r="AB24">
        <v>3.1869230000000002</v>
      </c>
      <c r="AC24">
        <v>35.834142</v>
      </c>
      <c r="AD24" s="1">
        <v>207</v>
      </c>
      <c r="AE24">
        <v>583</v>
      </c>
      <c r="AF24">
        <v>64</v>
      </c>
      <c r="AG24">
        <v>75</v>
      </c>
      <c r="AH24">
        <v>12.56733</v>
      </c>
      <c r="AI24">
        <v>359.4</v>
      </c>
      <c r="AJ24">
        <v>0</v>
      </c>
      <c r="AK24">
        <v>23</v>
      </c>
      <c r="AL24">
        <v>5412</v>
      </c>
      <c r="AM24" t="s">
        <v>233</v>
      </c>
      <c r="AN24" t="s">
        <v>369</v>
      </c>
      <c r="AO24">
        <v>885.56899999999996</v>
      </c>
      <c r="AR24" t="s">
        <v>117</v>
      </c>
      <c r="AS24" t="s">
        <v>118</v>
      </c>
      <c r="AT24" t="s">
        <v>270</v>
      </c>
      <c r="AU24" t="s">
        <v>232</v>
      </c>
      <c r="AV24" t="s">
        <v>196</v>
      </c>
      <c r="AW24">
        <v>2</v>
      </c>
      <c r="BB24">
        <v>0.68638664644173886</v>
      </c>
      <c r="BC24" t="s">
        <v>70</v>
      </c>
      <c r="BF24" t="s">
        <v>117</v>
      </c>
      <c r="BG24" t="s">
        <v>118</v>
      </c>
      <c r="BH24" t="s">
        <v>232</v>
      </c>
      <c r="BI24">
        <v>3282</v>
      </c>
      <c r="BJ24">
        <v>2</v>
      </c>
      <c r="BK24" t="s">
        <v>270</v>
      </c>
      <c r="BL24" t="s">
        <v>200</v>
      </c>
      <c r="BM24">
        <v>0.68638664644173886</v>
      </c>
      <c r="BN24" t="s">
        <v>70</v>
      </c>
      <c r="BO24" t="s">
        <v>186</v>
      </c>
      <c r="BP24">
        <v>1046.422</v>
      </c>
    </row>
    <row r="25" spans="1:68" ht="16.5">
      <c r="A25" s="126" t="str">
        <f t="shared" si="18"/>
        <v>성산여객</v>
      </c>
      <c r="B25" s="127" t="str">
        <f t="shared" si="1"/>
        <v>양기원</v>
      </c>
      <c r="C25" s="128" t="str">
        <f t="shared" si="19"/>
        <v>C</v>
      </c>
      <c r="D25" s="129">
        <f t="shared" si="20"/>
        <v>0.88480000000000003</v>
      </c>
      <c r="E25" s="130">
        <f t="shared" si="21"/>
        <v>4785</v>
      </c>
      <c r="F25" s="131" t="str">
        <f t="shared" si="22"/>
        <v>521</v>
      </c>
      <c r="G25" s="132" t="str">
        <f t="shared" si="23"/>
        <v>71바7507</v>
      </c>
      <c r="H25" s="133">
        <f t="shared" si="24"/>
        <v>1</v>
      </c>
      <c r="I25" s="134">
        <f t="shared" si="25"/>
        <v>1703.377</v>
      </c>
      <c r="J25" s="135">
        <f t="shared" si="26"/>
        <v>1.8077868505115346E-2</v>
      </c>
      <c r="K25" s="135">
        <f t="shared" si="27"/>
        <v>0.3201970535718292</v>
      </c>
      <c r="L25" s="135">
        <f t="shared" si="28"/>
        <v>0.13561296178121462</v>
      </c>
      <c r="M25" s="136">
        <f t="shared" si="29"/>
        <v>7.2990000000000004</v>
      </c>
      <c r="N25" s="137">
        <f t="shared" si="30"/>
        <v>0</v>
      </c>
      <c r="O25" s="137">
        <f t="shared" si="31"/>
        <v>0.64577600848197436</v>
      </c>
      <c r="P25" s="219">
        <f t="shared" si="32"/>
        <v>10</v>
      </c>
      <c r="Q25" s="220">
        <f t="shared" si="33"/>
        <v>0</v>
      </c>
      <c r="R25" s="220">
        <f t="shared" si="34"/>
        <v>11</v>
      </c>
      <c r="T25">
        <v>518</v>
      </c>
      <c r="U25">
        <v>4785</v>
      </c>
      <c r="V25" t="s">
        <v>234</v>
      </c>
      <c r="W25">
        <v>1703.377</v>
      </c>
      <c r="X25">
        <v>769.94600000000003</v>
      </c>
      <c r="Y25">
        <v>2.2120000000000002</v>
      </c>
      <c r="Z25">
        <v>7.2990000000000004</v>
      </c>
      <c r="AA25">
        <v>109.861901</v>
      </c>
      <c r="AB25">
        <v>1.9860690000000001</v>
      </c>
      <c r="AC25">
        <v>35.177456999999997</v>
      </c>
      <c r="AD25" s="1">
        <v>231</v>
      </c>
      <c r="AE25">
        <v>0</v>
      </c>
      <c r="AF25">
        <v>11</v>
      </c>
      <c r="AG25">
        <v>67</v>
      </c>
      <c r="AH25">
        <v>15.504709999999999</v>
      </c>
      <c r="AI25">
        <v>264.39999999999998</v>
      </c>
      <c r="AJ25">
        <v>0</v>
      </c>
      <c r="AK25">
        <v>10</v>
      </c>
      <c r="AL25">
        <v>707</v>
      </c>
      <c r="AM25" t="s">
        <v>235</v>
      </c>
      <c r="AN25" t="s">
        <v>370</v>
      </c>
      <c r="AO25">
        <v>1703.377</v>
      </c>
      <c r="AR25" t="s">
        <v>117</v>
      </c>
      <c r="AS25" t="s">
        <v>118</v>
      </c>
      <c r="AT25" t="s">
        <v>228</v>
      </c>
      <c r="AU25" t="s">
        <v>234</v>
      </c>
      <c r="AV25" t="s">
        <v>48</v>
      </c>
      <c r="AW25">
        <v>1</v>
      </c>
      <c r="BB25">
        <v>0.88480000000000003</v>
      </c>
      <c r="BC25" t="s">
        <v>69</v>
      </c>
      <c r="BF25" t="s">
        <v>117</v>
      </c>
      <c r="BG25" t="s">
        <v>118</v>
      </c>
      <c r="BH25" t="s">
        <v>234</v>
      </c>
      <c r="BI25">
        <v>4785</v>
      </c>
      <c r="BJ25">
        <v>1</v>
      </c>
      <c r="BK25" t="s">
        <v>228</v>
      </c>
      <c r="BL25" t="s">
        <v>174</v>
      </c>
      <c r="BM25">
        <v>0.88480000000000003</v>
      </c>
      <c r="BN25" t="s">
        <v>69</v>
      </c>
      <c r="BO25" t="s">
        <v>176</v>
      </c>
      <c r="BP25">
        <v>1703.377</v>
      </c>
    </row>
    <row r="26" spans="1:68" ht="16.5">
      <c r="A26" s="109" t="str">
        <f t="shared" si="18"/>
        <v>성산여객</v>
      </c>
      <c r="B26" s="110" t="str">
        <f t="shared" si="1"/>
        <v>오대근</v>
      </c>
      <c r="C26" s="111" t="str">
        <f t="shared" si="19"/>
        <v>D</v>
      </c>
      <c r="D26" s="112">
        <f t="shared" si="20"/>
        <v>0.81767397326443769</v>
      </c>
      <c r="E26" s="113">
        <f t="shared" si="21"/>
        <v>6494</v>
      </c>
      <c r="F26" s="114" t="str">
        <f t="shared" si="22"/>
        <v>521</v>
      </c>
      <c r="G26" s="115" t="str">
        <f t="shared" si="23"/>
        <v>75아1152</v>
      </c>
      <c r="H26" s="116">
        <f t="shared" si="24"/>
        <v>6</v>
      </c>
      <c r="I26" s="117">
        <f t="shared" si="25"/>
        <v>1319.7950000000001</v>
      </c>
      <c r="J26" s="118">
        <f t="shared" si="26"/>
        <v>2.1667438858592535E-2</v>
      </c>
      <c r="K26" s="118">
        <f t="shared" si="27"/>
        <v>0.34968347048162973</v>
      </c>
      <c r="L26" s="118">
        <f t="shared" si="28"/>
        <v>8.3346277262756716E-2</v>
      </c>
      <c r="M26" s="119">
        <f t="shared" si="29"/>
        <v>12.318</v>
      </c>
      <c r="N26" s="120">
        <f t="shared" si="30"/>
        <v>0.15153868593228492</v>
      </c>
      <c r="O26" s="120">
        <f t="shared" si="31"/>
        <v>5.985778094325255</v>
      </c>
      <c r="P26" s="221">
        <f t="shared" si="32"/>
        <v>5</v>
      </c>
      <c r="Q26" s="222">
        <f t="shared" si="33"/>
        <v>2</v>
      </c>
      <c r="R26" s="222">
        <f t="shared" si="34"/>
        <v>79</v>
      </c>
      <c r="T26">
        <v>518</v>
      </c>
      <c r="U26">
        <v>6494</v>
      </c>
      <c r="V26" t="s">
        <v>236</v>
      </c>
      <c r="W26">
        <v>1319.7950000000001</v>
      </c>
      <c r="X26">
        <v>617.101</v>
      </c>
      <c r="Y26">
        <v>2.1389999999999998</v>
      </c>
      <c r="Z26">
        <v>12.318</v>
      </c>
      <c r="AA26">
        <v>85.777466000000004</v>
      </c>
      <c r="AB26">
        <v>1.8585780000000001</v>
      </c>
      <c r="AC26">
        <v>29.994962000000001</v>
      </c>
      <c r="AD26" s="1">
        <v>110</v>
      </c>
      <c r="AE26">
        <v>2</v>
      </c>
      <c r="AF26">
        <v>79</v>
      </c>
      <c r="AG26">
        <v>69</v>
      </c>
      <c r="AH26">
        <v>15.386267</v>
      </c>
      <c r="AI26">
        <v>172</v>
      </c>
      <c r="AJ26">
        <v>0</v>
      </c>
      <c r="AK26">
        <v>5</v>
      </c>
      <c r="AL26">
        <v>214</v>
      </c>
      <c r="AM26" t="s">
        <v>237</v>
      </c>
      <c r="AN26" t="s">
        <v>371</v>
      </c>
      <c r="AO26">
        <v>439.33699999999999</v>
      </c>
      <c r="AR26" t="s">
        <v>117</v>
      </c>
      <c r="AS26" t="s">
        <v>118</v>
      </c>
      <c r="AT26" t="s">
        <v>285</v>
      </c>
      <c r="AU26" t="s">
        <v>236</v>
      </c>
      <c r="AV26" t="s">
        <v>48</v>
      </c>
      <c r="AW26">
        <v>6</v>
      </c>
      <c r="BB26">
        <v>0.81767397326443769</v>
      </c>
      <c r="BC26" t="s">
        <v>67</v>
      </c>
      <c r="BF26" t="s">
        <v>117</v>
      </c>
      <c r="BG26" t="s">
        <v>118</v>
      </c>
      <c r="BH26" t="s">
        <v>236</v>
      </c>
      <c r="BI26">
        <v>6494</v>
      </c>
      <c r="BJ26">
        <v>6</v>
      </c>
      <c r="BK26" t="s">
        <v>285</v>
      </c>
      <c r="BL26" t="s">
        <v>211</v>
      </c>
      <c r="BM26">
        <v>0.81767397326443769</v>
      </c>
      <c r="BN26" t="s">
        <v>67</v>
      </c>
      <c r="BO26" t="s">
        <v>177</v>
      </c>
      <c r="BP26">
        <v>1319.7950000000001</v>
      </c>
    </row>
    <row r="27" spans="1:68" ht="16.5">
      <c r="A27" s="126" t="str">
        <f t="shared" si="18"/>
        <v>성산여객</v>
      </c>
      <c r="B27" s="127" t="str">
        <f t="shared" si="1"/>
        <v>유충상</v>
      </c>
      <c r="C27" s="128" t="str">
        <f t="shared" si="19"/>
        <v>D</v>
      </c>
      <c r="D27" s="129">
        <f t="shared" si="20"/>
        <v>0.83708333333333329</v>
      </c>
      <c r="E27" s="130">
        <f t="shared" si="21"/>
        <v>384</v>
      </c>
      <c r="F27" s="131" t="str">
        <f t="shared" si="22"/>
        <v>521</v>
      </c>
      <c r="G27" s="132" t="str">
        <f t="shared" si="23"/>
        <v>71바7509</v>
      </c>
      <c r="H27" s="133">
        <f t="shared" si="24"/>
        <v>1</v>
      </c>
      <c r="I27" s="134">
        <f t="shared" si="25"/>
        <v>1269.001</v>
      </c>
      <c r="J27" s="135">
        <f t="shared" si="26"/>
        <v>1.8836296424228394E-2</v>
      </c>
      <c r="K27" s="135">
        <f t="shared" si="27"/>
        <v>0.40669112603067459</v>
      </c>
      <c r="L27" s="135">
        <f t="shared" si="28"/>
        <v>0.1426318812987539</v>
      </c>
      <c r="M27" s="136">
        <f t="shared" si="29"/>
        <v>16.085000000000001</v>
      </c>
      <c r="N27" s="137">
        <f t="shared" si="30"/>
        <v>0.15760428872790486</v>
      </c>
      <c r="O27" s="137">
        <f t="shared" si="31"/>
        <v>22.773819721182253</v>
      </c>
      <c r="P27" s="219">
        <f t="shared" si="32"/>
        <v>38</v>
      </c>
      <c r="Q27" s="220">
        <f t="shared" si="33"/>
        <v>2</v>
      </c>
      <c r="R27" s="220">
        <f t="shared" si="34"/>
        <v>289</v>
      </c>
      <c r="T27">
        <v>518</v>
      </c>
      <c r="U27">
        <v>384</v>
      </c>
      <c r="V27" t="s">
        <v>238</v>
      </c>
      <c r="W27">
        <v>1269.001</v>
      </c>
      <c r="X27">
        <v>631.71299999999997</v>
      </c>
      <c r="Y27">
        <v>2.0089999999999999</v>
      </c>
      <c r="Z27">
        <v>16.085000000000001</v>
      </c>
      <c r="AA27">
        <v>84.321353000000002</v>
      </c>
      <c r="AB27">
        <v>1.5883020000000001</v>
      </c>
      <c r="AC27">
        <v>34.292746000000001</v>
      </c>
      <c r="AD27" s="1">
        <v>181</v>
      </c>
      <c r="AE27">
        <v>2</v>
      </c>
      <c r="AF27">
        <v>289</v>
      </c>
      <c r="AG27">
        <v>70</v>
      </c>
      <c r="AH27">
        <v>15.049580000000001</v>
      </c>
      <c r="AI27">
        <v>180.4</v>
      </c>
      <c r="AJ27">
        <v>0</v>
      </c>
      <c r="AK27">
        <v>38</v>
      </c>
      <c r="AL27">
        <v>8432</v>
      </c>
      <c r="AM27" t="s">
        <v>239</v>
      </c>
      <c r="AN27" t="s">
        <v>372</v>
      </c>
      <c r="AO27">
        <v>1269.001</v>
      </c>
      <c r="AR27" t="s">
        <v>117</v>
      </c>
      <c r="AS27" t="s">
        <v>118</v>
      </c>
      <c r="AT27" t="s">
        <v>211</v>
      </c>
      <c r="AU27" t="s">
        <v>238</v>
      </c>
      <c r="AV27" t="s">
        <v>48</v>
      </c>
      <c r="AW27">
        <v>1</v>
      </c>
      <c r="BB27">
        <v>0.83708333333333329</v>
      </c>
      <c r="BC27" t="s">
        <v>67</v>
      </c>
      <c r="BF27" t="s">
        <v>117</v>
      </c>
      <c r="BG27" t="s">
        <v>118</v>
      </c>
      <c r="BH27" t="s">
        <v>238</v>
      </c>
      <c r="BI27">
        <v>384</v>
      </c>
      <c r="BJ27">
        <v>1</v>
      </c>
      <c r="BK27" t="s">
        <v>211</v>
      </c>
      <c r="BL27" t="s">
        <v>174</v>
      </c>
      <c r="BM27">
        <v>0.83708333333333329</v>
      </c>
      <c r="BN27" t="s">
        <v>67</v>
      </c>
      <c r="BO27" t="s">
        <v>177</v>
      </c>
      <c r="BP27">
        <v>1269.001</v>
      </c>
    </row>
    <row r="28" spans="1:68" ht="16.5">
      <c r="A28" s="109" t="str">
        <f t="shared" si="18"/>
        <v>성산여객</v>
      </c>
      <c r="B28" s="110" t="str">
        <f t="shared" si="1"/>
        <v>이성재</v>
      </c>
      <c r="C28" s="111" t="str">
        <f t="shared" si="19"/>
        <v>F</v>
      </c>
      <c r="D28" s="112">
        <f t="shared" si="20"/>
        <v>0.74960000000000004</v>
      </c>
      <c r="E28" s="113">
        <f t="shared" si="21"/>
        <v>8869</v>
      </c>
      <c r="F28" s="114" t="str">
        <f t="shared" si="22"/>
        <v>588</v>
      </c>
      <c r="G28" s="115" t="str">
        <f t="shared" si="23"/>
        <v>71바7085</v>
      </c>
      <c r="H28" s="116">
        <f t="shared" si="24"/>
        <v>1</v>
      </c>
      <c r="I28" s="117">
        <f t="shared" si="25"/>
        <v>4032.373</v>
      </c>
      <c r="J28" s="118">
        <f t="shared" si="26"/>
        <v>3.4932600991527202E-2</v>
      </c>
      <c r="K28" s="118">
        <f t="shared" si="27"/>
        <v>0.39929603205381864</v>
      </c>
      <c r="L28" s="118">
        <f t="shared" si="28"/>
        <v>0.23509729878659538</v>
      </c>
      <c r="M28" s="119">
        <f t="shared" si="29"/>
        <v>14.385999999999999</v>
      </c>
      <c r="N28" s="120">
        <f t="shared" si="30"/>
        <v>1.0415703110798529</v>
      </c>
      <c r="O28" s="120">
        <f t="shared" si="31"/>
        <v>30.131141141952888</v>
      </c>
      <c r="P28" s="221">
        <f t="shared" si="32"/>
        <v>128</v>
      </c>
      <c r="Q28" s="222">
        <f t="shared" si="33"/>
        <v>42</v>
      </c>
      <c r="R28" s="222">
        <f t="shared" si="34"/>
        <v>1215</v>
      </c>
      <c r="T28">
        <v>518</v>
      </c>
      <c r="U28">
        <v>8869</v>
      </c>
      <c r="V28" t="s">
        <v>240</v>
      </c>
      <c r="W28">
        <v>4032.373</v>
      </c>
      <c r="X28">
        <v>2151.2689999999998</v>
      </c>
      <c r="Y28">
        <v>1.8740000000000001</v>
      </c>
      <c r="Z28">
        <v>14.385999999999999</v>
      </c>
      <c r="AA28">
        <v>330.74574100000001</v>
      </c>
      <c r="AB28">
        <v>11.553808999999999</v>
      </c>
      <c r="AC28">
        <v>132.065462</v>
      </c>
      <c r="AD28" s="1">
        <v>948</v>
      </c>
      <c r="AE28">
        <v>42</v>
      </c>
      <c r="AF28">
        <v>1215</v>
      </c>
      <c r="AG28">
        <v>71</v>
      </c>
      <c r="AH28">
        <v>12.19176</v>
      </c>
      <c r="AI28">
        <v>56.8</v>
      </c>
      <c r="AJ28">
        <v>0</v>
      </c>
      <c r="AK28">
        <v>128</v>
      </c>
      <c r="AL28">
        <v>35654</v>
      </c>
      <c r="AM28" t="s">
        <v>241</v>
      </c>
      <c r="AN28" t="s">
        <v>373</v>
      </c>
      <c r="AO28">
        <v>4032.373</v>
      </c>
      <c r="AR28" t="s">
        <v>117</v>
      </c>
      <c r="AS28" t="s">
        <v>121</v>
      </c>
      <c r="AT28" t="s">
        <v>262</v>
      </c>
      <c r="AU28" t="s">
        <v>240</v>
      </c>
      <c r="AV28" t="s">
        <v>48</v>
      </c>
      <c r="AW28">
        <v>1</v>
      </c>
      <c r="BB28">
        <v>0.74960000000000004</v>
      </c>
      <c r="BC28" t="s">
        <v>70</v>
      </c>
      <c r="BF28" t="s">
        <v>117</v>
      </c>
      <c r="BG28" t="s">
        <v>121</v>
      </c>
      <c r="BH28" t="s">
        <v>240</v>
      </c>
      <c r="BI28">
        <v>8869</v>
      </c>
      <c r="BJ28">
        <v>1</v>
      </c>
      <c r="BK28" t="s">
        <v>262</v>
      </c>
      <c r="BL28" t="s">
        <v>174</v>
      </c>
      <c r="BM28">
        <v>0.74960000000000004</v>
      </c>
      <c r="BN28" t="s">
        <v>70</v>
      </c>
      <c r="BO28" t="s">
        <v>186</v>
      </c>
      <c r="BP28">
        <v>4032.373</v>
      </c>
    </row>
    <row r="29" spans="1:68" ht="16.5">
      <c r="A29" s="126" t="str">
        <f t="shared" si="18"/>
        <v>성산여객</v>
      </c>
      <c r="B29" s="127" t="str">
        <f t="shared" si="1"/>
        <v>이용호</v>
      </c>
      <c r="C29" s="128" t="str">
        <f t="shared" si="19"/>
        <v>F</v>
      </c>
      <c r="D29" s="129">
        <f t="shared" si="20"/>
        <v>0.75148148148148142</v>
      </c>
      <c r="E29" s="130">
        <f t="shared" si="21"/>
        <v>319</v>
      </c>
      <c r="F29" s="131" t="str">
        <f t="shared" si="22"/>
        <v>551</v>
      </c>
      <c r="G29" s="132" t="str">
        <f t="shared" si="23"/>
        <v>71바7054</v>
      </c>
      <c r="H29" s="133">
        <f t="shared" si="24"/>
        <v>1</v>
      </c>
      <c r="I29" s="134">
        <f t="shared" si="25"/>
        <v>2482.8980000000001</v>
      </c>
      <c r="J29" s="135">
        <f t="shared" si="26"/>
        <v>4.6394331628728067E-2</v>
      </c>
      <c r="K29" s="135">
        <f t="shared" si="27"/>
        <v>0.40106982457088347</v>
      </c>
      <c r="L29" s="135">
        <f t="shared" si="28"/>
        <v>0.12525685710810511</v>
      </c>
      <c r="M29" s="136">
        <f t="shared" si="29"/>
        <v>6.952</v>
      </c>
      <c r="N29" s="137">
        <f t="shared" si="30"/>
        <v>0.56385723457024817</v>
      </c>
      <c r="O29" s="137">
        <f t="shared" si="31"/>
        <v>11.31742020815998</v>
      </c>
      <c r="P29" s="219">
        <f t="shared" si="32"/>
        <v>36</v>
      </c>
      <c r="Q29" s="220">
        <f t="shared" si="33"/>
        <v>14</v>
      </c>
      <c r="R29" s="220">
        <f t="shared" si="34"/>
        <v>281</v>
      </c>
      <c r="T29">
        <v>518</v>
      </c>
      <c r="U29">
        <v>319</v>
      </c>
      <c r="V29" t="s">
        <v>242</v>
      </c>
      <c r="W29">
        <v>2482.8980000000001</v>
      </c>
      <c r="X29">
        <v>1223.549</v>
      </c>
      <c r="Y29">
        <v>2.0289999999999999</v>
      </c>
      <c r="Z29">
        <v>6.952</v>
      </c>
      <c r="AA29">
        <v>228.552425</v>
      </c>
      <c r="AB29">
        <v>10.603536999999999</v>
      </c>
      <c r="AC29">
        <v>91.665481</v>
      </c>
      <c r="AD29" s="1">
        <v>311</v>
      </c>
      <c r="AE29">
        <v>14</v>
      </c>
      <c r="AF29">
        <v>281</v>
      </c>
      <c r="AG29">
        <v>72</v>
      </c>
      <c r="AH29">
        <v>10.863581</v>
      </c>
      <c r="AI29">
        <v>102</v>
      </c>
      <c r="AJ29">
        <v>0</v>
      </c>
      <c r="AK29">
        <v>36</v>
      </c>
      <c r="AL29">
        <v>20188</v>
      </c>
      <c r="AM29" t="s">
        <v>243</v>
      </c>
      <c r="AN29" t="s">
        <v>374</v>
      </c>
      <c r="AO29">
        <v>2482.8980000000001</v>
      </c>
      <c r="AR29" t="s">
        <v>117</v>
      </c>
      <c r="AS29" t="s">
        <v>119</v>
      </c>
      <c r="AT29" t="s">
        <v>244</v>
      </c>
      <c r="AU29" t="s">
        <v>242</v>
      </c>
      <c r="AV29" t="s">
        <v>196</v>
      </c>
      <c r="AW29">
        <v>1</v>
      </c>
      <c r="BB29">
        <v>0.75148148148148142</v>
      </c>
      <c r="BC29" t="s">
        <v>70</v>
      </c>
      <c r="BF29" t="s">
        <v>117</v>
      </c>
      <c r="BG29" t="s">
        <v>119</v>
      </c>
      <c r="BH29" t="s">
        <v>242</v>
      </c>
      <c r="BI29">
        <v>319</v>
      </c>
      <c r="BJ29">
        <v>1</v>
      </c>
      <c r="BK29" t="s">
        <v>244</v>
      </c>
      <c r="BL29" t="s">
        <v>174</v>
      </c>
      <c r="BM29">
        <v>0.75148148148148142</v>
      </c>
      <c r="BN29" t="s">
        <v>70</v>
      </c>
      <c r="BO29" t="s">
        <v>186</v>
      </c>
      <c r="BP29">
        <v>2482.8980000000001</v>
      </c>
    </row>
    <row r="30" spans="1:68" ht="16.5">
      <c r="A30" s="109" t="str">
        <f t="shared" si="18"/>
        <v>성산여객</v>
      </c>
      <c r="B30" s="110" t="str">
        <f t="shared" si="1"/>
        <v>이종원</v>
      </c>
      <c r="C30" s="111" t="str">
        <f t="shared" si="19"/>
        <v>D</v>
      </c>
      <c r="D30" s="112">
        <f t="shared" si="20"/>
        <v>0.8103999999999999</v>
      </c>
      <c r="E30" s="113">
        <f t="shared" si="21"/>
        <v>8913</v>
      </c>
      <c r="F30" s="114" t="str">
        <f t="shared" si="22"/>
        <v>521</v>
      </c>
      <c r="G30" s="115" t="str">
        <f t="shared" si="23"/>
        <v>71바7506</v>
      </c>
      <c r="H30" s="116">
        <f t="shared" si="24"/>
        <v>1</v>
      </c>
      <c r="I30" s="117">
        <f t="shared" si="25"/>
        <v>1768.0429999999999</v>
      </c>
      <c r="J30" s="118">
        <f t="shared" si="26"/>
        <v>8.0954552445274969E-3</v>
      </c>
      <c r="K30" s="118">
        <f t="shared" si="27"/>
        <v>0.37577015815993947</v>
      </c>
      <c r="L30" s="118">
        <f t="shared" si="28"/>
        <v>0.18947502973626773</v>
      </c>
      <c r="M30" s="119">
        <f t="shared" si="29"/>
        <v>15.167</v>
      </c>
      <c r="N30" s="120">
        <f t="shared" si="30"/>
        <v>0.1131194207380703</v>
      </c>
      <c r="O30" s="120">
        <f t="shared" si="31"/>
        <v>5.3166127746893039</v>
      </c>
      <c r="P30" s="221">
        <f t="shared" si="32"/>
        <v>21</v>
      </c>
      <c r="Q30" s="222">
        <f t="shared" si="33"/>
        <v>2</v>
      </c>
      <c r="R30" s="222">
        <f t="shared" si="34"/>
        <v>94</v>
      </c>
      <c r="T30">
        <v>518</v>
      </c>
      <c r="U30">
        <v>8913</v>
      </c>
      <c r="V30" t="s">
        <v>246</v>
      </c>
      <c r="W30">
        <v>1768.0429999999999</v>
      </c>
      <c r="X30">
        <v>872.75300000000004</v>
      </c>
      <c r="Y30">
        <v>2.0259999999999998</v>
      </c>
      <c r="Z30">
        <v>15.167</v>
      </c>
      <c r="AA30">
        <v>113.123842</v>
      </c>
      <c r="AB30">
        <v>0.91578899999999996</v>
      </c>
      <c r="AC30">
        <v>42.508564</v>
      </c>
      <c r="AD30" s="1">
        <v>335</v>
      </c>
      <c r="AE30">
        <v>2</v>
      </c>
      <c r="AF30">
        <v>94</v>
      </c>
      <c r="AG30">
        <v>66</v>
      </c>
      <c r="AH30">
        <v>15.629269000000001</v>
      </c>
      <c r="AI30">
        <v>8.3000000000000007</v>
      </c>
      <c r="AJ30">
        <v>0</v>
      </c>
      <c r="AK30">
        <v>21</v>
      </c>
      <c r="AL30">
        <v>1933</v>
      </c>
      <c r="AM30" t="s">
        <v>247</v>
      </c>
      <c r="AN30" t="s">
        <v>375</v>
      </c>
      <c r="AO30">
        <v>1768.0429999999999</v>
      </c>
      <c r="AR30" t="s">
        <v>117</v>
      </c>
      <c r="AS30" t="s">
        <v>118</v>
      </c>
      <c r="AT30" t="s">
        <v>200</v>
      </c>
      <c r="AU30" t="s">
        <v>246</v>
      </c>
      <c r="AV30" t="s">
        <v>48</v>
      </c>
      <c r="AW30">
        <v>1</v>
      </c>
      <c r="BB30">
        <v>0.8103999999999999</v>
      </c>
      <c r="BC30" t="s">
        <v>67</v>
      </c>
      <c r="BF30" t="s">
        <v>117</v>
      </c>
      <c r="BG30" t="s">
        <v>118</v>
      </c>
      <c r="BH30" t="s">
        <v>246</v>
      </c>
      <c r="BI30">
        <v>8913</v>
      </c>
      <c r="BJ30">
        <v>1</v>
      </c>
      <c r="BK30" t="s">
        <v>200</v>
      </c>
      <c r="BL30" t="s">
        <v>174</v>
      </c>
      <c r="BM30">
        <v>0.8103999999999999</v>
      </c>
      <c r="BN30" t="s">
        <v>67</v>
      </c>
      <c r="BO30" t="s">
        <v>177</v>
      </c>
      <c r="BP30">
        <v>1768.0429999999999</v>
      </c>
    </row>
    <row r="31" spans="1:68" ht="16.5">
      <c r="A31" s="126" t="str">
        <f t="shared" si="18"/>
        <v>성산여객</v>
      </c>
      <c r="B31" s="127" t="str">
        <f t="shared" si="1"/>
        <v>이흥규</v>
      </c>
      <c r="C31" s="128" t="str">
        <f t="shared" si="19"/>
        <v>D</v>
      </c>
      <c r="D31" s="129">
        <f t="shared" si="20"/>
        <v>0.84518199072695122</v>
      </c>
      <c r="E31" s="130">
        <f t="shared" si="21"/>
        <v>6551</v>
      </c>
      <c r="F31" s="131" t="str">
        <f t="shared" si="22"/>
        <v>1111</v>
      </c>
      <c r="G31" s="132" t="str">
        <f t="shared" si="23"/>
        <v>71바7094</v>
      </c>
      <c r="H31" s="133">
        <f t="shared" si="24"/>
        <v>6</v>
      </c>
      <c r="I31" s="134">
        <f t="shared" si="25"/>
        <v>1146.9050000000002</v>
      </c>
      <c r="J31" s="135">
        <f t="shared" si="26"/>
        <v>1.0640760276665436E-2</v>
      </c>
      <c r="K31" s="135">
        <f t="shared" si="27"/>
        <v>0.43928253860136918</v>
      </c>
      <c r="L31" s="135">
        <f t="shared" si="28"/>
        <v>0.19182059542856641</v>
      </c>
      <c r="M31" s="136">
        <f t="shared" si="29"/>
        <v>11.964</v>
      </c>
      <c r="N31" s="137">
        <f t="shared" si="30"/>
        <v>8.7191179740257474E-2</v>
      </c>
      <c r="O31" s="137">
        <f t="shared" si="31"/>
        <v>15.520029993765831</v>
      </c>
      <c r="P31" s="219">
        <f t="shared" si="32"/>
        <v>60</v>
      </c>
      <c r="Q31" s="220">
        <f t="shared" si="33"/>
        <v>1</v>
      </c>
      <c r="R31" s="220">
        <f t="shared" si="34"/>
        <v>178</v>
      </c>
      <c r="T31">
        <v>518</v>
      </c>
      <c r="U31">
        <v>6551</v>
      </c>
      <c r="V31" t="s">
        <v>248</v>
      </c>
      <c r="W31">
        <v>1146.905</v>
      </c>
      <c r="X31">
        <v>557.13</v>
      </c>
      <c r="Y31">
        <v>2.0590000000000002</v>
      </c>
      <c r="Z31">
        <v>11.964</v>
      </c>
      <c r="AA31">
        <v>87.477208000000005</v>
      </c>
      <c r="AB31">
        <v>0.93082399999999998</v>
      </c>
      <c r="AC31">
        <v>38.427210000000002</v>
      </c>
      <c r="AD31" s="1">
        <v>220</v>
      </c>
      <c r="AE31">
        <v>1</v>
      </c>
      <c r="AF31">
        <v>178</v>
      </c>
      <c r="AG31">
        <v>72</v>
      </c>
      <c r="AH31">
        <v>13.110900000000001</v>
      </c>
      <c r="AI31">
        <v>799.9</v>
      </c>
      <c r="AJ31">
        <v>0</v>
      </c>
      <c r="AK31">
        <v>60</v>
      </c>
      <c r="AL31">
        <v>32476</v>
      </c>
      <c r="AM31" t="s">
        <v>249</v>
      </c>
      <c r="AN31" t="s">
        <v>376</v>
      </c>
      <c r="AO31">
        <v>319.38499999999999</v>
      </c>
      <c r="AR31" t="s">
        <v>117</v>
      </c>
      <c r="AS31" t="s">
        <v>335</v>
      </c>
      <c r="AT31" t="s">
        <v>278</v>
      </c>
      <c r="AU31" t="s">
        <v>248</v>
      </c>
      <c r="AV31" t="s">
        <v>48</v>
      </c>
      <c r="AW31">
        <v>6</v>
      </c>
      <c r="BB31">
        <v>0.84518199072695122</v>
      </c>
      <c r="BC31" t="s">
        <v>67</v>
      </c>
      <c r="BF31" t="s">
        <v>117</v>
      </c>
      <c r="BG31" t="s">
        <v>335</v>
      </c>
      <c r="BH31" t="s">
        <v>248</v>
      </c>
      <c r="BI31">
        <v>6551</v>
      </c>
      <c r="BJ31">
        <v>6</v>
      </c>
      <c r="BK31" t="s">
        <v>278</v>
      </c>
      <c r="BL31" t="s">
        <v>200</v>
      </c>
      <c r="BM31">
        <v>0.84518199072695122</v>
      </c>
      <c r="BN31" t="s">
        <v>67</v>
      </c>
      <c r="BO31" t="s">
        <v>177</v>
      </c>
      <c r="BP31">
        <v>1146.9050000000002</v>
      </c>
    </row>
    <row r="32" spans="1:68" ht="16.5">
      <c r="A32" s="109" t="str">
        <f t="shared" si="18"/>
        <v>성산여객</v>
      </c>
      <c r="B32" s="110" t="str">
        <f t="shared" si="1"/>
        <v>정수교</v>
      </c>
      <c r="C32" s="111" t="str">
        <f t="shared" si="19"/>
        <v>D</v>
      </c>
      <c r="D32" s="112">
        <f t="shared" si="20"/>
        <v>0.82625563676884017</v>
      </c>
      <c r="E32" s="113">
        <f t="shared" si="21"/>
        <v>1127</v>
      </c>
      <c r="F32" s="114" t="str">
        <f t="shared" si="22"/>
        <v>521</v>
      </c>
      <c r="G32" s="115" t="str">
        <f t="shared" si="23"/>
        <v>71바7503</v>
      </c>
      <c r="H32" s="116">
        <f t="shared" si="24"/>
        <v>8</v>
      </c>
      <c r="I32" s="117">
        <f t="shared" si="25"/>
        <v>1622.519</v>
      </c>
      <c r="J32" s="118">
        <f t="shared" si="26"/>
        <v>2.8626389320905072E-2</v>
      </c>
      <c r="K32" s="118">
        <f t="shared" si="27"/>
        <v>0.36455847371048855</v>
      </c>
      <c r="L32" s="118">
        <f t="shared" si="28"/>
        <v>0.18058340148867286</v>
      </c>
      <c r="M32" s="119">
        <f t="shared" si="29"/>
        <v>12.818</v>
      </c>
      <c r="N32" s="120">
        <f t="shared" si="30"/>
        <v>2.1620595779539591</v>
      </c>
      <c r="O32" s="120">
        <f t="shared" si="31"/>
        <v>15.434703098171319</v>
      </c>
      <c r="P32" s="221">
        <f t="shared" si="32"/>
        <v>29</v>
      </c>
      <c r="Q32" s="222">
        <f t="shared" si="33"/>
        <v>36</v>
      </c>
      <c r="R32" s="222">
        <f t="shared" si="34"/>
        <v>257</v>
      </c>
      <c r="T32">
        <v>518</v>
      </c>
      <c r="U32">
        <v>1127</v>
      </c>
      <c r="V32" t="s">
        <v>377</v>
      </c>
      <c r="W32">
        <v>1665.079</v>
      </c>
      <c r="X32">
        <v>766.03700000000003</v>
      </c>
      <c r="Y32">
        <v>2.1739999999999999</v>
      </c>
      <c r="Z32">
        <v>12.818</v>
      </c>
      <c r="AA32">
        <v>106.25245</v>
      </c>
      <c r="AB32">
        <v>3.0416240000000001</v>
      </c>
      <c r="AC32">
        <v>38.735230999999999</v>
      </c>
      <c r="AD32" s="1">
        <v>293</v>
      </c>
      <c r="AE32">
        <v>36</v>
      </c>
      <c r="AF32">
        <v>257</v>
      </c>
      <c r="AG32">
        <v>79</v>
      </c>
      <c r="AH32">
        <v>15.670970000000001</v>
      </c>
      <c r="AI32">
        <v>504.6</v>
      </c>
      <c r="AJ32">
        <v>0</v>
      </c>
      <c r="AK32">
        <v>29</v>
      </c>
      <c r="AL32">
        <v>7717</v>
      </c>
      <c r="AM32" t="s">
        <v>378</v>
      </c>
      <c r="AN32" t="s">
        <v>379</v>
      </c>
      <c r="AO32">
        <v>258.601</v>
      </c>
      <c r="AR32" t="s">
        <v>117</v>
      </c>
      <c r="AS32" t="s">
        <v>118</v>
      </c>
      <c r="AT32" t="s">
        <v>197</v>
      </c>
      <c r="AU32" t="s">
        <v>377</v>
      </c>
      <c r="AV32" t="s">
        <v>196</v>
      </c>
      <c r="AW32">
        <v>8</v>
      </c>
      <c r="BB32">
        <v>0.82625563676884017</v>
      </c>
      <c r="BC32" t="s">
        <v>67</v>
      </c>
      <c r="BF32" t="s">
        <v>117</v>
      </c>
      <c r="BG32" t="s">
        <v>118</v>
      </c>
      <c r="BH32" t="s">
        <v>377</v>
      </c>
      <c r="BI32">
        <v>1127</v>
      </c>
      <c r="BJ32">
        <v>8</v>
      </c>
      <c r="BK32" t="s">
        <v>197</v>
      </c>
      <c r="BL32" t="s">
        <v>200</v>
      </c>
      <c r="BM32">
        <v>0.82625563676884017</v>
      </c>
      <c r="BN32" t="s">
        <v>67</v>
      </c>
      <c r="BO32" t="s">
        <v>177</v>
      </c>
      <c r="BP32">
        <v>1622.519</v>
      </c>
    </row>
    <row r="33" spans="1:68" ht="16.5">
      <c r="A33" s="126" t="str">
        <f t="shared" si="18"/>
        <v>성산여객</v>
      </c>
      <c r="B33" s="127" t="str">
        <f t="shared" si="1"/>
        <v>정언교</v>
      </c>
      <c r="C33" s="128" t="str">
        <f t="shared" si="19"/>
        <v>C</v>
      </c>
      <c r="D33" s="129">
        <f t="shared" si="20"/>
        <v>0.88075489520270667</v>
      </c>
      <c r="E33" s="130">
        <f t="shared" si="21"/>
        <v>4600</v>
      </c>
      <c r="F33" s="131" t="str">
        <f t="shared" si="22"/>
        <v>521</v>
      </c>
      <c r="G33" s="132" t="str">
        <f t="shared" si="23"/>
        <v>71바7506</v>
      </c>
      <c r="H33" s="133">
        <f t="shared" si="24"/>
        <v>2</v>
      </c>
      <c r="I33" s="134">
        <f t="shared" si="25"/>
        <v>1515.6880000000001</v>
      </c>
      <c r="J33" s="135">
        <f t="shared" si="26"/>
        <v>3.2519699852718853E-2</v>
      </c>
      <c r="K33" s="135">
        <f t="shared" si="27"/>
        <v>0.35619331364956108</v>
      </c>
      <c r="L33" s="135">
        <f t="shared" si="28"/>
        <v>0.13987047466233155</v>
      </c>
      <c r="M33" s="136">
        <f t="shared" si="29"/>
        <v>11.599</v>
      </c>
      <c r="N33" s="137">
        <f t="shared" si="30"/>
        <v>0</v>
      </c>
      <c r="O33" s="137">
        <f t="shared" si="31"/>
        <v>7.719266762024902</v>
      </c>
      <c r="P33" s="219">
        <f t="shared" si="32"/>
        <v>19</v>
      </c>
      <c r="Q33" s="220">
        <f t="shared" si="33"/>
        <v>0</v>
      </c>
      <c r="R33" s="220">
        <f t="shared" si="34"/>
        <v>117</v>
      </c>
      <c r="T33">
        <v>518</v>
      </c>
      <c r="U33">
        <v>4600</v>
      </c>
      <c r="V33" t="s">
        <v>251</v>
      </c>
      <c r="W33">
        <v>1515.6880000000001</v>
      </c>
      <c r="X33">
        <v>683.85500000000002</v>
      </c>
      <c r="Y33">
        <v>2.2160000000000002</v>
      </c>
      <c r="Z33">
        <v>11.599</v>
      </c>
      <c r="AA33">
        <v>104.422735</v>
      </c>
      <c r="AB33">
        <v>3.3957959999999998</v>
      </c>
      <c r="AC33">
        <v>37.194679999999998</v>
      </c>
      <c r="AD33" s="1">
        <v>212</v>
      </c>
      <c r="AE33">
        <v>0</v>
      </c>
      <c r="AF33">
        <v>117</v>
      </c>
      <c r="AG33">
        <v>69</v>
      </c>
      <c r="AH33">
        <v>14.514923</v>
      </c>
      <c r="AI33">
        <v>47.3</v>
      </c>
      <c r="AJ33">
        <v>0</v>
      </c>
      <c r="AK33">
        <v>19</v>
      </c>
      <c r="AL33">
        <v>3550</v>
      </c>
      <c r="AM33" t="s">
        <v>252</v>
      </c>
      <c r="AN33" t="s">
        <v>380</v>
      </c>
      <c r="AO33">
        <v>1386.808</v>
      </c>
      <c r="AR33" t="s">
        <v>117</v>
      </c>
      <c r="AS33" t="s">
        <v>118</v>
      </c>
      <c r="AT33" t="s">
        <v>200</v>
      </c>
      <c r="AU33" t="s">
        <v>251</v>
      </c>
      <c r="AV33" t="s">
        <v>48</v>
      </c>
      <c r="AW33">
        <v>2</v>
      </c>
      <c r="BB33">
        <v>0.88075489520270667</v>
      </c>
      <c r="BC33" t="s">
        <v>69</v>
      </c>
      <c r="BF33" t="s">
        <v>117</v>
      </c>
      <c r="BG33" t="s">
        <v>118</v>
      </c>
      <c r="BH33" t="s">
        <v>251</v>
      </c>
      <c r="BI33">
        <v>4600</v>
      </c>
      <c r="BJ33">
        <v>2</v>
      </c>
      <c r="BK33" t="s">
        <v>200</v>
      </c>
      <c r="BL33" t="s">
        <v>197</v>
      </c>
      <c r="BM33">
        <v>0.88075489520270667</v>
      </c>
      <c r="BN33" t="s">
        <v>69</v>
      </c>
      <c r="BO33" t="s">
        <v>176</v>
      </c>
      <c r="BP33">
        <v>1515.6880000000001</v>
      </c>
    </row>
    <row r="34" spans="1:68" ht="16.5">
      <c r="A34" s="109" t="str">
        <f t="shared" si="18"/>
        <v>성산여객</v>
      </c>
      <c r="B34" s="110" t="str">
        <f t="shared" si="1"/>
        <v>정재길</v>
      </c>
      <c r="C34" s="111" t="str">
        <f t="shared" si="19"/>
        <v>F</v>
      </c>
      <c r="D34" s="112">
        <f t="shared" si="20"/>
        <v>0.68888888888888888</v>
      </c>
      <c r="E34" s="113">
        <f t="shared" si="21"/>
        <v>7544</v>
      </c>
      <c r="F34" s="114" t="str">
        <f t="shared" si="22"/>
        <v>551</v>
      </c>
      <c r="G34" s="115" t="str">
        <f t="shared" si="23"/>
        <v>71바7058</v>
      </c>
      <c r="H34" s="116">
        <f t="shared" si="24"/>
        <v>1</v>
      </c>
      <c r="I34" s="117">
        <f t="shared" si="25"/>
        <v>3972.9380000000001</v>
      </c>
      <c r="J34" s="118">
        <f t="shared" si="26"/>
        <v>5.002728256466428E-2</v>
      </c>
      <c r="K34" s="118">
        <f t="shared" si="27"/>
        <v>0.41455388856940739</v>
      </c>
      <c r="L34" s="118">
        <f t="shared" si="28"/>
        <v>0.17845735322323178</v>
      </c>
      <c r="M34" s="119">
        <f t="shared" si="29"/>
        <v>9.0760000000000005</v>
      </c>
      <c r="N34" s="120">
        <f t="shared" si="30"/>
        <v>0.75510868782749696</v>
      </c>
      <c r="O34" s="120">
        <f t="shared" si="31"/>
        <v>16.008304181942936</v>
      </c>
      <c r="P34" s="221">
        <f t="shared" si="32"/>
        <v>40</v>
      </c>
      <c r="Q34" s="222">
        <f t="shared" si="33"/>
        <v>30</v>
      </c>
      <c r="R34" s="222">
        <f t="shared" si="34"/>
        <v>636</v>
      </c>
      <c r="T34">
        <v>518</v>
      </c>
      <c r="U34">
        <v>7544</v>
      </c>
      <c r="V34" t="s">
        <v>294</v>
      </c>
      <c r="W34">
        <v>3972.9380000000001</v>
      </c>
      <c r="X34">
        <v>2136.069</v>
      </c>
      <c r="Y34">
        <v>1.86</v>
      </c>
      <c r="Z34">
        <v>9.0760000000000005</v>
      </c>
      <c r="AA34">
        <v>357.363764</v>
      </c>
      <c r="AB34">
        <v>17.877938</v>
      </c>
      <c r="AC34">
        <v>148.14653799999999</v>
      </c>
      <c r="AD34" s="1">
        <v>709</v>
      </c>
      <c r="AE34">
        <v>30</v>
      </c>
      <c r="AF34">
        <v>636</v>
      </c>
      <c r="AG34">
        <v>71</v>
      </c>
      <c r="AH34">
        <v>11.117349000000001</v>
      </c>
      <c r="AI34">
        <v>210.5</v>
      </c>
      <c r="AJ34">
        <v>0</v>
      </c>
      <c r="AK34">
        <v>40</v>
      </c>
      <c r="AL34">
        <v>15322</v>
      </c>
      <c r="AM34" t="s">
        <v>295</v>
      </c>
      <c r="AN34" t="s">
        <v>381</v>
      </c>
      <c r="AO34">
        <v>3972.9380000000001</v>
      </c>
      <c r="AR34" t="s">
        <v>117</v>
      </c>
      <c r="AS34" t="s">
        <v>119</v>
      </c>
      <c r="AT34" t="s">
        <v>274</v>
      </c>
      <c r="AU34" t="s">
        <v>294</v>
      </c>
      <c r="AV34" t="s">
        <v>196</v>
      </c>
      <c r="AW34">
        <v>1</v>
      </c>
      <c r="BB34">
        <v>0.68888888888888888</v>
      </c>
      <c r="BC34" t="s">
        <v>70</v>
      </c>
      <c r="BF34" t="s">
        <v>117</v>
      </c>
      <c r="BG34" t="s">
        <v>119</v>
      </c>
      <c r="BH34" t="s">
        <v>294</v>
      </c>
      <c r="BI34">
        <v>7544</v>
      </c>
      <c r="BJ34">
        <v>1</v>
      </c>
      <c r="BK34" t="s">
        <v>274</v>
      </c>
      <c r="BL34" t="s">
        <v>174</v>
      </c>
      <c r="BM34">
        <v>0.68888888888888888</v>
      </c>
      <c r="BN34" t="s">
        <v>70</v>
      </c>
      <c r="BO34" t="s">
        <v>186</v>
      </c>
      <c r="BP34">
        <v>3972.9380000000001</v>
      </c>
    </row>
    <row r="35" spans="1:68" ht="16.5">
      <c r="A35" s="126" t="str">
        <f t="shared" si="18"/>
        <v>성산여객</v>
      </c>
      <c r="B35" s="127" t="str">
        <f t="shared" si="1"/>
        <v>정지택</v>
      </c>
      <c r="C35" s="128" t="str">
        <f t="shared" si="19"/>
        <v>D</v>
      </c>
      <c r="D35" s="129">
        <f t="shared" si="20"/>
        <v>0.84920000000000007</v>
      </c>
      <c r="E35" s="130">
        <f t="shared" si="21"/>
        <v>1944</v>
      </c>
      <c r="F35" s="131" t="str">
        <f t="shared" si="22"/>
        <v>521</v>
      </c>
      <c r="G35" s="132" t="str">
        <f t="shared" si="23"/>
        <v>71바7093</v>
      </c>
      <c r="H35" s="133">
        <f t="shared" si="24"/>
        <v>1</v>
      </c>
      <c r="I35" s="134">
        <f t="shared" si="25"/>
        <v>843.01499999999999</v>
      </c>
      <c r="J35" s="135">
        <f t="shared" si="26"/>
        <v>1.0163505806237297E-2</v>
      </c>
      <c r="K35" s="135">
        <f t="shared" si="27"/>
        <v>0.34986552091913792</v>
      </c>
      <c r="L35" s="135">
        <f t="shared" si="28"/>
        <v>0.14709109565072984</v>
      </c>
      <c r="M35" s="136">
        <f t="shared" si="29"/>
        <v>8.7910000000000004</v>
      </c>
      <c r="N35" s="137">
        <f t="shared" si="30"/>
        <v>0</v>
      </c>
      <c r="O35" s="137">
        <f t="shared" si="31"/>
        <v>2.6096807292871422</v>
      </c>
      <c r="P35" s="219">
        <f t="shared" si="32"/>
        <v>6</v>
      </c>
      <c r="Q35" s="220">
        <f t="shared" si="33"/>
        <v>0</v>
      </c>
      <c r="R35" s="220">
        <f t="shared" si="34"/>
        <v>22</v>
      </c>
      <c r="T35">
        <v>518</v>
      </c>
      <c r="U35">
        <v>1944</v>
      </c>
      <c r="V35" t="s">
        <v>253</v>
      </c>
      <c r="W35">
        <v>843.01499999999999</v>
      </c>
      <c r="X35">
        <v>397.161</v>
      </c>
      <c r="Y35">
        <v>2.1230000000000002</v>
      </c>
      <c r="Z35">
        <v>8.7910000000000004</v>
      </c>
      <c r="AA35">
        <v>56.600253000000002</v>
      </c>
      <c r="AB35">
        <v>0.57525700000000002</v>
      </c>
      <c r="AC35">
        <v>19.802477</v>
      </c>
      <c r="AD35" s="1">
        <v>124</v>
      </c>
      <c r="AE35">
        <v>0</v>
      </c>
      <c r="AF35">
        <v>22</v>
      </c>
      <c r="AG35">
        <v>59</v>
      </c>
      <c r="AH35">
        <v>14.894190999999999</v>
      </c>
      <c r="AI35">
        <v>0</v>
      </c>
      <c r="AJ35">
        <v>0</v>
      </c>
      <c r="AK35">
        <v>6</v>
      </c>
      <c r="AL35">
        <v>315</v>
      </c>
      <c r="AM35" t="s">
        <v>254</v>
      </c>
      <c r="AN35" t="s">
        <v>382</v>
      </c>
      <c r="AO35">
        <v>843.01499999999999</v>
      </c>
      <c r="AR35" t="s">
        <v>117</v>
      </c>
      <c r="AS35" t="s">
        <v>118</v>
      </c>
      <c r="AT35" t="s">
        <v>204</v>
      </c>
      <c r="AU35" t="s">
        <v>253</v>
      </c>
      <c r="AV35" t="s">
        <v>48</v>
      </c>
      <c r="AW35">
        <v>1</v>
      </c>
      <c r="BB35">
        <v>0.84920000000000007</v>
      </c>
      <c r="BC35" t="s">
        <v>67</v>
      </c>
      <c r="BF35" t="s">
        <v>117</v>
      </c>
      <c r="BG35" t="s">
        <v>118</v>
      </c>
      <c r="BH35" t="s">
        <v>253</v>
      </c>
      <c r="BI35">
        <v>1944</v>
      </c>
      <c r="BJ35">
        <v>1</v>
      </c>
      <c r="BK35" t="s">
        <v>204</v>
      </c>
      <c r="BL35" t="s">
        <v>174</v>
      </c>
      <c r="BM35">
        <v>0.84920000000000007</v>
      </c>
      <c r="BN35" t="s">
        <v>67</v>
      </c>
      <c r="BO35" t="s">
        <v>177</v>
      </c>
      <c r="BP35">
        <v>843.01499999999999</v>
      </c>
    </row>
    <row r="36" spans="1:68" ht="16.5">
      <c r="A36" s="109" t="str">
        <f t="shared" si="18"/>
        <v>성산여객</v>
      </c>
      <c r="B36" s="110" t="str">
        <f t="shared" si="1"/>
        <v>정태화</v>
      </c>
      <c r="C36" s="111" t="str">
        <f t="shared" si="19"/>
        <v>C</v>
      </c>
      <c r="D36" s="112">
        <f t="shared" si="20"/>
        <v>0.87357142857142867</v>
      </c>
      <c r="E36" s="113">
        <f t="shared" si="21"/>
        <v>93</v>
      </c>
      <c r="F36" s="114" t="str">
        <f t="shared" si="22"/>
        <v>521</v>
      </c>
      <c r="G36" s="115" t="str">
        <f t="shared" si="23"/>
        <v>71바7510</v>
      </c>
      <c r="H36" s="116">
        <f t="shared" si="24"/>
        <v>1</v>
      </c>
      <c r="I36" s="117">
        <f t="shared" si="25"/>
        <v>1030.047</v>
      </c>
      <c r="J36" s="118">
        <f t="shared" si="26"/>
        <v>8.9991978257337128E-3</v>
      </c>
      <c r="K36" s="118">
        <f t="shared" si="27"/>
        <v>0.32493898927285575</v>
      </c>
      <c r="L36" s="118">
        <f t="shared" si="28"/>
        <v>0.17377847806944732</v>
      </c>
      <c r="M36" s="119">
        <f t="shared" si="29"/>
        <v>6.2649999999999997</v>
      </c>
      <c r="N36" s="120">
        <f t="shared" si="30"/>
        <v>0.87374653777934408</v>
      </c>
      <c r="O36" s="120">
        <f t="shared" si="31"/>
        <v>14.65952524496455</v>
      </c>
      <c r="P36" s="221">
        <f t="shared" si="32"/>
        <v>6</v>
      </c>
      <c r="Q36" s="222">
        <f t="shared" si="33"/>
        <v>9</v>
      </c>
      <c r="R36" s="222">
        <f t="shared" si="34"/>
        <v>151</v>
      </c>
      <c r="T36">
        <v>518</v>
      </c>
      <c r="U36">
        <v>93</v>
      </c>
      <c r="V36" t="s">
        <v>255</v>
      </c>
      <c r="W36">
        <v>1030.047</v>
      </c>
      <c r="X36">
        <v>421.18299999999999</v>
      </c>
      <c r="Y36">
        <v>2.4460000000000002</v>
      </c>
      <c r="Z36">
        <v>6.2649999999999997</v>
      </c>
      <c r="AA36">
        <v>64.353847000000002</v>
      </c>
      <c r="AB36">
        <v>0.57913300000000001</v>
      </c>
      <c r="AC36">
        <v>20.911073999999999</v>
      </c>
      <c r="AD36" s="1">
        <v>179</v>
      </c>
      <c r="AE36">
        <v>9</v>
      </c>
      <c r="AF36">
        <v>151</v>
      </c>
      <c r="AG36">
        <v>74</v>
      </c>
      <c r="AH36">
        <v>16.005989</v>
      </c>
      <c r="AI36">
        <v>213.1</v>
      </c>
      <c r="AJ36">
        <v>0</v>
      </c>
      <c r="AK36">
        <v>6</v>
      </c>
      <c r="AL36">
        <v>427</v>
      </c>
      <c r="AM36" t="s">
        <v>256</v>
      </c>
      <c r="AN36" t="s">
        <v>383</v>
      </c>
      <c r="AO36">
        <v>1030.047</v>
      </c>
      <c r="AR36" t="s">
        <v>117</v>
      </c>
      <c r="AS36" t="s">
        <v>118</v>
      </c>
      <c r="AT36" t="s">
        <v>284</v>
      </c>
      <c r="AU36" t="s">
        <v>255</v>
      </c>
      <c r="AV36" t="s">
        <v>196</v>
      </c>
      <c r="AW36">
        <v>1</v>
      </c>
      <c r="BB36">
        <v>0.87357142857142867</v>
      </c>
      <c r="BC36" t="s">
        <v>69</v>
      </c>
      <c r="BF36" t="s">
        <v>117</v>
      </c>
      <c r="BG36" t="s">
        <v>118</v>
      </c>
      <c r="BH36" t="s">
        <v>255</v>
      </c>
      <c r="BI36">
        <v>93</v>
      </c>
      <c r="BJ36">
        <v>1</v>
      </c>
      <c r="BK36" t="s">
        <v>284</v>
      </c>
      <c r="BL36" t="s">
        <v>174</v>
      </c>
      <c r="BM36">
        <v>0.87357142857142867</v>
      </c>
      <c r="BN36" t="s">
        <v>69</v>
      </c>
      <c r="BO36" t="s">
        <v>176</v>
      </c>
      <c r="BP36">
        <v>1030.047</v>
      </c>
    </row>
    <row r="37" spans="1:68" ht="16.5">
      <c r="A37" s="126" t="str">
        <f t="shared" si="18"/>
        <v>성산여객</v>
      </c>
      <c r="B37" s="127" t="str">
        <f t="shared" si="1"/>
        <v>제갈민</v>
      </c>
      <c r="C37" s="128" t="str">
        <f t="shared" si="19"/>
        <v>A</v>
      </c>
      <c r="D37" s="129">
        <f t="shared" si="20"/>
        <v>0.95199999999999996</v>
      </c>
      <c r="E37" s="130">
        <f t="shared" si="21"/>
        <v>8253</v>
      </c>
      <c r="F37" s="131" t="str">
        <f t="shared" si="22"/>
        <v>521</v>
      </c>
      <c r="G37" s="132" t="str">
        <f t="shared" si="23"/>
        <v>71바7088</v>
      </c>
      <c r="H37" s="133">
        <f t="shared" si="24"/>
        <v>1</v>
      </c>
      <c r="I37" s="134">
        <f t="shared" si="25"/>
        <v>743.96500000000003</v>
      </c>
      <c r="J37" s="135">
        <f t="shared" si="26"/>
        <v>3.2692024515411082E-2</v>
      </c>
      <c r="K37" s="135">
        <f t="shared" si="27"/>
        <v>0.33954808634146111</v>
      </c>
      <c r="L37" s="135">
        <f t="shared" si="28"/>
        <v>0.15592131350265132</v>
      </c>
      <c r="M37" s="136">
        <f t="shared" si="29"/>
        <v>11.326000000000001</v>
      </c>
      <c r="N37" s="137">
        <f t="shared" si="30"/>
        <v>0</v>
      </c>
      <c r="O37" s="137">
        <f t="shared" si="31"/>
        <v>4.5701074647328834</v>
      </c>
      <c r="P37" s="219">
        <f t="shared" si="32"/>
        <v>4</v>
      </c>
      <c r="Q37" s="220">
        <f t="shared" si="33"/>
        <v>0</v>
      </c>
      <c r="R37" s="220">
        <f t="shared" si="34"/>
        <v>34</v>
      </c>
      <c r="T37">
        <v>518</v>
      </c>
      <c r="U37">
        <v>8253</v>
      </c>
      <c r="V37" t="s">
        <v>257</v>
      </c>
      <c r="W37">
        <v>743.96500000000003</v>
      </c>
      <c r="X37">
        <v>312.59500000000003</v>
      </c>
      <c r="Y37">
        <v>2.38</v>
      </c>
      <c r="Z37">
        <v>11.326000000000001</v>
      </c>
      <c r="AA37">
        <v>51.354146</v>
      </c>
      <c r="AB37">
        <v>1.678871</v>
      </c>
      <c r="AC37">
        <v>17.437201999999999</v>
      </c>
      <c r="AD37" s="1">
        <v>116</v>
      </c>
      <c r="AE37">
        <v>0</v>
      </c>
      <c r="AF37">
        <v>34</v>
      </c>
      <c r="AG37">
        <v>64</v>
      </c>
      <c r="AH37">
        <v>14.486950999999999</v>
      </c>
      <c r="AI37">
        <v>15.2</v>
      </c>
      <c r="AJ37">
        <v>0</v>
      </c>
      <c r="AK37">
        <v>4</v>
      </c>
      <c r="AL37">
        <v>648</v>
      </c>
      <c r="AM37" t="s">
        <v>258</v>
      </c>
      <c r="AN37" t="s">
        <v>384</v>
      </c>
      <c r="AO37">
        <v>743.96500000000003</v>
      </c>
      <c r="AR37" t="s">
        <v>117</v>
      </c>
      <c r="AS37" t="s">
        <v>118</v>
      </c>
      <c r="AT37" t="s">
        <v>250</v>
      </c>
      <c r="AU37" t="s">
        <v>257</v>
      </c>
      <c r="AV37" t="s">
        <v>48</v>
      </c>
      <c r="AW37">
        <v>1</v>
      </c>
      <c r="BB37">
        <v>0.95199999999999996</v>
      </c>
      <c r="BC37" t="s">
        <v>66</v>
      </c>
      <c r="BF37" t="s">
        <v>117</v>
      </c>
      <c r="BG37" t="s">
        <v>118</v>
      </c>
      <c r="BH37" t="s">
        <v>257</v>
      </c>
      <c r="BI37">
        <v>8253</v>
      </c>
      <c r="BJ37">
        <v>1</v>
      </c>
      <c r="BK37" t="s">
        <v>250</v>
      </c>
      <c r="BL37" t="s">
        <v>174</v>
      </c>
      <c r="BM37">
        <v>0.95199999999999996</v>
      </c>
      <c r="BN37" t="s">
        <v>66</v>
      </c>
      <c r="BO37" t="s">
        <v>385</v>
      </c>
      <c r="BP37">
        <v>743.96500000000003</v>
      </c>
    </row>
    <row r="38" spans="1:68" ht="16.5">
      <c r="A38" s="109" t="str">
        <f t="shared" si="18"/>
        <v>성산여객</v>
      </c>
      <c r="B38" s="110" t="str">
        <f t="shared" si="1"/>
        <v>최건우</v>
      </c>
      <c r="C38" s="111" t="str">
        <f t="shared" si="19"/>
        <v>F</v>
      </c>
      <c r="D38" s="112">
        <f t="shared" si="20"/>
        <v>0.73199999999999998</v>
      </c>
      <c r="E38" s="113">
        <f t="shared" si="21"/>
        <v>5826</v>
      </c>
      <c r="F38" s="114" t="str">
        <f t="shared" si="22"/>
        <v>521</v>
      </c>
      <c r="G38" s="115" t="str">
        <f t="shared" si="23"/>
        <v>71바7507</v>
      </c>
      <c r="H38" s="116">
        <f t="shared" si="24"/>
        <v>1</v>
      </c>
      <c r="I38" s="117">
        <f t="shared" si="25"/>
        <v>958.83900000000006</v>
      </c>
      <c r="J38" s="118">
        <f t="shared" si="26"/>
        <v>1.9797931608957011E-2</v>
      </c>
      <c r="K38" s="118">
        <f t="shared" si="27"/>
        <v>0.37915726709087261</v>
      </c>
      <c r="L38" s="118">
        <f t="shared" si="28"/>
        <v>0.22944415068640303</v>
      </c>
      <c r="M38" s="119">
        <f t="shared" si="29"/>
        <v>10.772</v>
      </c>
      <c r="N38" s="120">
        <f t="shared" si="30"/>
        <v>0</v>
      </c>
      <c r="O38" s="120">
        <f t="shared" si="31"/>
        <v>6.4661533375259035</v>
      </c>
      <c r="P38" s="221">
        <f t="shared" si="32"/>
        <v>33</v>
      </c>
      <c r="Q38" s="222">
        <f t="shared" si="33"/>
        <v>0</v>
      </c>
      <c r="R38" s="222">
        <f t="shared" si="34"/>
        <v>62</v>
      </c>
      <c r="T38">
        <v>518</v>
      </c>
      <c r="U38">
        <v>5826</v>
      </c>
      <c r="V38" t="s">
        <v>260</v>
      </c>
      <c r="W38">
        <v>958.83900000000006</v>
      </c>
      <c r="X38">
        <v>524.01900000000001</v>
      </c>
      <c r="Y38">
        <v>1.83</v>
      </c>
      <c r="Z38">
        <v>10.772</v>
      </c>
      <c r="AA38">
        <v>66.237475000000003</v>
      </c>
      <c r="AB38">
        <v>1.3113649999999999</v>
      </c>
      <c r="AC38">
        <v>25.114419999999999</v>
      </c>
      <c r="AD38" s="1">
        <v>220</v>
      </c>
      <c r="AE38">
        <v>0</v>
      </c>
      <c r="AF38">
        <v>62</v>
      </c>
      <c r="AG38">
        <v>70</v>
      </c>
      <c r="AH38">
        <v>14.475778</v>
      </c>
      <c r="AI38">
        <v>59.1</v>
      </c>
      <c r="AJ38">
        <v>0</v>
      </c>
      <c r="AK38">
        <v>33</v>
      </c>
      <c r="AL38">
        <v>9675</v>
      </c>
      <c r="AM38" t="s">
        <v>261</v>
      </c>
      <c r="AN38" t="s">
        <v>386</v>
      </c>
      <c r="AO38">
        <v>958.83900000000006</v>
      </c>
      <c r="AR38" t="s">
        <v>117</v>
      </c>
      <c r="AS38" t="s">
        <v>118</v>
      </c>
      <c r="AT38" t="s">
        <v>228</v>
      </c>
      <c r="AU38" t="s">
        <v>260</v>
      </c>
      <c r="AV38" t="s">
        <v>48</v>
      </c>
      <c r="AW38">
        <v>1</v>
      </c>
      <c r="BB38">
        <v>0.73199999999999998</v>
      </c>
      <c r="BC38" t="s">
        <v>70</v>
      </c>
      <c r="BF38" t="s">
        <v>117</v>
      </c>
      <c r="BG38" t="s">
        <v>118</v>
      </c>
      <c r="BH38" t="s">
        <v>260</v>
      </c>
      <c r="BI38">
        <v>5826</v>
      </c>
      <c r="BJ38">
        <v>1</v>
      </c>
      <c r="BK38" t="s">
        <v>228</v>
      </c>
      <c r="BL38" t="s">
        <v>174</v>
      </c>
      <c r="BM38">
        <v>0.73199999999999998</v>
      </c>
      <c r="BN38" t="s">
        <v>70</v>
      </c>
      <c r="BO38" t="s">
        <v>186</v>
      </c>
      <c r="BP38">
        <v>958.83900000000006</v>
      </c>
    </row>
    <row r="39" spans="1:68" ht="16.5">
      <c r="A39" s="126" t="str">
        <f t="shared" si="18"/>
        <v>성산여객</v>
      </c>
      <c r="B39" s="127" t="str">
        <f t="shared" si="1"/>
        <v>하상신</v>
      </c>
      <c r="C39" s="128" t="str">
        <f t="shared" si="19"/>
        <v>C</v>
      </c>
      <c r="D39" s="129">
        <f t="shared" si="20"/>
        <v>0.89039999999999997</v>
      </c>
      <c r="E39" s="130">
        <f t="shared" si="21"/>
        <v>6282</v>
      </c>
      <c r="F39" s="131" t="str">
        <f t="shared" si="22"/>
        <v>521</v>
      </c>
      <c r="G39" s="132" t="str">
        <f t="shared" si="23"/>
        <v>71바7505</v>
      </c>
      <c r="H39" s="133">
        <f t="shared" si="24"/>
        <v>2</v>
      </c>
      <c r="I39" s="134">
        <f t="shared" si="25"/>
        <v>617.62200000000007</v>
      </c>
      <c r="J39" s="135">
        <f t="shared" si="26"/>
        <v>5.7378862861079842E-2</v>
      </c>
      <c r="K39" s="135">
        <f t="shared" si="27"/>
        <v>0.43094515115360704</v>
      </c>
      <c r="L39" s="135">
        <f t="shared" si="28"/>
        <v>0.12952906470300604</v>
      </c>
      <c r="M39" s="136">
        <f t="shared" si="29"/>
        <v>15.938000000000001</v>
      </c>
      <c r="N39" s="137">
        <f t="shared" si="30"/>
        <v>65.250266344139305</v>
      </c>
      <c r="O39" s="137">
        <f t="shared" si="31"/>
        <v>14.248197117330665</v>
      </c>
      <c r="P39" s="219">
        <f t="shared" si="32"/>
        <v>16</v>
      </c>
      <c r="Q39" s="220">
        <f t="shared" si="33"/>
        <v>403</v>
      </c>
      <c r="R39" s="220">
        <f t="shared" si="34"/>
        <v>88</v>
      </c>
      <c r="T39">
        <v>518</v>
      </c>
      <c r="U39">
        <v>6282</v>
      </c>
      <c r="V39" t="s">
        <v>263</v>
      </c>
      <c r="W39">
        <v>617.62199999999996</v>
      </c>
      <c r="X39">
        <v>336.178</v>
      </c>
      <c r="Y39">
        <v>1.837</v>
      </c>
      <c r="Z39">
        <v>15.938000000000001</v>
      </c>
      <c r="AA39">
        <v>47.607199999999999</v>
      </c>
      <c r="AB39">
        <v>2.7316470000000002</v>
      </c>
      <c r="AC39">
        <v>20.516092</v>
      </c>
      <c r="AD39" s="1">
        <v>80</v>
      </c>
      <c r="AE39">
        <v>403</v>
      </c>
      <c r="AF39">
        <v>88</v>
      </c>
      <c r="AG39">
        <v>89</v>
      </c>
      <c r="AH39">
        <v>12.973288999999999</v>
      </c>
      <c r="AI39">
        <v>467.2</v>
      </c>
      <c r="AJ39">
        <v>5.7</v>
      </c>
      <c r="AK39">
        <v>16</v>
      </c>
      <c r="AL39">
        <v>3617</v>
      </c>
      <c r="AM39" t="s">
        <v>264</v>
      </c>
      <c r="AN39" t="s">
        <v>387</v>
      </c>
      <c r="AO39">
        <v>547.16600000000005</v>
      </c>
      <c r="AR39" t="s">
        <v>117</v>
      </c>
      <c r="AS39" t="s">
        <v>118</v>
      </c>
      <c r="AT39" t="s">
        <v>270</v>
      </c>
      <c r="AU39" t="s">
        <v>263</v>
      </c>
      <c r="AV39" t="s">
        <v>196</v>
      </c>
      <c r="AW39">
        <v>2</v>
      </c>
      <c r="BB39">
        <v>0.89039999999999997</v>
      </c>
      <c r="BC39" t="s">
        <v>69</v>
      </c>
      <c r="BF39" t="s">
        <v>117</v>
      </c>
      <c r="BG39" t="s">
        <v>118</v>
      </c>
      <c r="BH39" t="s">
        <v>263</v>
      </c>
      <c r="BI39">
        <v>6282</v>
      </c>
      <c r="BJ39">
        <v>2</v>
      </c>
      <c r="BK39" t="s">
        <v>270</v>
      </c>
      <c r="BL39" t="s">
        <v>200</v>
      </c>
      <c r="BM39">
        <v>0.89039999999999997</v>
      </c>
      <c r="BN39" t="s">
        <v>69</v>
      </c>
      <c r="BO39" t="s">
        <v>176</v>
      </c>
      <c r="BP39">
        <v>617.62200000000007</v>
      </c>
    </row>
    <row r="40" spans="1:68" ht="16.5">
      <c r="A40" s="109" t="str">
        <f t="shared" si="18"/>
        <v>성산여객</v>
      </c>
      <c r="B40" s="110" t="str">
        <f t="shared" si="1"/>
        <v>홍화련</v>
      </c>
      <c r="C40" s="111" t="str">
        <f t="shared" si="19"/>
        <v>A</v>
      </c>
      <c r="D40" s="112">
        <f t="shared" si="20"/>
        <v>0.95390643604345182</v>
      </c>
      <c r="E40" s="113">
        <f t="shared" si="21"/>
        <v>949</v>
      </c>
      <c r="F40" s="114" t="str">
        <f t="shared" si="22"/>
        <v>1111</v>
      </c>
      <c r="G40" s="115" t="str">
        <f t="shared" si="23"/>
        <v>71바7094</v>
      </c>
      <c r="H40" s="116">
        <f t="shared" si="24"/>
        <v>6</v>
      </c>
      <c r="I40" s="117">
        <f t="shared" si="25"/>
        <v>1132.3280000000002</v>
      </c>
      <c r="J40" s="118">
        <f t="shared" si="26"/>
        <v>3.39725313415149E-2</v>
      </c>
      <c r="K40" s="118">
        <f t="shared" si="27"/>
        <v>0.34595259811885315</v>
      </c>
      <c r="L40" s="118">
        <f t="shared" si="28"/>
        <v>0.12098967790251586</v>
      </c>
      <c r="M40" s="119">
        <f t="shared" si="29"/>
        <v>9.1590000000000007</v>
      </c>
      <c r="N40" s="120">
        <f t="shared" si="30"/>
        <v>6.8001497799224255</v>
      </c>
      <c r="O40" s="120">
        <f t="shared" si="31"/>
        <v>6.3585816123949952</v>
      </c>
      <c r="P40" s="221">
        <f t="shared" si="32"/>
        <v>8</v>
      </c>
      <c r="Q40" s="222">
        <f t="shared" si="33"/>
        <v>77</v>
      </c>
      <c r="R40" s="222">
        <f t="shared" si="34"/>
        <v>72</v>
      </c>
      <c r="T40">
        <v>518</v>
      </c>
      <c r="U40">
        <v>949</v>
      </c>
      <c r="V40" t="s">
        <v>265</v>
      </c>
      <c r="W40">
        <v>1132.328</v>
      </c>
      <c r="X40">
        <v>448.62099999999998</v>
      </c>
      <c r="Y40">
        <v>2.524</v>
      </c>
      <c r="Z40">
        <v>9.1590000000000007</v>
      </c>
      <c r="AA40">
        <v>77.136347999999998</v>
      </c>
      <c r="AB40">
        <v>2.620517</v>
      </c>
      <c r="AC40">
        <v>26.68552</v>
      </c>
      <c r="AD40" s="1">
        <v>137</v>
      </c>
      <c r="AE40">
        <v>77</v>
      </c>
      <c r="AF40">
        <v>72</v>
      </c>
      <c r="AG40">
        <v>75</v>
      </c>
      <c r="AH40">
        <v>14.679563999999999</v>
      </c>
      <c r="AI40">
        <v>94.1</v>
      </c>
      <c r="AJ40">
        <v>0</v>
      </c>
      <c r="AK40">
        <v>8</v>
      </c>
      <c r="AL40">
        <v>333</v>
      </c>
      <c r="AM40" t="s">
        <v>266</v>
      </c>
      <c r="AN40" t="s">
        <v>388</v>
      </c>
      <c r="AO40">
        <v>460.77100000000002</v>
      </c>
      <c r="AR40" t="s">
        <v>117</v>
      </c>
      <c r="AS40" t="s">
        <v>335</v>
      </c>
      <c r="AT40" t="s">
        <v>278</v>
      </c>
      <c r="AU40" t="s">
        <v>265</v>
      </c>
      <c r="AV40" t="s">
        <v>48</v>
      </c>
      <c r="AW40">
        <v>6</v>
      </c>
      <c r="BB40">
        <v>0.95390643604345182</v>
      </c>
      <c r="BC40" t="s">
        <v>66</v>
      </c>
      <c r="BF40" t="s">
        <v>117</v>
      </c>
      <c r="BG40" t="s">
        <v>335</v>
      </c>
      <c r="BH40" t="s">
        <v>265</v>
      </c>
      <c r="BI40">
        <v>949</v>
      </c>
      <c r="BJ40">
        <v>6</v>
      </c>
      <c r="BK40" t="s">
        <v>278</v>
      </c>
      <c r="BL40" t="s">
        <v>211</v>
      </c>
      <c r="BM40">
        <v>0.95390643604345182</v>
      </c>
      <c r="BN40" t="s">
        <v>66</v>
      </c>
      <c r="BO40" t="s">
        <v>385</v>
      </c>
      <c r="BP40">
        <v>1132.3280000000002</v>
      </c>
    </row>
  </sheetData>
  <sortState xmlns:xlrd2="http://schemas.microsoft.com/office/spreadsheetml/2017/richdata2" ref="T4:AN40">
    <sortCondition ref="AB4:AB40"/>
    <sortCondition descending="1" ref="AD4:AD40"/>
  </sortState>
  <phoneticPr fontId="2" type="noConversion"/>
  <conditionalFormatting sqref="C5:D4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3" t="s">
        <v>389</v>
      </c>
      <c r="B2" s="254"/>
      <c r="C2" s="255"/>
      <c r="D2" s="256"/>
      <c r="E2" s="253"/>
      <c r="F2" s="257"/>
      <c r="G2" s="253"/>
      <c r="H2" s="253"/>
      <c r="I2" s="253"/>
      <c r="J2" s="253"/>
      <c r="K2" s="233"/>
      <c r="L2" s="233"/>
      <c r="M2" s="233"/>
      <c r="N2" s="233"/>
      <c r="O2" s="233"/>
      <c r="P2" s="233"/>
      <c r="Q2" s="233"/>
      <c r="R2" s="233"/>
    </row>
    <row r="3" spans="1:18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</row>
    <row r="4" spans="1:18" ht="26.25">
      <c r="A4" s="258" t="s">
        <v>390</v>
      </c>
      <c r="B4" s="259"/>
      <c r="C4" s="260"/>
      <c r="D4" s="261"/>
      <c r="E4" s="262"/>
      <c r="F4" s="263"/>
      <c r="G4" s="233"/>
      <c r="H4" s="262"/>
      <c r="I4" s="233"/>
      <c r="J4" s="233"/>
      <c r="K4" s="233"/>
      <c r="L4" s="233"/>
      <c r="M4" s="233"/>
      <c r="N4" s="233"/>
      <c r="O4" s="233"/>
      <c r="P4" s="233"/>
      <c r="Q4" s="233"/>
      <c r="R4" s="233"/>
    </row>
    <row r="5" spans="1:18" ht="26.25">
      <c r="A5" s="236" t="s">
        <v>391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</row>
    <row r="6" spans="1:18" ht="17.25">
      <c r="A6" s="237" t="s">
        <v>392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ht="17.25">
      <c r="A7" s="237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</row>
    <row r="8" spans="1:18" ht="17.25">
      <c r="A8" s="234" t="s">
        <v>190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</row>
    <row r="9" spans="1:18">
      <c r="A9" s="235"/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18">
      <c r="A10" s="235" t="s">
        <v>393</v>
      </c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</row>
    <row r="11" spans="1:18">
      <c r="A11" s="235"/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</row>
    <row r="12" spans="1:18">
      <c r="A12" s="233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158</v>
      </c>
      <c r="E13" s="267" t="s">
        <v>144</v>
      </c>
      <c r="F13" s="265" t="s">
        <v>149</v>
      </c>
      <c r="G13" s="267" t="s">
        <v>147</v>
      </c>
      <c r="H13" s="267" t="s">
        <v>151</v>
      </c>
      <c r="I13" s="230" t="s">
        <v>153</v>
      </c>
      <c r="J13" s="267" t="s">
        <v>11</v>
      </c>
      <c r="K13" s="267" t="s">
        <v>12</v>
      </c>
      <c r="L13" s="267" t="s">
        <v>13</v>
      </c>
      <c r="M13" s="267" t="s">
        <v>105</v>
      </c>
      <c r="N13" s="267" t="s">
        <v>6</v>
      </c>
      <c r="O13" s="267" t="s">
        <v>7</v>
      </c>
      <c r="P13" s="267" t="s">
        <v>178</v>
      </c>
      <c r="Q13" s="268" t="s">
        <v>180</v>
      </c>
      <c r="R13" s="268" t="s">
        <v>181</v>
      </c>
    </row>
    <row r="14" spans="1:18" ht="16.5">
      <c r="A14" s="269" t="s">
        <v>117</v>
      </c>
      <c r="B14" s="270" t="s">
        <v>345</v>
      </c>
      <c r="C14" s="271" t="s">
        <v>70</v>
      </c>
      <c r="D14" s="272">
        <v>0.76079999999999992</v>
      </c>
      <c r="E14" s="273">
        <v>2831</v>
      </c>
      <c r="F14" s="231" t="s">
        <v>121</v>
      </c>
      <c r="G14" s="274" t="s">
        <v>341</v>
      </c>
      <c r="H14" s="275">
        <v>1</v>
      </c>
      <c r="I14" s="232">
        <v>3716.7719999999999</v>
      </c>
      <c r="J14" s="276">
        <v>3.6021189899201375E-2</v>
      </c>
      <c r="K14" s="276">
        <v>0.39782071125654389</v>
      </c>
      <c r="L14" s="276">
        <v>0.22519541150223904</v>
      </c>
      <c r="M14" s="277">
        <v>14.444000000000001</v>
      </c>
      <c r="N14" s="278">
        <v>1.0223925492335824</v>
      </c>
      <c r="O14" s="278">
        <v>28.277225506434078</v>
      </c>
      <c r="P14" s="279">
        <v>121</v>
      </c>
      <c r="Q14" s="280">
        <v>38</v>
      </c>
      <c r="R14" s="280">
        <v>1051</v>
      </c>
    </row>
    <row r="15" spans="1:18" ht="16.5">
      <c r="A15" s="269" t="s">
        <v>117</v>
      </c>
      <c r="B15" s="270" t="s">
        <v>198</v>
      </c>
      <c r="C15" s="271" t="s">
        <v>67</v>
      </c>
      <c r="D15" s="272">
        <v>0.83252762006048864</v>
      </c>
      <c r="E15" s="273">
        <v>1349</v>
      </c>
      <c r="F15" s="231" t="s">
        <v>118</v>
      </c>
      <c r="G15" s="274" t="s">
        <v>270</v>
      </c>
      <c r="H15" s="275">
        <v>7</v>
      </c>
      <c r="I15" s="232">
        <v>1018.3230000000001</v>
      </c>
      <c r="J15" s="276">
        <v>4.7173364776435731E-2</v>
      </c>
      <c r="K15" s="276">
        <v>0.36826611445164992</v>
      </c>
      <c r="L15" s="276">
        <v>0.16694113753691117</v>
      </c>
      <c r="M15" s="277">
        <v>11.337</v>
      </c>
      <c r="N15" s="278">
        <v>9.82006691393595E-2</v>
      </c>
      <c r="O15" s="278">
        <v>4.1244281038530994</v>
      </c>
      <c r="P15" s="279">
        <v>22</v>
      </c>
      <c r="Q15" s="280">
        <v>198</v>
      </c>
      <c r="R15" s="280">
        <v>79</v>
      </c>
    </row>
    <row r="16" spans="1:18" ht="16.5">
      <c r="A16" s="269" t="s">
        <v>117</v>
      </c>
      <c r="B16" s="270" t="s">
        <v>202</v>
      </c>
      <c r="C16" s="271" t="s">
        <v>70</v>
      </c>
      <c r="D16" s="272">
        <v>0.7984</v>
      </c>
      <c r="E16" s="273">
        <v>547</v>
      </c>
      <c r="F16" s="231" t="s">
        <v>118</v>
      </c>
      <c r="G16" s="274" t="s">
        <v>204</v>
      </c>
      <c r="H16" s="275">
        <v>1</v>
      </c>
      <c r="I16" s="232">
        <v>846.221</v>
      </c>
      <c r="J16" s="276">
        <v>2.4411505143078455E-2</v>
      </c>
      <c r="K16" s="276">
        <v>0.35211552403442076</v>
      </c>
      <c r="L16" s="276">
        <v>0.17607693498506891</v>
      </c>
      <c r="M16" s="277">
        <v>10.035</v>
      </c>
      <c r="N16" s="278">
        <v>0</v>
      </c>
      <c r="O16" s="278">
        <v>8.2720707711106201</v>
      </c>
      <c r="P16" s="279">
        <v>8</v>
      </c>
      <c r="Q16" s="280">
        <v>0</v>
      </c>
      <c r="R16" s="280">
        <v>70</v>
      </c>
    </row>
    <row r="17" spans="1:18" ht="16.5">
      <c r="A17" s="269" t="s">
        <v>117</v>
      </c>
      <c r="B17" s="270" t="s">
        <v>205</v>
      </c>
      <c r="C17" s="271" t="s">
        <v>70</v>
      </c>
      <c r="D17" s="272">
        <v>0.7792</v>
      </c>
      <c r="E17" s="273">
        <v>3153</v>
      </c>
      <c r="F17" s="231" t="s">
        <v>121</v>
      </c>
      <c r="G17" s="274" t="s">
        <v>207</v>
      </c>
      <c r="H17" s="275">
        <v>1</v>
      </c>
      <c r="I17" s="232">
        <v>4114.625</v>
      </c>
      <c r="J17" s="276">
        <v>4.0084201739117267E-2</v>
      </c>
      <c r="K17" s="276">
        <v>0.40194310227010172</v>
      </c>
      <c r="L17" s="276">
        <v>0.26004799951392898</v>
      </c>
      <c r="M17" s="277">
        <v>14.843</v>
      </c>
      <c r="N17" s="278">
        <v>0.94783850290123639</v>
      </c>
      <c r="O17" s="278">
        <v>23.234195096758516</v>
      </c>
      <c r="P17" s="279">
        <v>122</v>
      </c>
      <c r="Q17" s="280">
        <v>39</v>
      </c>
      <c r="R17" s="280">
        <v>956</v>
      </c>
    </row>
    <row r="18" spans="1:18" ht="16.5">
      <c r="A18" s="269" t="s">
        <v>117</v>
      </c>
      <c r="B18" s="270" t="s">
        <v>209</v>
      </c>
      <c r="C18" s="271" t="s">
        <v>70</v>
      </c>
      <c r="D18" s="272">
        <v>0.769077220758556</v>
      </c>
      <c r="E18" s="273">
        <v>4264</v>
      </c>
      <c r="F18" s="231" t="s">
        <v>118</v>
      </c>
      <c r="G18" s="274" t="s">
        <v>285</v>
      </c>
      <c r="H18" s="275">
        <v>8</v>
      </c>
      <c r="I18" s="232">
        <v>796.46299999999997</v>
      </c>
      <c r="J18" s="276">
        <v>3.0190544644434887E-2</v>
      </c>
      <c r="K18" s="276">
        <v>0.41693101040957997</v>
      </c>
      <c r="L18" s="276">
        <v>0.16949939921879612</v>
      </c>
      <c r="M18" s="277">
        <v>12.117000000000001</v>
      </c>
      <c r="N18" s="278">
        <v>0</v>
      </c>
      <c r="O18" s="278">
        <v>9.1655230688682341</v>
      </c>
      <c r="P18" s="279">
        <v>42</v>
      </c>
      <c r="Q18" s="280">
        <v>43</v>
      </c>
      <c r="R18" s="280">
        <v>78</v>
      </c>
    </row>
    <row r="19" spans="1:18" ht="16.5">
      <c r="A19" s="269" t="s">
        <v>117</v>
      </c>
      <c r="B19" s="270" t="s">
        <v>214</v>
      </c>
      <c r="C19" s="271" t="s">
        <v>70</v>
      </c>
      <c r="D19" s="272">
        <v>0.79833333333333334</v>
      </c>
      <c r="E19" s="273">
        <v>6250</v>
      </c>
      <c r="F19" s="231" t="s">
        <v>118</v>
      </c>
      <c r="G19" s="274" t="s">
        <v>211</v>
      </c>
      <c r="H19" s="275">
        <v>1</v>
      </c>
      <c r="I19" s="232">
        <v>1592.0889999999999</v>
      </c>
      <c r="J19" s="276">
        <v>2.3585488034307562E-2</v>
      </c>
      <c r="K19" s="276">
        <v>0.41631547001158087</v>
      </c>
      <c r="L19" s="276">
        <v>0.13567080734808168</v>
      </c>
      <c r="M19" s="277">
        <v>17.501000000000001</v>
      </c>
      <c r="N19" s="278">
        <v>0</v>
      </c>
      <c r="O19" s="278">
        <v>34.294565190765091</v>
      </c>
      <c r="P19" s="279">
        <v>67</v>
      </c>
      <c r="Q19" s="280">
        <v>0</v>
      </c>
      <c r="R19" s="280">
        <v>546</v>
      </c>
    </row>
    <row r="20" spans="1:18" ht="16.5">
      <c r="A20" s="269" t="s">
        <v>117</v>
      </c>
      <c r="B20" s="270" t="s">
        <v>217</v>
      </c>
      <c r="C20" s="271" t="s">
        <v>67</v>
      </c>
      <c r="D20" s="272">
        <v>0.81359999999999988</v>
      </c>
      <c r="E20" s="273">
        <v>391</v>
      </c>
      <c r="F20" s="231" t="s">
        <v>121</v>
      </c>
      <c r="G20" s="274" t="s">
        <v>219</v>
      </c>
      <c r="H20" s="275">
        <v>1</v>
      </c>
      <c r="I20" s="232">
        <v>3779.4319999999998</v>
      </c>
      <c r="J20" s="276">
        <v>3.9124073636667464E-2</v>
      </c>
      <c r="K20" s="276">
        <v>0.40537056037869501</v>
      </c>
      <c r="L20" s="276">
        <v>0.18230252588219606</v>
      </c>
      <c r="M20" s="277">
        <v>13.222</v>
      </c>
      <c r="N20" s="278">
        <v>0.71439306223792365</v>
      </c>
      <c r="O20" s="278">
        <v>23.918938083817888</v>
      </c>
      <c r="P20" s="279">
        <v>129</v>
      </c>
      <c r="Q20" s="280">
        <v>27</v>
      </c>
      <c r="R20" s="280">
        <v>904</v>
      </c>
    </row>
    <row r="21" spans="1:18" ht="16.5">
      <c r="A21" s="269" t="s">
        <v>117</v>
      </c>
      <c r="B21" s="270" t="s">
        <v>221</v>
      </c>
      <c r="C21" s="271" t="s">
        <v>70</v>
      </c>
      <c r="D21" s="272">
        <v>0.7400670468152537</v>
      </c>
      <c r="E21" s="273">
        <v>3664</v>
      </c>
      <c r="F21" s="231" t="s">
        <v>121</v>
      </c>
      <c r="G21" s="274" t="s">
        <v>224</v>
      </c>
      <c r="H21" s="275">
        <v>7</v>
      </c>
      <c r="I21" s="232">
        <v>19928.348000000002</v>
      </c>
      <c r="J21" s="276">
        <v>3.6195420041184957E-2</v>
      </c>
      <c r="K21" s="276">
        <v>0.41363966887811976</v>
      </c>
      <c r="L21" s="276">
        <v>0.18749556014022864</v>
      </c>
      <c r="M21" s="277">
        <v>14.224</v>
      </c>
      <c r="N21" s="278">
        <v>0.95843368451815469</v>
      </c>
      <c r="O21" s="278">
        <v>33.615430641817369</v>
      </c>
      <c r="P21" s="279">
        <v>540</v>
      </c>
      <c r="Q21" s="280">
        <v>207</v>
      </c>
      <c r="R21" s="280">
        <v>6703</v>
      </c>
    </row>
    <row r="22" spans="1:18" ht="16.5">
      <c r="A22" s="269" t="s">
        <v>117</v>
      </c>
      <c r="B22" s="270" t="s">
        <v>290</v>
      </c>
      <c r="C22" s="271" t="s">
        <v>67</v>
      </c>
      <c r="D22" s="272">
        <v>0.80007574920455093</v>
      </c>
      <c r="E22" s="273">
        <v>87</v>
      </c>
      <c r="F22" s="231" t="s">
        <v>118</v>
      </c>
      <c r="G22" s="274" t="s">
        <v>197</v>
      </c>
      <c r="H22" s="275">
        <v>3</v>
      </c>
      <c r="I22" s="232">
        <v>1391.655</v>
      </c>
      <c r="J22" s="276">
        <v>3.539784317659455E-2</v>
      </c>
      <c r="K22" s="276">
        <v>0.37252690066338418</v>
      </c>
      <c r="L22" s="276">
        <v>8.1198285494608932E-2</v>
      </c>
      <c r="M22" s="277">
        <v>9.57</v>
      </c>
      <c r="N22" s="278">
        <v>0.21557066945471401</v>
      </c>
      <c r="O22" s="278">
        <v>23.856487419655014</v>
      </c>
      <c r="P22" s="279">
        <v>26</v>
      </c>
      <c r="Q22" s="280">
        <v>3</v>
      </c>
      <c r="R22" s="280">
        <v>332</v>
      </c>
    </row>
    <row r="23" spans="1:18" ht="16.5">
      <c r="A23" s="269" t="s">
        <v>117</v>
      </c>
      <c r="B23" s="270" t="s">
        <v>225</v>
      </c>
      <c r="C23" s="271" t="s">
        <v>70</v>
      </c>
      <c r="D23" s="272">
        <v>0.71265886292137459</v>
      </c>
      <c r="E23" s="273">
        <v>1037</v>
      </c>
      <c r="F23" s="231" t="s">
        <v>120</v>
      </c>
      <c r="G23" s="274" t="s">
        <v>216</v>
      </c>
      <c r="H23" s="275">
        <v>5</v>
      </c>
      <c r="I23" s="232">
        <v>14483.695</v>
      </c>
      <c r="J23" s="276">
        <v>3.598317873937687E-2</v>
      </c>
      <c r="K23" s="276">
        <v>0.40144077312702181</v>
      </c>
      <c r="L23" s="276">
        <v>0.17440300972921621</v>
      </c>
      <c r="M23" s="277">
        <v>10.425000000000001</v>
      </c>
      <c r="N23" s="278">
        <v>1.6639400374006772</v>
      </c>
      <c r="O23" s="278">
        <v>22.266417512934371</v>
      </c>
      <c r="P23" s="279">
        <v>250</v>
      </c>
      <c r="Q23" s="280">
        <v>241</v>
      </c>
      <c r="R23" s="280">
        <v>3225</v>
      </c>
    </row>
    <row r="24" spans="1:18" ht="16.5">
      <c r="A24" s="269" t="s">
        <v>117</v>
      </c>
      <c r="B24" s="270" t="s">
        <v>292</v>
      </c>
      <c r="C24" s="271" t="s">
        <v>67</v>
      </c>
      <c r="D24" s="272">
        <v>0.82180385175063997</v>
      </c>
      <c r="E24" s="273">
        <v>5885</v>
      </c>
      <c r="F24" s="231" t="s">
        <v>118</v>
      </c>
      <c r="G24" s="274" t="s">
        <v>197</v>
      </c>
      <c r="H24" s="275">
        <v>2</v>
      </c>
      <c r="I24" s="232">
        <v>1645.249</v>
      </c>
      <c r="J24" s="276">
        <v>1.6727798020195469E-2</v>
      </c>
      <c r="K24" s="276">
        <v>0.35301862731231276</v>
      </c>
      <c r="L24" s="276">
        <v>0.15681516901089135</v>
      </c>
      <c r="M24" s="277">
        <v>7.2489999999999997</v>
      </c>
      <c r="N24" s="278">
        <v>0.24312429304014163</v>
      </c>
      <c r="O24" s="278">
        <v>1.1548403919406729</v>
      </c>
      <c r="P24" s="279">
        <v>15</v>
      </c>
      <c r="Q24" s="280">
        <v>4</v>
      </c>
      <c r="R24" s="280">
        <v>19</v>
      </c>
    </row>
    <row r="25" spans="1:18" ht="16.5">
      <c r="A25" s="269" t="s">
        <v>117</v>
      </c>
      <c r="B25" s="270" t="s">
        <v>229</v>
      </c>
      <c r="C25" s="271" t="s">
        <v>67</v>
      </c>
      <c r="D25" s="272">
        <v>0.82200000000000006</v>
      </c>
      <c r="E25" s="273">
        <v>4051</v>
      </c>
      <c r="F25" s="231" t="s">
        <v>121</v>
      </c>
      <c r="G25" s="274" t="s">
        <v>231</v>
      </c>
      <c r="H25" s="275">
        <v>1</v>
      </c>
      <c r="I25" s="232">
        <v>4301.5339999999997</v>
      </c>
      <c r="J25" s="276">
        <v>3.4752709041210444E-2</v>
      </c>
      <c r="K25" s="276">
        <v>0.3948210204390688</v>
      </c>
      <c r="L25" s="276">
        <v>0.24851599452660378</v>
      </c>
      <c r="M25" s="277">
        <v>12.238</v>
      </c>
      <c r="N25" s="278">
        <v>0.51144545178533984</v>
      </c>
      <c r="O25" s="278">
        <v>11.647007788384331</v>
      </c>
      <c r="P25" s="279">
        <v>136</v>
      </c>
      <c r="Q25" s="280">
        <v>22</v>
      </c>
      <c r="R25" s="280">
        <v>501</v>
      </c>
    </row>
    <row r="26" spans="1:18" ht="16.5" customHeight="1">
      <c r="A26" s="269" t="s">
        <v>117</v>
      </c>
      <c r="B26" s="270" t="s">
        <v>232</v>
      </c>
      <c r="C26" s="271" t="s">
        <v>70</v>
      </c>
      <c r="D26" s="272">
        <v>0.68638664644173886</v>
      </c>
      <c r="E26" s="273">
        <v>3282</v>
      </c>
      <c r="F26" s="231" t="s">
        <v>118</v>
      </c>
      <c r="G26" s="274" t="s">
        <v>270</v>
      </c>
      <c r="H26" s="275">
        <v>2</v>
      </c>
      <c r="I26" s="232">
        <v>1046.422</v>
      </c>
      <c r="J26" s="276">
        <v>3.8274344302126312E-2</v>
      </c>
      <c r="K26" s="276">
        <v>0.4303612885153752</v>
      </c>
      <c r="L26" s="276">
        <v>0.19781694192209262</v>
      </c>
      <c r="M26" s="277">
        <v>13.926</v>
      </c>
      <c r="N26" s="278">
        <v>0</v>
      </c>
      <c r="O26" s="278">
        <v>1.624583581002693</v>
      </c>
      <c r="P26" s="279">
        <v>23</v>
      </c>
      <c r="Q26" s="280">
        <v>583</v>
      </c>
      <c r="R26" s="280">
        <v>64</v>
      </c>
    </row>
    <row r="27" spans="1:18" ht="16.5">
      <c r="A27" s="269" t="s">
        <v>117</v>
      </c>
      <c r="B27" s="270" t="s">
        <v>236</v>
      </c>
      <c r="C27" s="271" t="s">
        <v>67</v>
      </c>
      <c r="D27" s="272">
        <v>0.81767397326443769</v>
      </c>
      <c r="E27" s="273">
        <v>6494</v>
      </c>
      <c r="F27" s="231" t="s">
        <v>118</v>
      </c>
      <c r="G27" s="274" t="s">
        <v>285</v>
      </c>
      <c r="H27" s="275">
        <v>6</v>
      </c>
      <c r="I27" s="232">
        <v>1319.7950000000001</v>
      </c>
      <c r="J27" s="276">
        <v>2.1667438858592535E-2</v>
      </c>
      <c r="K27" s="276">
        <v>0.34968347048162973</v>
      </c>
      <c r="L27" s="276">
        <v>8.3346277262756716E-2</v>
      </c>
      <c r="M27" s="277">
        <v>12.318</v>
      </c>
      <c r="N27" s="278">
        <v>0.15153868593228492</v>
      </c>
      <c r="O27" s="278">
        <v>5.7584700654268275</v>
      </c>
      <c r="P27" s="279">
        <v>5</v>
      </c>
      <c r="Q27" s="280">
        <v>2</v>
      </c>
      <c r="R27" s="280">
        <v>79</v>
      </c>
    </row>
    <row r="28" spans="1:18" ht="16.5">
      <c r="A28" s="269" t="s">
        <v>117</v>
      </c>
      <c r="B28" s="270" t="s">
        <v>238</v>
      </c>
      <c r="C28" s="271" t="s">
        <v>67</v>
      </c>
      <c r="D28" s="272">
        <v>0.83708333333333329</v>
      </c>
      <c r="E28" s="273">
        <v>384</v>
      </c>
      <c r="F28" s="231" t="s">
        <v>118</v>
      </c>
      <c r="G28" s="274" t="s">
        <v>211</v>
      </c>
      <c r="H28" s="275">
        <v>1</v>
      </c>
      <c r="I28" s="232">
        <v>1269.001</v>
      </c>
      <c r="J28" s="276">
        <v>1.8836296424228394E-2</v>
      </c>
      <c r="K28" s="276">
        <v>0.40669112603067459</v>
      </c>
      <c r="L28" s="276">
        <v>0.1426318812987539</v>
      </c>
      <c r="M28" s="277">
        <v>16.085000000000001</v>
      </c>
      <c r="N28" s="278">
        <v>0.15760428872790486</v>
      </c>
      <c r="O28" s="278">
        <v>22.773819721182253</v>
      </c>
      <c r="P28" s="279">
        <v>38</v>
      </c>
      <c r="Q28" s="280">
        <v>2</v>
      </c>
      <c r="R28" s="280">
        <v>289</v>
      </c>
    </row>
    <row r="29" spans="1:18" ht="16.5">
      <c r="A29" s="269" t="s">
        <v>117</v>
      </c>
      <c r="B29" s="270" t="s">
        <v>240</v>
      </c>
      <c r="C29" s="271" t="s">
        <v>70</v>
      </c>
      <c r="D29" s="272">
        <v>0.74960000000000004</v>
      </c>
      <c r="E29" s="273">
        <v>8869</v>
      </c>
      <c r="F29" s="231" t="s">
        <v>121</v>
      </c>
      <c r="G29" s="274" t="s">
        <v>262</v>
      </c>
      <c r="H29" s="275">
        <v>1</v>
      </c>
      <c r="I29" s="232">
        <v>4032.373</v>
      </c>
      <c r="J29" s="276">
        <v>3.4932600991527202E-2</v>
      </c>
      <c r="K29" s="276">
        <v>0.39929603205381864</v>
      </c>
      <c r="L29" s="276">
        <v>0.23509729878659538</v>
      </c>
      <c r="M29" s="277">
        <v>14.385999999999999</v>
      </c>
      <c r="N29" s="278">
        <v>1.0415703110798529</v>
      </c>
      <c r="O29" s="278">
        <v>30.131141141952888</v>
      </c>
      <c r="P29" s="279">
        <v>128</v>
      </c>
      <c r="Q29" s="280">
        <v>42</v>
      </c>
      <c r="R29" s="280">
        <v>1215</v>
      </c>
    </row>
    <row r="30" spans="1:18" ht="16.5">
      <c r="A30" s="269" t="s">
        <v>117</v>
      </c>
      <c r="B30" s="270" t="s">
        <v>242</v>
      </c>
      <c r="C30" s="271" t="s">
        <v>70</v>
      </c>
      <c r="D30" s="272">
        <v>0.75148148148148142</v>
      </c>
      <c r="E30" s="273">
        <v>319</v>
      </c>
      <c r="F30" s="231" t="s">
        <v>119</v>
      </c>
      <c r="G30" s="274" t="s">
        <v>244</v>
      </c>
      <c r="H30" s="275">
        <v>1</v>
      </c>
      <c r="I30" s="232">
        <v>2482.8980000000001</v>
      </c>
      <c r="J30" s="276">
        <v>4.6394331628728067E-2</v>
      </c>
      <c r="K30" s="276">
        <v>0.40106982457088347</v>
      </c>
      <c r="L30" s="276">
        <v>0.12525685710810511</v>
      </c>
      <c r="M30" s="277">
        <v>6.952</v>
      </c>
      <c r="N30" s="278">
        <v>0.56385723457024817</v>
      </c>
      <c r="O30" s="278">
        <v>11.31742020815998</v>
      </c>
      <c r="P30" s="279">
        <v>36</v>
      </c>
      <c r="Q30" s="280">
        <v>14</v>
      </c>
      <c r="R30" s="280">
        <v>281</v>
      </c>
    </row>
    <row r="31" spans="1:18" ht="16.5">
      <c r="A31" s="269" t="s">
        <v>117</v>
      </c>
      <c r="B31" s="270" t="s">
        <v>246</v>
      </c>
      <c r="C31" s="271" t="s">
        <v>67</v>
      </c>
      <c r="D31" s="272">
        <v>0.8103999999999999</v>
      </c>
      <c r="E31" s="273">
        <v>8913</v>
      </c>
      <c r="F31" s="231" t="s">
        <v>118</v>
      </c>
      <c r="G31" s="274" t="s">
        <v>200</v>
      </c>
      <c r="H31" s="275">
        <v>1</v>
      </c>
      <c r="I31" s="232">
        <v>1768.0429999999999</v>
      </c>
      <c r="J31" s="276">
        <v>8.0954552445274969E-3</v>
      </c>
      <c r="K31" s="276">
        <v>0.37577015815993947</v>
      </c>
      <c r="L31" s="276">
        <v>0.18947502973626773</v>
      </c>
      <c r="M31" s="277">
        <v>15.167</v>
      </c>
      <c r="N31" s="278">
        <v>0.1131194207380703</v>
      </c>
      <c r="O31" s="278">
        <v>5.3166127746893039</v>
      </c>
      <c r="P31" s="279">
        <v>21</v>
      </c>
      <c r="Q31" s="280">
        <v>2</v>
      </c>
      <c r="R31" s="280">
        <v>94</v>
      </c>
    </row>
    <row r="32" spans="1:18" ht="16.5">
      <c r="A32" s="269" t="s">
        <v>117</v>
      </c>
      <c r="B32" s="270" t="s">
        <v>248</v>
      </c>
      <c r="C32" s="271" t="s">
        <v>67</v>
      </c>
      <c r="D32" s="272">
        <v>0.84518199072695122</v>
      </c>
      <c r="E32" s="273">
        <v>6551</v>
      </c>
      <c r="F32" s="231" t="s">
        <v>335</v>
      </c>
      <c r="G32" s="274" t="s">
        <v>278</v>
      </c>
      <c r="H32" s="275">
        <v>6</v>
      </c>
      <c r="I32" s="232">
        <v>1146.9050000000002</v>
      </c>
      <c r="J32" s="276">
        <v>1.0640760276665436E-2</v>
      </c>
      <c r="K32" s="276">
        <v>0.43928253860136918</v>
      </c>
      <c r="L32" s="276">
        <v>0.19182059542856644</v>
      </c>
      <c r="M32" s="277">
        <v>11.964</v>
      </c>
      <c r="N32" s="278">
        <v>8.719117974025746E-2</v>
      </c>
      <c r="O32" s="278">
        <v>14.386544657142482</v>
      </c>
      <c r="P32" s="279">
        <v>60</v>
      </c>
      <c r="Q32" s="280">
        <v>1</v>
      </c>
      <c r="R32" s="280">
        <v>178</v>
      </c>
    </row>
    <row r="33" spans="1:18" ht="16.5">
      <c r="A33" s="269" t="s">
        <v>117</v>
      </c>
      <c r="B33" s="270" t="s">
        <v>377</v>
      </c>
      <c r="C33" s="271" t="s">
        <v>67</v>
      </c>
      <c r="D33" s="272">
        <v>0.82625563676884017</v>
      </c>
      <c r="E33" s="273">
        <v>1127</v>
      </c>
      <c r="F33" s="231" t="s">
        <v>118</v>
      </c>
      <c r="G33" s="274" t="s">
        <v>197</v>
      </c>
      <c r="H33" s="275">
        <v>8</v>
      </c>
      <c r="I33" s="232">
        <v>1622.519</v>
      </c>
      <c r="J33" s="276">
        <v>2.8626389320905072E-2</v>
      </c>
      <c r="K33" s="276">
        <v>0.36455847371048855</v>
      </c>
      <c r="L33" s="276">
        <v>0.17596762676125277</v>
      </c>
      <c r="M33" s="277">
        <v>12.818</v>
      </c>
      <c r="N33" s="278">
        <v>0.12326512047008387</v>
      </c>
      <c r="O33" s="278">
        <v>15.099977257585273</v>
      </c>
      <c r="P33" s="279">
        <v>29</v>
      </c>
      <c r="Q33" s="280">
        <v>36</v>
      </c>
      <c r="R33" s="280">
        <v>257</v>
      </c>
    </row>
    <row r="34" spans="1:18" ht="16.5">
      <c r="A34" s="269" t="s">
        <v>117</v>
      </c>
      <c r="B34" s="270" t="s">
        <v>294</v>
      </c>
      <c r="C34" s="271" t="s">
        <v>70</v>
      </c>
      <c r="D34" s="272">
        <v>0.68888888888888888</v>
      </c>
      <c r="E34" s="273">
        <v>7544</v>
      </c>
      <c r="F34" s="231" t="s">
        <v>119</v>
      </c>
      <c r="G34" s="274" t="s">
        <v>274</v>
      </c>
      <c r="H34" s="275">
        <v>1</v>
      </c>
      <c r="I34" s="232">
        <v>3972.9380000000001</v>
      </c>
      <c r="J34" s="276">
        <v>5.002728256466428E-2</v>
      </c>
      <c r="K34" s="276">
        <v>0.41455388856940739</v>
      </c>
      <c r="L34" s="276">
        <v>0.17845735322323178</v>
      </c>
      <c r="M34" s="277">
        <v>9.0760000000000005</v>
      </c>
      <c r="N34" s="278">
        <v>0.75510868782749696</v>
      </c>
      <c r="O34" s="278">
        <v>16.008304181942936</v>
      </c>
      <c r="P34" s="279">
        <v>40</v>
      </c>
      <c r="Q34" s="280">
        <v>30</v>
      </c>
      <c r="R34" s="280">
        <v>636</v>
      </c>
    </row>
    <row r="35" spans="1:18" ht="16.5">
      <c r="A35" s="269" t="s">
        <v>117</v>
      </c>
      <c r="B35" s="270" t="s">
        <v>253</v>
      </c>
      <c r="C35" s="271" t="s">
        <v>67</v>
      </c>
      <c r="D35" s="272">
        <v>0.84920000000000007</v>
      </c>
      <c r="E35" s="273">
        <v>1944</v>
      </c>
      <c r="F35" s="231" t="s">
        <v>118</v>
      </c>
      <c r="G35" s="274" t="s">
        <v>204</v>
      </c>
      <c r="H35" s="275">
        <v>1</v>
      </c>
      <c r="I35" s="232">
        <v>843.01499999999999</v>
      </c>
      <c r="J35" s="276">
        <v>1.0163505806237297E-2</v>
      </c>
      <c r="K35" s="276">
        <v>0.34986552091913792</v>
      </c>
      <c r="L35" s="276">
        <v>0.14709109565072984</v>
      </c>
      <c r="M35" s="277">
        <v>8.7910000000000004</v>
      </c>
      <c r="N35" s="278">
        <v>0</v>
      </c>
      <c r="O35" s="278">
        <v>2.6096807292871422</v>
      </c>
      <c r="P35" s="279">
        <v>6</v>
      </c>
      <c r="Q35" s="280">
        <v>0</v>
      </c>
      <c r="R35" s="280">
        <v>22</v>
      </c>
    </row>
    <row r="36" spans="1:18" ht="16.5">
      <c r="A36" s="269" t="s">
        <v>117</v>
      </c>
      <c r="B36" s="270" t="s">
        <v>260</v>
      </c>
      <c r="C36" s="271" t="s">
        <v>70</v>
      </c>
      <c r="D36" s="272">
        <v>0.73199999999999998</v>
      </c>
      <c r="E36" s="273">
        <v>5826</v>
      </c>
      <c r="F36" s="231" t="s">
        <v>118</v>
      </c>
      <c r="G36" s="274" t="s">
        <v>228</v>
      </c>
      <c r="H36" s="275">
        <v>1</v>
      </c>
      <c r="I36" s="232">
        <v>958.83900000000006</v>
      </c>
      <c r="J36" s="276">
        <v>1.9797931608957011E-2</v>
      </c>
      <c r="K36" s="276">
        <v>0.37915726709087261</v>
      </c>
      <c r="L36" s="276">
        <v>0.22944415068640303</v>
      </c>
      <c r="M36" s="277">
        <v>10.772</v>
      </c>
      <c r="N36" s="278">
        <v>0</v>
      </c>
      <c r="O36" s="278">
        <v>6.4661533375259035</v>
      </c>
      <c r="P36" s="279">
        <v>33</v>
      </c>
      <c r="Q36" s="280">
        <v>0</v>
      </c>
      <c r="R36" s="280">
        <v>62</v>
      </c>
    </row>
  </sheetData>
  <phoneticPr fontId="2" type="noConversion"/>
  <conditionalFormatting sqref="C14:D3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2024-10-02T06:11:54Z</dcterms:modified>
</cp:coreProperties>
</file>