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388D258C-D0B0-40BA-99A5-6A7BC0F81A5E}" xr6:coauthVersionLast="47" xr6:coauthVersionMax="47" xr10:uidLastSave="{00000000-0000-0000-0000-000000000000}"/>
  <bookViews>
    <workbookView xWindow="-13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운전자별!$A$1:$R$20</definedName>
    <definedName name="_xlnm.Print_Area" localSheetId="1">종합!$A$1:$L$113</definedName>
    <definedName name="_xlnm.Print_Area" localSheetId="3">차량별!$A$1:$T$16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2" l="1"/>
  <c r="G27" i="12"/>
  <c r="F27" i="12"/>
  <c r="E27" i="12"/>
  <c r="D27" i="12"/>
  <c r="I27" i="12"/>
  <c r="J27" i="12"/>
  <c r="K27" i="12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6" i="60" l="1"/>
  <c r="B7" i="60"/>
  <c r="B8" i="60"/>
  <c r="B9" i="60"/>
  <c r="B10" i="60"/>
  <c r="B11" i="60"/>
  <c r="B12" i="60"/>
  <c r="B13" i="60"/>
  <c r="B14" i="60"/>
  <c r="B15" i="60"/>
  <c r="B16" i="60"/>
  <c r="B5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51" i="12" a="1"/>
  <c r="J51" i="12" l="1"/>
  <c r="B105" i="12"/>
  <c r="B103" i="12" l="1"/>
  <c r="G103" i="12" s="1"/>
  <c r="B104" i="12"/>
  <c r="J104" i="12" s="1"/>
  <c r="H105" i="12" l="1"/>
  <c r="G105" i="12"/>
  <c r="D105" i="12"/>
  <c r="F105" i="12"/>
  <c r="I105" i="12"/>
  <c r="H104" i="12"/>
  <c r="E104" i="12"/>
  <c r="E105" i="12"/>
  <c r="J10" i="12"/>
  <c r="J31" i="12" s="1"/>
  <c r="I103" i="12" l="1"/>
  <c r="E103" i="12"/>
  <c r="F103" i="12"/>
  <c r="J105" i="12"/>
  <c r="G104" i="12"/>
  <c r="F104" i="12"/>
  <c r="J103" i="12"/>
  <c r="D104" i="12"/>
  <c r="I104" i="12"/>
  <c r="D103" i="12"/>
  <c r="E51" i="12" a="1"/>
  <c r="F51" i="12" a="1"/>
  <c r="I51" i="12" a="1"/>
  <c r="G51" i="12" a="1"/>
  <c r="D51" i="12" a="1"/>
  <c r="H51" i="12" a="1"/>
  <c r="F51" i="12" l="1"/>
  <c r="E51" i="12"/>
  <c r="D51" i="12"/>
  <c r="I51" i="12"/>
  <c r="H51" i="12"/>
  <c r="G51" i="12"/>
  <c r="N51" i="12" a="1"/>
  <c r="N51" i="12" l="1"/>
  <c r="K51" i="12" s="1" a="1"/>
  <c r="K5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<sst xmlns="http://schemas.openxmlformats.org/spreadsheetml/2006/main" count="859" uniqueCount="297">
  <si>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</si>
  <si>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</si>
  <si>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</si>
  <si>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</si>
  <si>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</si>
  <si>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</si>
  <si>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</si>
  <si>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</si>
  <si>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</si>
  <si>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</si>
  <si>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</si>
  <si>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</si>
  <si>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</si>
  <si>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</si>
  <si>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</si>
  <si>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</si>
  <si>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</si>
  <si>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</si>
  <si>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</si>
  <si>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</si>
  <si>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</si>
  <si>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</si>
  <si>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</si>
  <si>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</si>
  <si>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</si>
  <si>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</si>
  <si>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</si>
  <si>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</si>
  <si>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</si>
  <si>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</si>
  <si>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</si>
  <si>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</si>
  <si>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</si>
  <si>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</si>
  <si>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</si>
  <si>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</si>
  <si>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</si>
  <si>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</si>
  <si>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</si>
  <si>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</si>
  <si>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</si>
  <si>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</si>
  <si>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</si>
  <si>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</si>
  <si>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</si>
  <si>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</si>
  <si>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</si>
  <si>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</si>
  <si>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</si>
  <si>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</si>
  <si>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</si>
  <si>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</si>
  <si>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</si>
  <si>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</si>
  <si>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</si>
  <si>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</si>
  <si>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</si>
  <si>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</si>
  <si>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</si>
  <si>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</si>
  <si>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</si>
  <si>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</si>
  <si>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</si>
  <si>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</si>
  <si>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</si>
  <si>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</si>
  <si>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</si>
  <si>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</si>
  <si>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</si>
  <si>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</si>
  <si>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</si>
  <si>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</si>
  <si>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</si>
  <si>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</si>
  <si>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</si>
  <si>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</si>
  <si>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</si>
  <si>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</si>
  <si>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</si>
  <si>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</si>
  <si>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</si>
  <si>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</si>
  <si>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</si>
  <si>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</si>
  <si>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</si>
  <si>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</si>
  <si>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</si>
  <si>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</si>
  <si>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</si>
  <si>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</si>
  <si>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</si>
  <si>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</si>
  <si>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</si>
  <si>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</si>
  <si>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</si>
  <si>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</si>
  <si>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</si>
  <si>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</si>
  <si>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</si>
  <si>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</si>
  <si>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</si>
  <si>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</si>
  <si>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</si>
  <si>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</si>
  <si>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</si>
  <si>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</si>
  <si>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</si>
  <si>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</si>
  <si>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</si>
  <si>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</si>
  <si>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</si>
  <si>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</si>
  <si>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</si>
  <si>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</si>
  <si>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</si>
  <si>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</si>
  <si>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</si>
  <si>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</si>
  <si>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</si>
  <si>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</si>
  <si>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</si>
  <si>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</si>
  <si>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</si>
  <si>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</si>
  <si>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</si>
  <si>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</si>
  <si>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</si>
  <si>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</si>
  <si>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</si>
  <si>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</si>
  <si>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</si>
  <si>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</si>
  <si>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</si>
  <si>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</si>
  <si>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</si>
  <si>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</si>
  <si>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</si>
  <si>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</si>
  <si>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</si>
  <si>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</si>
  <si>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</si>
  <si>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</si>
  <si>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</si>
  <si>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</si>
  <si>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</si>
  <si>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</si>
  <si>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</si>
  <si>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</si>
  <si>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</si>
  <si>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</si>
  <si>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</si>
  <si>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</si>
  <si>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</si>
  <si>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</si>
  <si>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</si>
  <si>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</si>
  <si>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</si>
  <si>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</si>
  <si>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</si>
  <si>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</si>
  <si>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</si>
  <si>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</si>
  <si>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</si>
  <si>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</si>
  <si>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</si>
  <si>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</si>
  <si>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</si>
  <si>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</si>
  <si>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</si>
  <si>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</si>
  <si>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</si>
  <si>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</si>
  <si>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</si>
  <si>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</si>
  <si>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</si>
  <si>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</si>
  <si>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</si>
  <si>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</si>
  <si>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</si>
  <si>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</si>
  <si>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</si>
  <si>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</si>
  <si>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</si>
  <si>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</si>
  <si>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</si>
  <si>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</si>
  <si>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</si>
  <si>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</si>
  <si>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</si>
  <si>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</si>
  <si>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</si>
  <si>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</si>
  <si>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70바1516</t>
  </si>
  <si>
    <t>70바1526</t>
  </si>
  <si>
    <t>70바1531</t>
  </si>
  <si>
    <t>70바1582</t>
  </si>
  <si>
    <t>70바1583</t>
  </si>
  <si>
    <t>73아1025</t>
  </si>
  <si>
    <t>73아1038</t>
  </si>
  <si>
    <t>70바1530</t>
  </si>
  <si>
    <t>김기호</t>
  </si>
  <si>
    <t>5223329</t>
  </si>
  <si>
    <t>김삼교</t>
  </si>
  <si>
    <t>5221761</t>
  </si>
  <si>
    <t>류동하</t>
  </si>
  <si>
    <t>5224004</t>
  </si>
  <si>
    <t>민순성</t>
  </si>
  <si>
    <t>5222060</t>
  </si>
  <si>
    <t>방극철</t>
  </si>
  <si>
    <t>5221236</t>
  </si>
  <si>
    <t>이문철</t>
  </si>
  <si>
    <t>5221288</t>
  </si>
  <si>
    <t>이우균</t>
  </si>
  <si>
    <t>5227828</t>
  </si>
  <si>
    <t>장해진</t>
  </si>
  <si>
    <t>5229105</t>
  </si>
  <si>
    <t>정광남</t>
  </si>
  <si>
    <t>5228383</t>
  </si>
  <si>
    <t>(경  고)</t>
  </si>
  <si>
    <t>73아1006</t>
  </si>
  <si>
    <t>=</t>
  </si>
  <si>
    <t>73아1022</t>
  </si>
  <si>
    <t>김의호2</t>
  </si>
  <si>
    <t>5223731</t>
  </si>
  <si>
    <t>배민철</t>
  </si>
  <si>
    <t>5221257</t>
  </si>
  <si>
    <t>한현희</t>
  </si>
  <si>
    <t>5222823</t>
  </si>
  <si>
    <t>개선율(유카전)</t>
  </si>
  <si>
    <t>인천전체</t>
  </si>
  <si>
    <t>0%(0명)</t>
  </si>
  <si>
    <t>1515</t>
  </si>
  <si>
    <t>시영운수15D1</t>
  </si>
  <si>
    <t>시영운수15F1</t>
  </si>
  <si>
    <t>시영운수15C1</t>
  </si>
  <si>
    <t>NEW</t>
  </si>
  <si>
    <t>new</t>
  </si>
  <si>
    <t>시영운수15B1</t>
  </si>
  <si>
    <t>시영운수15C2</t>
  </si>
  <si>
    <t>시영운수15D3</t>
  </si>
  <si>
    <t>시영운수15D2</t>
  </si>
  <si>
    <t>28-128-1</t>
  </si>
  <si>
    <t>2929</t>
  </si>
  <si>
    <t>예비예비</t>
  </si>
  <si>
    <t>NULL</t>
  </si>
  <si>
    <t>52214</t>
  </si>
  <si>
    <t>5227107</t>
  </si>
  <si>
    <t>순위</t>
  </si>
  <si>
    <t>50%(1명)</t>
  </si>
  <si>
    <t>100%(1명)</t>
  </si>
  <si>
    <t>분석기간: 24.09.01-24.09.25</t>
    <phoneticPr fontId="2" type="noConversion"/>
  </si>
  <si>
    <t>24'09</t>
    <phoneticPr fontId="2" type="noConversion"/>
  </si>
  <si>
    <t>C</t>
    <phoneticPr fontId="2" type="noConversion"/>
  </si>
  <si>
    <t>-</t>
    <phoneticPr fontId="2" type="noConversion"/>
  </si>
  <si>
    <t>13%(1명)</t>
  </si>
  <si>
    <t>38%(3명)</t>
  </si>
  <si>
    <t>11%(2명)</t>
  </si>
  <si>
    <t>6%(1명)</t>
  </si>
  <si>
    <t>22%(4명)</t>
  </si>
  <si>
    <t>33%(4명)</t>
  </si>
  <si>
    <t>7위/(32개사)</t>
  </si>
  <si>
    <t>▲</t>
  </si>
  <si>
    <t>시영운수15C3</t>
  </si>
  <si>
    <t>70바1579</t>
  </si>
  <si>
    <t>시영운수28-1C1</t>
  </si>
  <si>
    <t>시영운수28-1D1</t>
  </si>
  <si>
    <t>시영운수29A1</t>
  </si>
  <si>
    <t>시영운수예비C10</t>
  </si>
  <si>
    <t>522143653.49</t>
  </si>
  <si>
    <t>52271073924.166</t>
  </si>
  <si>
    <t>강준모</t>
  </si>
  <si>
    <t>5227042</t>
  </si>
  <si>
    <t>5227042474.106</t>
  </si>
  <si>
    <t>S</t>
  </si>
  <si>
    <t>(최우수)</t>
  </si>
  <si>
    <t>52233293861.288</t>
  </si>
  <si>
    <t>52217614005.874</t>
  </si>
  <si>
    <t>52237311664.9</t>
  </si>
  <si>
    <t>김종식</t>
  </si>
  <si>
    <t>5224725</t>
  </si>
  <si>
    <t>5224725647.084</t>
  </si>
  <si>
    <t>52240042216.628</t>
  </si>
  <si>
    <t>5222060773.562</t>
  </si>
  <si>
    <t>52212361743.554</t>
  </si>
  <si>
    <t>52212572878.889</t>
  </si>
  <si>
    <t>52212882077.496</t>
  </si>
  <si>
    <t>52278282739.804</t>
  </si>
  <si>
    <t>52291051626.222</t>
  </si>
  <si>
    <t>52283832767.356</t>
  </si>
  <si>
    <t>(우  수)</t>
  </si>
  <si>
    <t>5222823949.448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</si>
  <si>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</si>
  <si>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</si>
  <si>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</si>
  <si>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</si>
  <si>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</si>
  <si>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9월]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</si>
</sst>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2" fontId="75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77" fillId="0" borderId="0" xfId="0" applyFont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6" fillId="18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6" fillId="18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50" fillId="13" borderId="0" xfId="0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3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41" fontId="77" fillId="0" borderId="0" xfId="1" applyFont="1" applyFill="1" applyBorder="1">
      <alignment vertical="center"/>
    </xf>
    <xf numFmtId="188" fontId="77" fillId="0" borderId="0" xfId="2" applyNumberFormat="1" applyFont="1">
      <alignment vertical="center"/>
    </xf>
    <xf numFmtId="9" fontId="77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38F-4904-9129-02E7B7D412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0.1111111111111111</c:v>
                </c:pt>
                <c:pt idx="1">
                  <c:v>5.5555555555555552E-2</c:v>
                </c:pt>
                <c:pt idx="2">
                  <c:v>0.22222222222222221</c:v>
                </c:pt>
                <c:pt idx="3">
                  <c:v>0.33333333333333331</c:v>
                </c:pt>
                <c:pt idx="4">
                  <c:v>0.22222222222222221</c:v>
                </c:pt>
                <c:pt idx="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종합!$M$72:$O$72</c:f>
              <c:numCache>
                <c:formatCode>0%</c:formatCode>
                <c:ptCount val="3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종합!$M$71:$O$71</c:f>
              <c:numCache>
                <c:formatCode>0%</c:formatCode>
                <c:ptCount val="3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종합!$M$70:$O$70</c:f>
              <c:numCache>
                <c:formatCode>0%</c:formatCode>
                <c:ptCount val="3"/>
                <c:pt idx="0">
                  <c:v>0</c:v>
                </c:pt>
                <c:pt idx="1">
                  <c:v>0.375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종합!$M$69:$O$69</c:f>
              <c:numCache>
                <c:formatCode>0%</c:formatCode>
                <c:ptCount val="3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종합!$M$68:$O$68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종합!$M$67:$O$67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종합!$M$65:$O$65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661147</xdr:rowOff>
    </xdr:from>
    <xdr:to>
      <xdr:col>2</xdr:col>
      <xdr:colOff>145677</xdr:colOff>
      <xdr:row>15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846294"/>
          <a:ext cx="358589" cy="2151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145676</xdr:colOff>
      <xdr:row>10</xdr:row>
      <xdr:rowOff>190500</xdr:rowOff>
    </xdr:from>
    <xdr:to>
      <xdr:col>2</xdr:col>
      <xdr:colOff>246533</xdr:colOff>
      <xdr:row>13</xdr:row>
      <xdr:rowOff>89648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46529" y="3541059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782166</xdr:colOff>
      <xdr:row>12</xdr:row>
      <xdr:rowOff>154638</xdr:rowOff>
    </xdr:from>
    <xdr:to>
      <xdr:col>6</xdr:col>
      <xdr:colOff>64994</xdr:colOff>
      <xdr:row>14</xdr:row>
      <xdr:rowOff>53786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3561225" y="408790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E80F05D-C28A-48EA-A5CD-C4AD662D5F3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567017</xdr:colOff>
      <xdr:row>12</xdr:row>
      <xdr:rowOff>51547</xdr:rowOff>
    </xdr:from>
    <xdr:to>
      <xdr:col>5</xdr:col>
      <xdr:colOff>806823</xdr:colOff>
      <xdr:row>13</xdr:row>
      <xdr:rowOff>156882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>
          <a:off x="4220135" y="3984812"/>
          <a:ext cx="239806" cy="3966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620801</xdr:colOff>
      <xdr:row>11</xdr:row>
      <xdr:rowOff>26892</xdr:rowOff>
    </xdr:from>
    <xdr:to>
      <xdr:col>6</xdr:col>
      <xdr:colOff>777688</xdr:colOff>
      <xdr:row>12</xdr:row>
      <xdr:rowOff>217393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273919" y="36688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215154</xdr:colOff>
      <xdr:row>12</xdr:row>
      <xdr:rowOff>89647</xdr:rowOff>
    </xdr:from>
    <xdr:to>
      <xdr:col>6</xdr:col>
      <xdr:colOff>448236</xdr:colOff>
      <xdr:row>13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 flipV="1">
          <a:off x="4742330" y="4022912"/>
          <a:ext cx="233082" cy="3160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3.28515625" style="4" customWidth="1"/>
    <col min="9" max="11" width="13.140625" style="4" customWidth="1"/>
    <col min="12" max="12" width="2.5703125" style="39" customWidth="1"/>
    <col min="13" max="21" width="11.5703125" style="39" customWidth="1"/>
    <col min="22" max="23" width="11.5703125" style="254" customWidth="1"/>
    <col min="24" max="25" width="9.140625" style="254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250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02" t="s">
        <v>38</v>
      </c>
      <c r="D4" s="302"/>
      <c r="E4" s="62" t="s">
        <v>110</v>
      </c>
      <c r="F4" s="62" t="s">
        <v>63</v>
      </c>
      <c r="G4" s="270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251</v>
      </c>
      <c r="C5" s="303" t="s">
        <v>189</v>
      </c>
      <c r="D5" s="303"/>
      <c r="E5" s="63">
        <v>3</v>
      </c>
      <c r="F5" s="64">
        <v>31</v>
      </c>
      <c r="G5" s="253" t="s">
        <v>252</v>
      </c>
      <c r="H5" s="38"/>
      <c r="I5" s="38"/>
      <c r="J5" s="95" t="s">
        <v>49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5"/>
    </row>
    <row r="7" spans="1:28" ht="16.5" customHeight="1">
      <c r="B7" s="52" t="s">
        <v>123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시영운수</v>
      </c>
      <c r="K10" s="191" t="s">
        <v>92</v>
      </c>
      <c r="X10" s="299"/>
      <c r="Z10" s="39"/>
      <c r="AA10" s="39"/>
      <c r="AB10" s="39"/>
    </row>
    <row r="11" spans="1:28" ht="23.25" customHeight="1" thickTop="1">
      <c r="G11" s="6"/>
      <c r="H11" s="255">
        <v>1</v>
      </c>
      <c r="I11" s="256">
        <v>2.0099999999999998</v>
      </c>
      <c r="J11" s="257">
        <v>1.732404614095995</v>
      </c>
      <c r="K11" s="258"/>
      <c r="M11" s="2"/>
      <c r="Y11" s="300"/>
      <c r="Z11" s="220"/>
      <c r="AA11" s="221"/>
      <c r="AB11" s="39"/>
    </row>
    <row r="12" spans="1:28" ht="23.25" customHeight="1">
      <c r="G12" s="6"/>
      <c r="H12" s="259">
        <v>2</v>
      </c>
      <c r="I12" s="256">
        <v>2.3662575846193561</v>
      </c>
      <c r="J12" s="257">
        <v>2.0164543376286956</v>
      </c>
      <c r="K12" s="260">
        <v>0.1639626916376713</v>
      </c>
      <c r="M12" s="221"/>
      <c r="Y12" s="300"/>
      <c r="Z12" s="220"/>
      <c r="AA12" s="221"/>
      <c r="AB12" s="39"/>
    </row>
    <row r="13" spans="1:28" ht="23.25" customHeight="1">
      <c r="G13" s="6"/>
      <c r="H13" s="259">
        <v>3</v>
      </c>
      <c r="I13" s="256">
        <v>2.37</v>
      </c>
      <c r="J13" s="257">
        <v>2.0592632858476065</v>
      </c>
      <c r="K13" s="261">
        <v>2.1229812855198649E-2</v>
      </c>
      <c r="M13" s="221"/>
      <c r="Y13" s="300"/>
      <c r="Z13" s="220"/>
      <c r="AA13" s="221"/>
      <c r="AB13" s="39"/>
    </row>
    <row r="14" spans="1:28" ht="23.25" customHeight="1">
      <c r="G14" s="6"/>
      <c r="H14" s="259">
        <v>4</v>
      </c>
      <c r="I14" s="256">
        <v>2.33</v>
      </c>
      <c r="J14" s="257">
        <v>2.0907129454911595</v>
      </c>
      <c r="K14" s="261">
        <v>1.5272286870597007E-2</v>
      </c>
      <c r="M14" s="221"/>
      <c r="Y14" s="300"/>
      <c r="Z14" s="220"/>
      <c r="AA14" s="221"/>
      <c r="AB14" s="39"/>
    </row>
    <row r="15" spans="1:28" ht="23.25" customHeight="1">
      <c r="G15" s="6"/>
      <c r="H15" s="259">
        <v>5</v>
      </c>
      <c r="I15" s="256">
        <v>2.2850259626150282</v>
      </c>
      <c r="J15" s="257">
        <v>2.0980755307734293</v>
      </c>
      <c r="K15" s="261">
        <v>3.5215667928722993E-3</v>
      </c>
      <c r="M15" s="221"/>
      <c r="Y15" s="300"/>
      <c r="Z15" s="220"/>
      <c r="AA15" s="221"/>
      <c r="AB15" s="39"/>
    </row>
    <row r="16" spans="1:28" ht="23.25" customHeight="1">
      <c r="G16" s="6"/>
      <c r="H16" s="259">
        <v>6</v>
      </c>
      <c r="I16" s="256">
        <v>2.0664933427553414</v>
      </c>
      <c r="J16" s="257">
        <v>1.9455876901010325</v>
      </c>
      <c r="K16" s="261">
        <v>-7.2679862300373932E-2</v>
      </c>
      <c r="M16" s="221"/>
      <c r="Y16" s="300"/>
      <c r="Z16" s="220"/>
      <c r="AA16" s="221"/>
      <c r="AB16" s="39"/>
    </row>
    <row r="17" spans="2:28" ht="23.25" customHeight="1">
      <c r="G17" s="6"/>
      <c r="H17" s="259">
        <v>7</v>
      </c>
      <c r="I17" s="256">
        <v>2.13</v>
      </c>
      <c r="J17" s="257">
        <v>1.8707898152033084</v>
      </c>
      <c r="K17" s="261">
        <v>-3.8444874666039741E-2</v>
      </c>
      <c r="M17" s="221"/>
      <c r="Y17" s="300"/>
      <c r="Z17" s="220"/>
      <c r="AA17" s="221"/>
      <c r="AB17" s="39"/>
    </row>
    <row r="18" spans="2:28" ht="23.25" customHeight="1">
      <c r="G18" s="6"/>
      <c r="H18" s="259">
        <v>8</v>
      </c>
      <c r="I18" s="256">
        <v>2.08</v>
      </c>
      <c r="J18" s="257">
        <v>1.8129814067009924</v>
      </c>
      <c r="K18" s="261">
        <v>-3.090053625079936E-2</v>
      </c>
      <c r="M18" s="221"/>
      <c r="Y18" s="300"/>
      <c r="Z18" s="220"/>
      <c r="AA18" s="221"/>
      <c r="AB18" s="39"/>
    </row>
    <row r="19" spans="2:28" ht="23.25" customHeight="1">
      <c r="G19" s="6"/>
      <c r="H19" s="259">
        <v>9</v>
      </c>
      <c r="I19" s="256">
        <v>2.13</v>
      </c>
      <c r="J19" s="257">
        <v>1.8677468891139024</v>
      </c>
      <c r="K19" s="261">
        <v>3.0207415371437563E-2</v>
      </c>
      <c r="M19" s="221"/>
      <c r="Y19" s="300"/>
      <c r="Z19" s="220"/>
      <c r="AA19" s="221"/>
      <c r="AB19" s="39"/>
    </row>
    <row r="20" spans="2:28" ht="23.25" customHeight="1">
      <c r="G20" s="6"/>
      <c r="H20" s="262" t="s">
        <v>228</v>
      </c>
      <c r="I20" s="263">
        <v>5.9701492537313383E-2</v>
      </c>
      <c r="J20" s="264">
        <v>7.8123940514053469E-2</v>
      </c>
      <c r="K20" s="265">
        <v>1.8422447976740086E-2</v>
      </c>
      <c r="M20" s="221"/>
      <c r="Y20" s="300"/>
      <c r="Z20" s="220"/>
      <c r="AA20" s="221"/>
      <c r="AB20" s="39"/>
    </row>
    <row r="21" spans="2:28" ht="23.25" customHeight="1">
      <c r="H21" s="266" t="s">
        <v>247</v>
      </c>
      <c r="I21" s="267"/>
      <c r="J21" s="268" t="s">
        <v>260</v>
      </c>
      <c r="K21" s="269"/>
      <c r="M21" s="221"/>
      <c r="X21" s="31"/>
      <c r="Y21" s="31"/>
      <c r="AB21" s="39"/>
    </row>
    <row r="22" spans="2:28" ht="9" customHeight="1">
      <c r="M22" s="221"/>
      <c r="X22" s="31"/>
      <c r="Y22" s="31"/>
      <c r="AB22" s="221"/>
    </row>
    <row r="23" spans="2:28" ht="16.5" customHeight="1">
      <c r="B23" s="52" t="s">
        <v>124</v>
      </c>
      <c r="C23" s="52"/>
      <c r="D23" s="51"/>
      <c r="E23" s="51"/>
      <c r="F23" s="51"/>
      <c r="G23" s="51"/>
      <c r="H23" s="51"/>
      <c r="I23" s="51"/>
      <c r="J23" s="51"/>
      <c r="K23" s="51"/>
      <c r="M23" s="221"/>
      <c r="X23" s="31"/>
      <c r="Y23" s="31"/>
      <c r="AB23" s="221"/>
    </row>
    <row r="24" spans="2:28" ht="27.75" customHeight="1">
      <c r="B24" s="56" t="s">
        <v>61</v>
      </c>
      <c r="C24" s="56" t="s">
        <v>99</v>
      </c>
      <c r="D24" s="56" t="s">
        <v>101</v>
      </c>
      <c r="E24" s="56" t="s">
        <v>102</v>
      </c>
      <c r="F24" s="56" t="s">
        <v>103</v>
      </c>
      <c r="G24" s="56" t="s">
        <v>104</v>
      </c>
      <c r="H24" s="56" t="s">
        <v>6</v>
      </c>
      <c r="I24" s="56" t="s">
        <v>7</v>
      </c>
      <c r="J24" s="56" t="s">
        <v>105</v>
      </c>
      <c r="K24" s="56" t="s">
        <v>70</v>
      </c>
      <c r="M24" s="221"/>
      <c r="X24" s="31"/>
      <c r="Y24" s="31"/>
      <c r="AB24" s="221"/>
    </row>
    <row r="25" spans="2:28" ht="23.25" customHeight="1">
      <c r="B25" s="76" t="s">
        <v>229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66</v>
      </c>
      <c r="M25" s="221"/>
      <c r="N25" s="307" t="s">
        <v>115</v>
      </c>
      <c r="Y25" s="31"/>
    </row>
    <row r="26" spans="2:28" ht="22.5" customHeight="1">
      <c r="B26" s="223" t="s">
        <v>115</v>
      </c>
      <c r="C26" s="69">
        <v>9</v>
      </c>
      <c r="D26" s="70">
        <v>3.9893760287034681E-2</v>
      </c>
      <c r="E26" s="70">
        <v>0.36963990526550244</v>
      </c>
      <c r="F26" s="70">
        <v>0.14939688746043919</v>
      </c>
      <c r="G26" s="71">
        <v>15.47875</v>
      </c>
      <c r="H26" s="72">
        <v>0.91051247842783511</v>
      </c>
      <c r="I26" s="72">
        <v>14.937260712768111</v>
      </c>
      <c r="J26" s="73">
        <v>1.8677468891139024</v>
      </c>
      <c r="K26" s="74" t="s">
        <v>68</v>
      </c>
      <c r="M26" s="221"/>
      <c r="N26" s="39" t="s">
        <v>68</v>
      </c>
      <c r="O26" s="39">
        <v>16</v>
      </c>
      <c r="Y26" s="31"/>
    </row>
    <row r="27" spans="2:28" ht="22.5" customHeight="1">
      <c r="B27" s="53" t="s">
        <v>106</v>
      </c>
      <c r="C27" s="53"/>
      <c r="D27" s="67">
        <f t="shared" ref="D27:I27" si="0">D26/D25-1</f>
        <v>0.81915966502710669</v>
      </c>
      <c r="E27" s="67">
        <f t="shared" si="0"/>
        <v>4.2900634855527642E-2</v>
      </c>
      <c r="F27" s="67">
        <f t="shared" si="0"/>
        <v>-0.1391366470650649</v>
      </c>
      <c r="G27" s="67">
        <f t="shared" si="0"/>
        <v>9.8244366380352943E-2</v>
      </c>
      <c r="H27" s="67">
        <f t="shared" si="0"/>
        <v>3.0763759565142488</v>
      </c>
      <c r="I27" s="67">
        <f t="shared" si="0"/>
        <v>-5.3672156135942339E-2</v>
      </c>
      <c r="J27" s="67">
        <f>J26/J25-1</f>
        <v>-0.1232939896242683</v>
      </c>
      <c r="K27" s="68" t="str">
        <f>J21</f>
        <v>7위/(32개사)</v>
      </c>
      <c r="M27" s="2"/>
      <c r="N27" s="308">
        <v>0.1111111111111111</v>
      </c>
      <c r="O27" s="39">
        <v>2</v>
      </c>
      <c r="X27" s="31"/>
      <c r="Y27" s="31"/>
    </row>
    <row r="28" spans="2:28" ht="22.5" customHeight="1">
      <c r="M28" s="2"/>
      <c r="N28" s="308">
        <v>5.5555555555555552E-2</v>
      </c>
      <c r="O28" s="39">
        <v>1</v>
      </c>
      <c r="X28" s="31"/>
      <c r="Y28" s="31"/>
    </row>
    <row r="29" spans="2:28" ht="17.25" customHeight="1">
      <c r="B29" s="52" t="s">
        <v>125</v>
      </c>
      <c r="C29" s="52"/>
      <c r="D29" s="51"/>
      <c r="E29" s="51"/>
      <c r="F29" s="51"/>
      <c r="G29" s="51"/>
      <c r="H29" s="51"/>
      <c r="I29" s="51"/>
      <c r="J29" s="51"/>
      <c r="K29" s="51"/>
      <c r="M29" s="2"/>
      <c r="N29" s="308">
        <v>0.22222222222222221</v>
      </c>
      <c r="O29" s="39">
        <v>4</v>
      </c>
      <c r="X29" s="31"/>
      <c r="Y29" s="31"/>
    </row>
    <row r="30" spans="2:28" ht="22.5" customHeight="1">
      <c r="B30" s="60"/>
      <c r="C30" s="60"/>
      <c r="M30" s="2"/>
      <c r="N30" s="308">
        <v>0.33333333333333331</v>
      </c>
      <c r="O30" s="39">
        <v>4</v>
      </c>
      <c r="X30" s="31"/>
      <c r="Y30" s="31"/>
    </row>
    <row r="31" spans="2:28" ht="22.5" customHeight="1" thickBot="1">
      <c r="H31" s="192" t="s">
        <v>90</v>
      </c>
      <c r="I31" s="193" t="s">
        <v>91</v>
      </c>
      <c r="J31" s="194" t="str">
        <f>J10</f>
        <v>시영운수</v>
      </c>
      <c r="K31" s="195" t="s">
        <v>114</v>
      </c>
      <c r="M31" s="2"/>
      <c r="N31" s="308">
        <v>0.22222222222222221</v>
      </c>
      <c r="O31" s="39">
        <v>4</v>
      </c>
      <c r="X31" s="31"/>
      <c r="Y31" s="31"/>
    </row>
    <row r="32" spans="2:28" ht="22.5" customHeight="1" thickTop="1">
      <c r="H32" s="200" t="s">
        <v>108</v>
      </c>
      <c r="I32" s="201" t="s">
        <v>66</v>
      </c>
      <c r="J32" s="202" t="s">
        <v>68</v>
      </c>
      <c r="K32" s="203"/>
      <c r="M32" s="2"/>
      <c r="N32" s="308">
        <v>5.5555555555555552E-2</v>
      </c>
      <c r="O32" s="39">
        <v>1</v>
      </c>
      <c r="X32" s="31"/>
      <c r="Z32" s="39"/>
      <c r="AA32" s="39"/>
      <c r="AB32" s="39"/>
    </row>
    <row r="33" spans="2:28" ht="21" customHeight="1">
      <c r="H33" s="196" t="s">
        <v>93</v>
      </c>
      <c r="I33" s="197">
        <v>4.0834575260804772E-2</v>
      </c>
      <c r="J33" s="198" t="s">
        <v>256</v>
      </c>
      <c r="K33" s="199">
        <v>7.0276535850306326E-2</v>
      </c>
      <c r="M33" s="2"/>
      <c r="X33" s="31"/>
      <c r="Z33" s="39"/>
      <c r="AA33" s="39"/>
      <c r="AB33" s="39"/>
    </row>
    <row r="34" spans="2:28" ht="21" customHeight="1">
      <c r="H34" s="180" t="s">
        <v>94</v>
      </c>
      <c r="I34" s="172">
        <v>6.9448584202682559E-2</v>
      </c>
      <c r="J34" s="181" t="s">
        <v>257</v>
      </c>
      <c r="K34" s="182">
        <v>-1.3893028647127006E-2</v>
      </c>
      <c r="L34" s="4"/>
      <c r="M34" s="2"/>
      <c r="X34" s="31"/>
      <c r="Z34" s="39"/>
      <c r="AA34" s="39"/>
      <c r="AB34" s="39"/>
    </row>
    <row r="35" spans="2:28" ht="21" customHeight="1">
      <c r="H35" s="179" t="s">
        <v>95</v>
      </c>
      <c r="I35" s="172">
        <v>0.12071535022354694</v>
      </c>
      <c r="J35" s="181" t="s">
        <v>258</v>
      </c>
      <c r="K35" s="182">
        <v>0.10150687199867527</v>
      </c>
      <c r="L35" s="4"/>
      <c r="M35" s="2"/>
      <c r="X35" s="31"/>
      <c r="Z35" s="39"/>
      <c r="AA35" s="39"/>
      <c r="AB35" s="39"/>
    </row>
    <row r="36" spans="2:28" ht="21" customHeight="1">
      <c r="H36" s="179" t="s">
        <v>98</v>
      </c>
      <c r="I36" s="172">
        <v>0.21818181818181817</v>
      </c>
      <c r="J36" s="181" t="s">
        <v>259</v>
      </c>
      <c r="K36" s="182">
        <v>0.11515151515151514</v>
      </c>
      <c r="L36" s="4"/>
      <c r="M36" s="2"/>
      <c r="X36" s="31"/>
      <c r="Z36" s="39"/>
      <c r="AA36" s="39"/>
      <c r="AB36" s="39"/>
    </row>
    <row r="37" spans="2:28" ht="21" customHeight="1">
      <c r="H37" s="183" t="s">
        <v>96</v>
      </c>
      <c r="I37" s="172">
        <v>0.23487332339791356</v>
      </c>
      <c r="J37" s="181" t="s">
        <v>258</v>
      </c>
      <c r="K37" s="182">
        <v>-1.2651101175691348E-2</v>
      </c>
      <c r="L37" s="4"/>
      <c r="M37" s="2"/>
      <c r="X37" s="31"/>
      <c r="Z37" s="39"/>
      <c r="AA37" s="39"/>
      <c r="AB37" s="39"/>
    </row>
    <row r="38" spans="2:28" ht="21" customHeight="1">
      <c r="H38" s="184" t="s">
        <v>97</v>
      </c>
      <c r="I38" s="185">
        <v>0.31594634873323396</v>
      </c>
      <c r="J38" s="186" t="s">
        <v>257</v>
      </c>
      <c r="K38" s="187">
        <v>-0.26039079317767844</v>
      </c>
      <c r="L38" s="4"/>
      <c r="M38" s="2"/>
      <c r="X38" s="31"/>
      <c r="Z38" s="39"/>
      <c r="AA38" s="39"/>
      <c r="AB38" s="39"/>
    </row>
    <row r="39" spans="2:28" ht="22.5" customHeight="1">
      <c r="L39" s="4"/>
      <c r="M39" s="2"/>
      <c r="X39" s="31"/>
      <c r="Z39" s="39"/>
      <c r="AA39" s="39"/>
      <c r="AB39" s="39"/>
    </row>
    <row r="40" spans="2:28" ht="18" customHeight="1">
      <c r="B40" s="52" t="s">
        <v>126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31"/>
      <c r="Z40" s="39"/>
      <c r="AA40" s="39"/>
      <c r="AB40" s="39"/>
    </row>
    <row r="41" spans="2:28" ht="30.75" customHeight="1">
      <c r="B41" s="56" t="s">
        <v>61</v>
      </c>
      <c r="C41" s="56" t="s">
        <v>100</v>
      </c>
      <c r="D41" s="56" t="s">
        <v>101</v>
      </c>
      <c r="E41" s="56" t="s">
        <v>102</v>
      </c>
      <c r="F41" s="56" t="s">
        <v>103</v>
      </c>
      <c r="G41" s="56" t="s">
        <v>104</v>
      </c>
      <c r="H41" s="56" t="s">
        <v>6</v>
      </c>
      <c r="I41" s="56" t="s">
        <v>7</v>
      </c>
      <c r="J41" s="56" t="s">
        <v>105</v>
      </c>
      <c r="K41" s="56" t="s">
        <v>70</v>
      </c>
      <c r="L41" s="4"/>
      <c r="M41" s="2"/>
      <c r="N41" s="39" t="s">
        <v>119</v>
      </c>
      <c r="X41" s="31"/>
      <c r="Z41" s="39"/>
      <c r="AA41" s="39"/>
      <c r="AB41" s="39"/>
    </row>
    <row r="42" spans="2:28" ht="22.5" customHeight="1">
      <c r="B42" s="224" t="s">
        <v>115</v>
      </c>
      <c r="C42" s="77">
        <v>1</v>
      </c>
      <c r="D42" s="78">
        <v>5.5107810323247616E-2</v>
      </c>
      <c r="E42" s="78">
        <v>0.46960841926835983</v>
      </c>
      <c r="F42" s="78">
        <v>0.159924813681768</v>
      </c>
      <c r="G42" s="79">
        <v>15.969239999999999</v>
      </c>
      <c r="H42" s="80">
        <v>1.670121669347967</v>
      </c>
      <c r="I42" s="80">
        <v>17.021131944484438</v>
      </c>
      <c r="J42" s="81">
        <v>1.7587484933951758</v>
      </c>
      <c r="K42" s="83" t="s">
        <v>74</v>
      </c>
      <c r="L42" s="4"/>
      <c r="M42" s="2"/>
      <c r="N42" s="39">
        <v>1</v>
      </c>
      <c r="X42" s="31"/>
      <c r="Z42" s="39"/>
      <c r="AA42" s="39"/>
      <c r="AB42" s="39"/>
    </row>
    <row r="43" spans="2:28" ht="22.5" customHeight="1">
      <c r="B43" s="223" t="s">
        <v>115</v>
      </c>
      <c r="C43" s="69">
        <v>2</v>
      </c>
      <c r="D43" s="70">
        <v>7.8845066294347843E-2</v>
      </c>
      <c r="E43" s="70">
        <v>0.35580211838304682</v>
      </c>
      <c r="F43" s="70">
        <v>0.14511159813530555</v>
      </c>
      <c r="G43" s="71">
        <v>13.158655172413791</v>
      </c>
      <c r="H43" s="72">
        <v>0.87330145621412247</v>
      </c>
      <c r="I43" s="72">
        <v>6.8176699119585571</v>
      </c>
      <c r="J43" s="73">
        <v>1.9789438797268322</v>
      </c>
      <c r="K43" s="74" t="s">
        <v>183</v>
      </c>
      <c r="M43" s="2"/>
      <c r="N43" s="39">
        <v>4</v>
      </c>
      <c r="X43" s="31"/>
      <c r="Z43" s="39"/>
      <c r="AA43" s="39"/>
      <c r="AB43" s="39"/>
    </row>
    <row r="44" spans="2:28" ht="22.5" customHeight="1">
      <c r="B44" s="223" t="s">
        <v>115</v>
      </c>
      <c r="C44" s="69">
        <v>3</v>
      </c>
      <c r="D44" s="70">
        <v>2.7196944261343652E-2</v>
      </c>
      <c r="E44" s="70">
        <v>0.3487320965097977</v>
      </c>
      <c r="F44" s="70">
        <v>0.15626423164611455</v>
      </c>
      <c r="G44" s="71">
        <v>12.089566666666672</v>
      </c>
      <c r="H44" s="72">
        <v>1.0802419509912802</v>
      </c>
      <c r="I44" s="72">
        <v>7.2877777849336951</v>
      </c>
      <c r="J44" s="73">
        <v>2.061958279251797</v>
      </c>
      <c r="K44" s="74" t="s">
        <v>67</v>
      </c>
      <c r="M44" s="2"/>
      <c r="N44" s="39">
        <v>4</v>
      </c>
      <c r="X44" s="31"/>
      <c r="Z44" s="39"/>
      <c r="AA44" s="39"/>
      <c r="AB44" s="39"/>
    </row>
    <row r="45" spans="2:28" ht="22.5" customHeight="1">
      <c r="B45" s="223" t="s">
        <v>115</v>
      </c>
      <c r="C45" s="69">
        <v>4</v>
      </c>
      <c r="D45" s="70">
        <v>2.7122684522449654E-2</v>
      </c>
      <c r="E45" s="70">
        <v>0.34396949467456361</v>
      </c>
      <c r="F45" s="70">
        <v>0.16240018390350022</v>
      </c>
      <c r="G45" s="71">
        <v>12.022333333333334</v>
      </c>
      <c r="H45" s="72">
        <v>1.6164997639215413</v>
      </c>
      <c r="I45" s="72">
        <v>8.7387329690062412</v>
      </c>
      <c r="J45" s="73">
        <v>2.0474555376977013</v>
      </c>
      <c r="K45" s="74" t="s">
        <v>67</v>
      </c>
      <c r="M45" s="2"/>
      <c r="N45" s="39">
        <v>4</v>
      </c>
      <c r="X45" s="31"/>
      <c r="Z45" s="39"/>
      <c r="AA45" s="39"/>
      <c r="AB45" s="39"/>
    </row>
    <row r="46" spans="2:28" ht="22.5" customHeight="1">
      <c r="B46" s="223" t="s">
        <v>115</v>
      </c>
      <c r="C46" s="69">
        <v>5</v>
      </c>
      <c r="D46" s="70">
        <v>2.874155489391049E-2</v>
      </c>
      <c r="E46" s="70">
        <v>0.33988128247114791</v>
      </c>
      <c r="F46" s="70">
        <v>0.16409424475924908</v>
      </c>
      <c r="G46" s="71">
        <v>12.166695652173914</v>
      </c>
      <c r="H46" s="72">
        <v>2.8265867088806242</v>
      </c>
      <c r="I46" s="72">
        <v>11.082840320028188</v>
      </c>
      <c r="J46" s="73">
        <v>2.0263141019077615</v>
      </c>
      <c r="K46" s="74" t="s">
        <v>67</v>
      </c>
      <c r="M46" s="2"/>
      <c r="N46" s="39">
        <v>4</v>
      </c>
      <c r="X46" s="31"/>
      <c r="Z46" s="39"/>
      <c r="AA46" s="39"/>
      <c r="AB46" s="39"/>
    </row>
    <row r="47" spans="2:28" ht="22.5" customHeight="1">
      <c r="B47" s="223" t="s">
        <v>115</v>
      </c>
      <c r="C47" s="69">
        <v>6</v>
      </c>
      <c r="D47" s="70">
        <v>3.220010678286752E-2</v>
      </c>
      <c r="E47" s="70">
        <v>0.33628914366383311</v>
      </c>
      <c r="F47" s="70">
        <v>0.14934453720237295</v>
      </c>
      <c r="G47" s="71">
        <v>13.645409090909089</v>
      </c>
      <c r="H47" s="72">
        <v>1.1656575398305371</v>
      </c>
      <c r="I47" s="72">
        <v>8.3331709885688348</v>
      </c>
      <c r="J47" s="73">
        <v>1.9452164855250773</v>
      </c>
      <c r="K47" s="74" t="s">
        <v>68</v>
      </c>
      <c r="M47" s="2"/>
      <c r="N47" s="39">
        <v>3</v>
      </c>
      <c r="X47" s="31"/>
      <c r="Z47" s="39"/>
      <c r="AA47" s="39"/>
      <c r="AB47" s="39"/>
    </row>
    <row r="48" spans="2:28" ht="22.5" customHeight="1">
      <c r="B48" s="223" t="s">
        <v>115</v>
      </c>
      <c r="C48" s="69">
        <v>7</v>
      </c>
      <c r="D48" s="70">
        <v>3.6532720111075612E-2</v>
      </c>
      <c r="E48" s="70">
        <v>0.33554869727796721</v>
      </c>
      <c r="F48" s="70">
        <v>0.1479628810196752</v>
      </c>
      <c r="G48" s="71">
        <v>14.380142857142854</v>
      </c>
      <c r="H48" s="72">
        <v>2.0353759499210566</v>
      </c>
      <c r="I48" s="72">
        <v>8.1949745556501696</v>
      </c>
      <c r="J48" s="73">
        <v>1.8728999922343796</v>
      </c>
      <c r="K48" s="74" t="s">
        <v>68</v>
      </c>
      <c r="M48" s="2"/>
      <c r="N48" s="39">
        <v>3</v>
      </c>
      <c r="X48" s="31"/>
      <c r="Z48" s="39"/>
      <c r="AA48" s="39"/>
      <c r="AB48" s="39"/>
    </row>
    <row r="49" spans="2:28" ht="22.5" customHeight="1">
      <c r="B49" s="223" t="s">
        <v>115</v>
      </c>
      <c r="C49" s="69">
        <v>8</v>
      </c>
      <c r="D49" s="70">
        <v>3.6578777457678555E-2</v>
      </c>
      <c r="E49" s="70">
        <v>0.36508481687190281</v>
      </c>
      <c r="F49" s="70">
        <v>0.14855941329979422</v>
      </c>
      <c r="G49" s="71">
        <v>16.159266666666667</v>
      </c>
      <c r="H49" s="72">
        <v>0.95106764528186949</v>
      </c>
      <c r="I49" s="72">
        <v>11.011964147359061</v>
      </c>
      <c r="J49" s="73">
        <v>1.8129814067009924</v>
      </c>
      <c r="K49" s="74" t="s">
        <v>66</v>
      </c>
      <c r="M49" s="2"/>
      <c r="N49" s="39">
        <v>2</v>
      </c>
      <c r="X49" s="31"/>
      <c r="Z49" s="39"/>
      <c r="AA49" s="39"/>
      <c r="AB49" s="39"/>
    </row>
    <row r="50" spans="2:28" ht="22.5" customHeight="1">
      <c r="B50" s="223" t="s">
        <v>115</v>
      </c>
      <c r="C50" s="69">
        <v>9</v>
      </c>
      <c r="D50" s="70">
        <v>3.9893760287034681E-2</v>
      </c>
      <c r="E50" s="70">
        <v>0.36963990526550244</v>
      </c>
      <c r="F50" s="70">
        <v>0.14939688746043919</v>
      </c>
      <c r="G50" s="71">
        <v>15.47875</v>
      </c>
      <c r="H50" s="72">
        <v>0.91051247842783511</v>
      </c>
      <c r="I50" s="72">
        <v>14.937260712768111</v>
      </c>
      <c r="J50" s="73">
        <v>1.8677468891139024</v>
      </c>
      <c r="K50" s="74" t="s">
        <v>68</v>
      </c>
      <c r="M50" s="2"/>
      <c r="N50" s="39">
        <v>3</v>
      </c>
      <c r="X50" s="31"/>
      <c r="Z50" s="39"/>
      <c r="AA50" s="39"/>
      <c r="AB50" s="39"/>
    </row>
    <row r="51" spans="2:28" ht="25.5" customHeight="1">
      <c r="B51" s="53" t="s">
        <v>106</v>
      </c>
      <c r="C51" s="53"/>
      <c r="D51" s="67" cm="1">
        <f t="array" aca="1" ref="D51" ca="1">(INDIRECT(ADDRESS(ROW()-1,COLUMN()))/INDIRECT(ADDRESS(ROW()-2,COLUMN())))-1</f>
        <v>9.0625850828162324E-2</v>
      </c>
      <c r="E51" s="67" cm="1">
        <f t="array" aca="1" ref="E51" ca="1">(INDIRECT(ADDRESS(ROW()-1,COLUMN()))/INDIRECT(ADDRESS(ROW()-2,COLUMN())))-1</f>
        <v>1.2476794933923285E-2</v>
      </c>
      <c r="F51" s="67" cm="1">
        <f t="array" aca="1" ref="F51" ca="1">(INDIRECT(ADDRESS(ROW()-1,COLUMN()))/INDIRECT(ADDRESS(ROW()-2,COLUMN())))-1</f>
        <v>5.6373012119732557E-3</v>
      </c>
      <c r="G51" s="67" cm="1">
        <f t="array" aca="1" ref="G51" ca="1">(INDIRECT(ADDRESS(ROW()-1,COLUMN()))/INDIRECT(ADDRESS(ROW()-2,COLUMN())))-1</f>
        <v>-4.2113090940595566E-2</v>
      </c>
      <c r="H51" s="67" cm="1">
        <f t="array" aca="1" ref="H51" ca="1">(INDIRECT(ADDRESS(ROW()-1,COLUMN()))/INDIRECT(ADDRESS(ROW()-2,COLUMN())))-1</f>
        <v>-4.2641726963611459E-2</v>
      </c>
      <c r="I51" s="67" cm="1">
        <f t="array" aca="1" ref="I51" ca="1">(INDIRECT(ADDRESS(ROW()-1,COLUMN()))/INDIRECT(ADDRESS(ROW()-2,COLUMN())))-1</f>
        <v>0.3564574414592907</v>
      </c>
      <c r="J51" s="67" cm="1">
        <f t="array" aca="1" ref="J51" ca="1">(INDIRECT(ADDRESS(ROW()-1,COLUMN()))/INDIRECT(ADDRESS(ROW()-2,COLUMN())))-1</f>
        <v>3.0207415371437563E-2</v>
      </c>
      <c r="K51" s="75" t="str" cm="1">
        <f t="array" aca="1" ref="K51" ca="1">_xlfn.IFS(N51=0,"등급유지",N51&gt;0,N51&amp;"등급 상승",N51&lt;0,N51&amp;"등급 하락")</f>
        <v>1등급 상승</v>
      </c>
      <c r="M51" s="309"/>
      <c r="N51" s="39" cm="1">
        <f t="array" aca="1" ref="N51" ca="1">(INDIRECT(ADDRESS(ROW()-1,COLUMN()))-INDIRECT(ADDRESS(ROW()-2,COLUMN())))</f>
        <v>1</v>
      </c>
      <c r="O51" s="39" t="s">
        <v>120</v>
      </c>
      <c r="X51" s="301"/>
      <c r="Z51" s="222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09"/>
      <c r="X52" s="301"/>
      <c r="Z52" s="222"/>
      <c r="AA52" s="39"/>
      <c r="AB52" s="39"/>
    </row>
    <row r="53" spans="2:28" ht="18" customHeight="1">
      <c r="B53" s="52" t="s">
        <v>127</v>
      </c>
      <c r="C53" s="52"/>
      <c r="D53" s="51"/>
      <c r="E53" s="51"/>
      <c r="F53" s="51"/>
      <c r="G53" s="51"/>
      <c r="H53" s="51"/>
      <c r="I53" s="51"/>
      <c r="J53" s="51"/>
      <c r="K53" s="51"/>
      <c r="M53" s="309"/>
      <c r="X53" s="301"/>
      <c r="Z53" s="222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9"/>
      <c r="X54" s="301"/>
      <c r="Z54" s="222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09"/>
      <c r="N55" s="310"/>
      <c r="P55" s="222"/>
      <c r="AA55" s="40"/>
    </row>
    <row r="56" spans="2:28" ht="25.5" customHeight="1">
      <c r="B56" s="48"/>
      <c r="C56" s="48"/>
      <c r="D56" s="49"/>
      <c r="M56" s="309"/>
      <c r="N56" s="310"/>
      <c r="P56" s="222"/>
      <c r="AA56" s="40"/>
    </row>
    <row r="57" spans="2:28" ht="25.5" customHeight="1">
      <c r="B57" s="48"/>
      <c r="C57" s="48"/>
      <c r="D57" s="49"/>
      <c r="M57" s="309"/>
      <c r="N57" s="310"/>
      <c r="P57" s="222"/>
      <c r="AA57" s="40"/>
    </row>
    <row r="58" spans="2:28" ht="25.5" customHeight="1">
      <c r="B58" s="48"/>
      <c r="C58" s="48"/>
      <c r="D58" s="49"/>
      <c r="M58" s="309"/>
      <c r="N58" s="310"/>
      <c r="P58" s="222"/>
      <c r="AA58" s="40"/>
    </row>
    <row r="59" spans="2:28" ht="25.5" customHeight="1">
      <c r="B59" s="48"/>
      <c r="C59" s="48"/>
      <c r="D59" s="49"/>
      <c r="M59" s="309"/>
      <c r="N59" s="310"/>
      <c r="P59" s="222"/>
      <c r="AA59" s="40"/>
    </row>
    <row r="60" spans="2:28" ht="25.5" customHeight="1">
      <c r="B60" s="48"/>
      <c r="C60" s="48"/>
      <c r="D60" s="49"/>
      <c r="M60" s="309"/>
      <c r="N60" s="310"/>
      <c r="P60" s="222"/>
      <c r="AA60" s="40"/>
    </row>
    <row r="61" spans="2:28" ht="25.5" customHeight="1">
      <c r="B61" s="48"/>
      <c r="C61" s="48"/>
      <c r="D61" s="49"/>
      <c r="M61" s="309"/>
      <c r="N61" s="310"/>
      <c r="P61" s="222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9"/>
      <c r="N62" s="310"/>
      <c r="P62" s="222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9"/>
      <c r="N63" s="310"/>
      <c r="P63" s="222"/>
      <c r="AA63" s="40"/>
    </row>
    <row r="64" spans="2:28" ht="25.5" customHeight="1" thickBot="1">
      <c r="B64" s="204" t="s">
        <v>90</v>
      </c>
      <c r="C64" s="205" t="s">
        <v>118</v>
      </c>
      <c r="D64" s="205" t="s">
        <v>116</v>
      </c>
      <c r="E64" s="205" t="s">
        <v>117</v>
      </c>
      <c r="F64" s="205" t="s">
        <v>171</v>
      </c>
      <c r="G64" s="205" t="s">
        <v>171</v>
      </c>
      <c r="H64" s="205" t="s">
        <v>171</v>
      </c>
      <c r="I64" s="205" t="s">
        <v>171</v>
      </c>
      <c r="J64" s="205" t="s">
        <v>171</v>
      </c>
      <c r="K64" s="206" t="s">
        <v>171</v>
      </c>
      <c r="M64" s="311">
        <v>1</v>
      </c>
      <c r="N64" s="312">
        <v>2</v>
      </c>
      <c r="O64" s="312">
        <v>3</v>
      </c>
      <c r="P64" s="311"/>
      <c r="Q64" s="312"/>
      <c r="R64" s="312"/>
      <c r="S64" s="311"/>
      <c r="T64" s="312"/>
      <c r="U64" s="313"/>
      <c r="AA64" s="40"/>
    </row>
    <row r="65" spans="2:27" ht="25.5" customHeight="1" thickTop="1">
      <c r="B65" s="209" t="s">
        <v>108</v>
      </c>
      <c r="C65" s="210" t="s">
        <v>65</v>
      </c>
      <c r="D65" s="211" t="s">
        <v>66</v>
      </c>
      <c r="E65" s="211" t="s">
        <v>66</v>
      </c>
      <c r="F65" s="211" t="s">
        <v>171</v>
      </c>
      <c r="G65" s="211" t="s">
        <v>171</v>
      </c>
      <c r="H65" s="211" t="s">
        <v>171</v>
      </c>
      <c r="I65" s="211" t="s">
        <v>171</v>
      </c>
      <c r="J65" s="211" t="s">
        <v>171</v>
      </c>
      <c r="K65" s="211" t="s">
        <v>171</v>
      </c>
      <c r="M65" s="311" t="s">
        <v>118</v>
      </c>
      <c r="N65" s="311" t="s">
        <v>116</v>
      </c>
      <c r="O65" s="311" t="s">
        <v>117</v>
      </c>
      <c r="P65" s="311"/>
      <c r="Q65" s="311"/>
      <c r="R65" s="311"/>
      <c r="S65" s="311"/>
      <c r="T65" s="311"/>
      <c r="U65" s="309"/>
      <c r="AA65" s="40"/>
    </row>
    <row r="66" spans="2:27" ht="25.5" customHeight="1">
      <c r="B66" s="207" t="s">
        <v>93</v>
      </c>
      <c r="C66" s="197" t="s">
        <v>230</v>
      </c>
      <c r="D66" s="197" t="s">
        <v>230</v>
      </c>
      <c r="E66" s="197" t="s">
        <v>230</v>
      </c>
      <c r="F66" s="197" t="s">
        <v>171</v>
      </c>
      <c r="G66" s="197" t="s">
        <v>171</v>
      </c>
      <c r="H66" s="197" t="s">
        <v>171</v>
      </c>
      <c r="I66" s="197" t="s">
        <v>171</v>
      </c>
      <c r="J66" s="197" t="s">
        <v>171</v>
      </c>
      <c r="K66" s="208" t="s">
        <v>171</v>
      </c>
      <c r="M66" s="309"/>
      <c r="N66" s="310"/>
      <c r="P66" s="222"/>
      <c r="AA66" s="40"/>
    </row>
    <row r="67" spans="2:27" ht="25.5" customHeight="1">
      <c r="B67" s="171" t="s">
        <v>94</v>
      </c>
      <c r="C67" s="173" t="s">
        <v>249</v>
      </c>
      <c r="D67" s="173" t="s">
        <v>230</v>
      </c>
      <c r="E67" s="173" t="s">
        <v>230</v>
      </c>
      <c r="F67" s="173" t="s">
        <v>171</v>
      </c>
      <c r="G67" s="173" t="s">
        <v>171</v>
      </c>
      <c r="H67" s="173" t="s">
        <v>171</v>
      </c>
      <c r="I67" s="173" t="s">
        <v>171</v>
      </c>
      <c r="J67" s="173" t="s">
        <v>171</v>
      </c>
      <c r="K67" s="174" t="s">
        <v>171</v>
      </c>
      <c r="M67" s="314">
        <v>0</v>
      </c>
      <c r="N67" s="314">
        <v>0</v>
      </c>
      <c r="O67" s="314">
        <v>0</v>
      </c>
      <c r="P67" s="314"/>
      <c r="Q67" s="314"/>
      <c r="R67" s="314"/>
      <c r="S67" s="314"/>
      <c r="T67" s="314"/>
      <c r="AA67" s="40"/>
    </row>
    <row r="68" spans="2:27" ht="25.5" customHeight="1">
      <c r="B68" s="170" t="s">
        <v>95</v>
      </c>
      <c r="C68" s="173" t="s">
        <v>230</v>
      </c>
      <c r="D68" s="173" t="s">
        <v>254</v>
      </c>
      <c r="E68" s="173" t="s">
        <v>230</v>
      </c>
      <c r="F68" s="173" t="s">
        <v>171</v>
      </c>
      <c r="G68" s="173" t="s">
        <v>171</v>
      </c>
      <c r="H68" s="173" t="s">
        <v>171</v>
      </c>
      <c r="I68" s="173" t="s">
        <v>171</v>
      </c>
      <c r="J68" s="173" t="s">
        <v>171</v>
      </c>
      <c r="K68" s="174" t="s">
        <v>171</v>
      </c>
      <c r="M68" s="314">
        <v>1</v>
      </c>
      <c r="N68" s="314">
        <v>0</v>
      </c>
      <c r="O68" s="314">
        <v>0</v>
      </c>
      <c r="P68" s="314"/>
      <c r="Q68" s="314"/>
      <c r="R68" s="314"/>
      <c r="S68" s="314"/>
      <c r="T68" s="314"/>
      <c r="AA68" s="40"/>
    </row>
    <row r="69" spans="2:27" ht="25.5" customHeight="1">
      <c r="B69" s="170" t="s">
        <v>98</v>
      </c>
      <c r="C69" s="173" t="s">
        <v>230</v>
      </c>
      <c r="D69" s="173" t="s">
        <v>255</v>
      </c>
      <c r="E69" s="173" t="s">
        <v>248</v>
      </c>
      <c r="F69" s="173" t="s">
        <v>171</v>
      </c>
      <c r="G69" s="173" t="s">
        <v>171</v>
      </c>
      <c r="H69" s="173" t="s">
        <v>171</v>
      </c>
      <c r="I69" s="173" t="s">
        <v>171</v>
      </c>
      <c r="J69" s="173" t="s">
        <v>171</v>
      </c>
      <c r="K69" s="174" t="s">
        <v>171</v>
      </c>
      <c r="M69" s="314">
        <v>0</v>
      </c>
      <c r="N69" s="314">
        <v>0.125</v>
      </c>
      <c r="O69" s="314">
        <v>0</v>
      </c>
      <c r="P69" s="314"/>
      <c r="Q69" s="314"/>
      <c r="R69" s="314"/>
      <c r="S69" s="314"/>
      <c r="T69" s="314"/>
      <c r="AA69" s="40"/>
    </row>
    <row r="70" spans="2:27" ht="25.5" customHeight="1">
      <c r="B70" s="175" t="s">
        <v>96</v>
      </c>
      <c r="C70" s="173" t="s">
        <v>230</v>
      </c>
      <c r="D70" s="173" t="s">
        <v>255</v>
      </c>
      <c r="E70" s="173" t="s">
        <v>248</v>
      </c>
      <c r="F70" s="173" t="s">
        <v>171</v>
      </c>
      <c r="G70" s="173" t="s">
        <v>171</v>
      </c>
      <c r="H70" s="173" t="s">
        <v>171</v>
      </c>
      <c r="I70" s="173" t="s">
        <v>171</v>
      </c>
      <c r="J70" s="173" t="s">
        <v>171</v>
      </c>
      <c r="K70" s="174" t="s">
        <v>171</v>
      </c>
      <c r="M70" s="314">
        <v>0</v>
      </c>
      <c r="N70" s="314">
        <v>0.375</v>
      </c>
      <c r="O70" s="314">
        <v>0.5</v>
      </c>
      <c r="P70" s="314"/>
      <c r="Q70" s="314"/>
      <c r="R70" s="314"/>
      <c r="S70" s="314"/>
      <c r="T70" s="314"/>
      <c r="AA70" s="40"/>
    </row>
    <row r="71" spans="2:27" ht="25.5" customHeight="1">
      <c r="B71" s="176" t="s">
        <v>97</v>
      </c>
      <c r="C71" s="177" t="s">
        <v>230</v>
      </c>
      <c r="D71" s="177" t="s">
        <v>254</v>
      </c>
      <c r="E71" s="177" t="s">
        <v>230</v>
      </c>
      <c r="F71" s="177" t="s">
        <v>171</v>
      </c>
      <c r="G71" s="177" t="s">
        <v>171</v>
      </c>
      <c r="H71" s="177" t="s">
        <v>171</v>
      </c>
      <c r="I71" s="177" t="s">
        <v>171</v>
      </c>
      <c r="J71" s="177" t="s">
        <v>171</v>
      </c>
      <c r="K71" s="178" t="s">
        <v>171</v>
      </c>
      <c r="M71" s="314">
        <v>0</v>
      </c>
      <c r="N71" s="314">
        <v>0.375</v>
      </c>
      <c r="O71" s="314">
        <v>0.5</v>
      </c>
      <c r="P71" s="314"/>
      <c r="Q71" s="314"/>
      <c r="R71" s="314"/>
      <c r="S71" s="314"/>
      <c r="T71" s="314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14">
        <v>0</v>
      </c>
      <c r="N72" s="314">
        <v>0.125</v>
      </c>
      <c r="O72" s="314">
        <v>0</v>
      </c>
      <c r="P72" s="314"/>
      <c r="Q72" s="314"/>
      <c r="R72" s="314"/>
      <c r="S72" s="314"/>
      <c r="T72" s="314"/>
      <c r="AA72" s="40"/>
    </row>
    <row r="73" spans="2:27" ht="17.25" customHeight="1">
      <c r="B73" s="52" t="s">
        <v>128</v>
      </c>
      <c r="C73" s="52"/>
      <c r="D73" s="51"/>
      <c r="E73" s="51"/>
      <c r="F73" s="51"/>
      <c r="G73" s="51"/>
      <c r="H73" s="51"/>
      <c r="I73" s="51"/>
      <c r="J73" s="51"/>
      <c r="K73" s="51"/>
      <c r="M73" s="309"/>
      <c r="N73" s="310"/>
      <c r="P73" s="222"/>
      <c r="AA73" s="40"/>
    </row>
    <row r="74" spans="2:27" ht="30.75" customHeight="1">
      <c r="B74" s="56" t="s">
        <v>73</v>
      </c>
      <c r="C74" s="56" t="s">
        <v>100</v>
      </c>
      <c r="D74" s="56" t="s">
        <v>101</v>
      </c>
      <c r="E74" s="56" t="s">
        <v>102</v>
      </c>
      <c r="F74" s="56" t="s">
        <v>103</v>
      </c>
      <c r="G74" s="56" t="s">
        <v>104</v>
      </c>
      <c r="H74" s="56" t="s">
        <v>6</v>
      </c>
      <c r="I74" s="56" t="s">
        <v>7</v>
      </c>
      <c r="J74" s="56" t="s">
        <v>105</v>
      </c>
      <c r="K74" s="56" t="s">
        <v>107</v>
      </c>
      <c r="M74" s="309"/>
      <c r="N74" s="310"/>
      <c r="P74" s="222"/>
      <c r="AA74" s="40"/>
    </row>
    <row r="75" spans="2:27" ht="19.5" customHeight="1">
      <c r="B75" s="87" t="s">
        <v>118</v>
      </c>
      <c r="C75" s="66">
        <v>1</v>
      </c>
      <c r="D75" s="88">
        <v>7.8515160556204916E-2</v>
      </c>
      <c r="E75" s="88">
        <v>0.39950360469328133</v>
      </c>
      <c r="F75" s="88">
        <v>0.14910403851297138</v>
      </c>
      <c r="G75" s="89">
        <v>14.4925</v>
      </c>
      <c r="H75" s="90">
        <v>0.33431398769724524</v>
      </c>
      <c r="I75" s="90">
        <v>24.449496300258534</v>
      </c>
      <c r="J75" s="91">
        <v>2.299525672860339</v>
      </c>
      <c r="K75" s="74"/>
      <c r="M75" s="309"/>
      <c r="N75" s="310"/>
      <c r="P75" s="222"/>
      <c r="AA75" s="40"/>
    </row>
    <row r="76" spans="2:27" ht="19.5" customHeight="1">
      <c r="B76" s="87" t="s">
        <v>118</v>
      </c>
      <c r="C76" s="66">
        <v>2</v>
      </c>
      <c r="D76" s="88">
        <v>9.181001513491388E-2</v>
      </c>
      <c r="E76" s="88">
        <v>0.30778911508272999</v>
      </c>
      <c r="F76" s="88">
        <v>0.13365877300758394</v>
      </c>
      <c r="G76" s="89">
        <v>12.697666666666665</v>
      </c>
      <c r="H76" s="90">
        <v>0.25863143371310515</v>
      </c>
      <c r="I76" s="90">
        <v>11.379783083376626</v>
      </c>
      <c r="J76" s="91">
        <v>2.6724450040525216</v>
      </c>
      <c r="K76" s="74"/>
      <c r="M76" s="309"/>
      <c r="N76" s="310"/>
      <c r="P76" s="222"/>
      <c r="AA76" s="40"/>
    </row>
    <row r="77" spans="2:27" ht="19.5" customHeight="1">
      <c r="B77" s="87" t="s">
        <v>118</v>
      </c>
      <c r="C77" s="66">
        <v>3</v>
      </c>
      <c r="D77" s="88">
        <v>4.0900340243211132E-2</v>
      </c>
      <c r="E77" s="88">
        <v>0.27968113911407078</v>
      </c>
      <c r="F77" s="88">
        <v>0.13753129309254131</v>
      </c>
      <c r="G77" s="89">
        <v>10.824</v>
      </c>
      <c r="H77" s="90">
        <v>7.8179797115608518E-2</v>
      </c>
      <c r="I77" s="90">
        <v>7.6355601849577646</v>
      </c>
      <c r="J77" s="91">
        <v>2.8886917412604243</v>
      </c>
      <c r="K77" s="74"/>
      <c r="M77" s="309"/>
      <c r="N77" s="310"/>
      <c r="P77" s="222"/>
      <c r="AA77" s="40"/>
    </row>
    <row r="78" spans="2:27" ht="19.5" customHeight="1">
      <c r="B78" s="87" t="s">
        <v>118</v>
      </c>
      <c r="C78" s="66">
        <v>4</v>
      </c>
      <c r="D78" s="88">
        <v>4.0742328274262135E-2</v>
      </c>
      <c r="E78" s="88">
        <v>0.27761936834294249</v>
      </c>
      <c r="F78" s="88">
        <v>0.14278466382269367</v>
      </c>
      <c r="G78" s="89">
        <v>10.582333333333333</v>
      </c>
      <c r="H78" s="90">
        <v>0.51839735878799598</v>
      </c>
      <c r="I78" s="90">
        <v>10.210174066563573</v>
      </c>
      <c r="J78" s="91">
        <v>2.6506034389283002</v>
      </c>
      <c r="K78" s="74"/>
      <c r="M78" s="309"/>
      <c r="N78" s="310"/>
      <c r="P78" s="222"/>
      <c r="AA78" s="40"/>
    </row>
    <row r="79" spans="2:27" ht="19.5" customHeight="1">
      <c r="B79" s="87" t="s">
        <v>118</v>
      </c>
      <c r="C79" s="66">
        <v>5</v>
      </c>
      <c r="D79" s="88">
        <v>4.2806141534408898E-2</v>
      </c>
      <c r="E79" s="88">
        <v>0.27118384261704315</v>
      </c>
      <c r="F79" s="88">
        <v>0.13638115368627959</v>
      </c>
      <c r="G79" s="89">
        <v>11.223666666666668</v>
      </c>
      <c r="H79" s="90">
        <v>0.88856427870626387</v>
      </c>
      <c r="I79" s="90">
        <v>16.573070107385014</v>
      </c>
      <c r="J79" s="91">
        <v>2.5454557760487941</v>
      </c>
      <c r="K79" s="74"/>
      <c r="M79" s="309"/>
      <c r="N79" s="310"/>
      <c r="P79" s="222"/>
      <c r="AA79" s="40"/>
    </row>
    <row r="80" spans="2:27" ht="19.5" customHeight="1">
      <c r="B80" s="87" t="s">
        <v>118</v>
      </c>
      <c r="C80" s="66">
        <v>6</v>
      </c>
      <c r="D80" s="88">
        <v>4.6123308486061228E-2</v>
      </c>
      <c r="E80" s="88">
        <v>0.29472965910068882</v>
      </c>
      <c r="F80" s="88">
        <v>0.11335941717093537</v>
      </c>
      <c r="G80" s="89">
        <v>13.049499999999998</v>
      </c>
      <c r="H80" s="90">
        <v>1.0054487436030788</v>
      </c>
      <c r="I80" s="90">
        <v>8.4497123825152869</v>
      </c>
      <c r="J80" s="91">
        <v>2.3176817817899322</v>
      </c>
      <c r="K80" s="74"/>
      <c r="M80" s="309"/>
      <c r="N80" s="310"/>
      <c r="P80" s="222"/>
      <c r="AA80" s="40"/>
    </row>
    <row r="81" spans="2:27" ht="19.5" customHeight="1">
      <c r="B81" s="87" t="s">
        <v>118</v>
      </c>
      <c r="C81" s="66">
        <v>7</v>
      </c>
      <c r="D81" s="88">
        <v>5.6328766483182711E-2</v>
      </c>
      <c r="E81" s="88">
        <v>0.28649345753020722</v>
      </c>
      <c r="F81" s="88">
        <v>0.11143359193352295</v>
      </c>
      <c r="G81" s="89">
        <v>13.92975</v>
      </c>
      <c r="H81" s="90">
        <v>7.5564831165841193</v>
      </c>
      <c r="I81" s="90">
        <v>11.830312203950852</v>
      </c>
      <c r="J81" s="91">
        <v>2.2248777208963291</v>
      </c>
      <c r="K81" s="74"/>
      <c r="M81" s="309"/>
      <c r="N81" s="310"/>
      <c r="P81" s="222"/>
      <c r="AA81" s="40"/>
    </row>
    <row r="82" spans="2:27" ht="19.5" customHeight="1">
      <c r="B82" s="87" t="s">
        <v>118</v>
      </c>
      <c r="C82" s="66">
        <v>8</v>
      </c>
      <c r="D82" s="88">
        <v>4.9436201961060841E-2</v>
      </c>
      <c r="E82" s="88">
        <v>0.31686836549810204</v>
      </c>
      <c r="F82" s="88">
        <v>0.11097445458789217</v>
      </c>
      <c r="G82" s="89">
        <v>15.928999999999998</v>
      </c>
      <c r="H82" s="90">
        <v>0</v>
      </c>
      <c r="I82" s="90">
        <v>3.6526183166245429</v>
      </c>
      <c r="J82" s="91">
        <v>2.2855153818013214</v>
      </c>
      <c r="K82" s="74"/>
      <c r="M82" s="309"/>
      <c r="N82" s="310"/>
      <c r="P82" s="222"/>
      <c r="AA82" s="40"/>
    </row>
    <row r="83" spans="2:27" ht="19.5" customHeight="1">
      <c r="B83" s="87" t="s">
        <v>118</v>
      </c>
      <c r="C83" s="66">
        <v>9</v>
      </c>
      <c r="D83" s="88">
        <v>5.9487333079440236E-2</v>
      </c>
      <c r="E83" s="88">
        <v>0.27101960344217096</v>
      </c>
      <c r="F83" s="88">
        <v>0.10177172842479552</v>
      </c>
      <c r="G83" s="89">
        <v>13.765000000000001</v>
      </c>
      <c r="H83" s="90">
        <v>0</v>
      </c>
      <c r="I83" s="90">
        <v>3.4888570407868289</v>
      </c>
      <c r="J83" s="91">
        <v>2.5172823817001504</v>
      </c>
      <c r="K83" s="74" t="s">
        <v>65</v>
      </c>
      <c r="M83" s="309"/>
      <c r="N83" s="310"/>
      <c r="P83" s="222"/>
      <c r="AA83" s="40"/>
    </row>
    <row r="84" spans="2:27" ht="19.5" customHeight="1">
      <c r="B84" s="87" t="s">
        <v>116</v>
      </c>
      <c r="C84" s="66">
        <v>1</v>
      </c>
      <c r="D84" s="88">
        <v>5.0592245553319273E-2</v>
      </c>
      <c r="E84" s="88">
        <v>0.46409047049415675</v>
      </c>
      <c r="F84" s="88">
        <v>0.16619706830221573</v>
      </c>
      <c r="G84" s="89">
        <v>16.152266666666666</v>
      </c>
      <c r="H84" s="90">
        <v>2.2688931866242501</v>
      </c>
      <c r="I84" s="90">
        <v>16.95888452063426</v>
      </c>
      <c r="J84" s="91">
        <v>1.7625644521764845</v>
      </c>
      <c r="K84" s="74"/>
    </row>
    <row r="85" spans="2:27" ht="19.5" customHeight="1">
      <c r="B85" s="87" t="s">
        <v>116</v>
      </c>
      <c r="C85" s="66">
        <v>2</v>
      </c>
      <c r="D85" s="88">
        <v>6.3073663078404937E-2</v>
      </c>
      <c r="E85" s="88">
        <v>0.35715979204118758</v>
      </c>
      <c r="F85" s="88">
        <v>0.15106787709423794</v>
      </c>
      <c r="G85" s="89">
        <v>13.018312499999999</v>
      </c>
      <c r="H85" s="90">
        <v>1.0823082153463897</v>
      </c>
      <c r="I85" s="90">
        <v>6.0841035432473918</v>
      </c>
      <c r="J85" s="91">
        <v>1.9435459802105015</v>
      </c>
      <c r="K85" s="74"/>
    </row>
    <row r="86" spans="2:27" ht="19.5" customHeight="1">
      <c r="B86" s="87" t="s">
        <v>116</v>
      </c>
      <c r="C86" s="66">
        <v>3</v>
      </c>
      <c r="D86" s="88">
        <v>2.4783988868476992E-2</v>
      </c>
      <c r="E86" s="88">
        <v>0.34999501850919645</v>
      </c>
      <c r="F86" s="88">
        <v>0.16299790493190888</v>
      </c>
      <c r="G86" s="89">
        <v>12.323705882352945</v>
      </c>
      <c r="H86" s="90">
        <v>1.2153554282803871</v>
      </c>
      <c r="I86" s="90">
        <v>7.2323421418009799</v>
      </c>
      <c r="J86" s="91">
        <v>2.0337205613900693</v>
      </c>
      <c r="K86" s="74"/>
    </row>
    <row r="87" spans="2:27" ht="19.5" customHeight="1">
      <c r="B87" s="87" t="s">
        <v>116</v>
      </c>
      <c r="C87" s="66">
        <v>4</v>
      </c>
      <c r="D87" s="88">
        <v>2.3368096959383845E-2</v>
      </c>
      <c r="E87" s="88">
        <v>0.34982528122670081</v>
      </c>
      <c r="F87" s="88">
        <v>0.16597795145397615</v>
      </c>
      <c r="G87" s="89">
        <v>12.135250000000003</v>
      </c>
      <c r="H87" s="90">
        <v>2.2010735736355405</v>
      </c>
      <c r="I87" s="90">
        <v>8.2977167392365576</v>
      </c>
      <c r="J87" s="91">
        <v>2.0055427290564216</v>
      </c>
      <c r="K87" s="74"/>
    </row>
    <row r="88" spans="2:27" ht="20.25" customHeight="1">
      <c r="B88" s="87" t="s">
        <v>116</v>
      </c>
      <c r="C88" s="66">
        <v>5</v>
      </c>
      <c r="D88" s="88">
        <v>2.5426342344101741E-2</v>
      </c>
      <c r="E88" s="88">
        <v>0.34559058866079145</v>
      </c>
      <c r="F88" s="88">
        <v>0.16979898340779231</v>
      </c>
      <c r="G88" s="89">
        <v>12.200071428571428</v>
      </c>
      <c r="H88" s="90">
        <v>3.9347227883405007</v>
      </c>
      <c r="I88" s="90">
        <v>9.833156949711789</v>
      </c>
      <c r="J88" s="91">
        <v>1.9921795915646325</v>
      </c>
      <c r="K88" s="74"/>
    </row>
    <row r="89" spans="2:27" ht="20.25" customHeight="1">
      <c r="B89" s="87" t="s">
        <v>116</v>
      </c>
      <c r="C89" s="66">
        <v>6</v>
      </c>
      <c r="D89" s="88">
        <v>2.5886779395943232E-2</v>
      </c>
      <c r="E89" s="88">
        <v>0.34193304307030825</v>
      </c>
      <c r="F89" s="88">
        <v>0.16322562782159367</v>
      </c>
      <c r="G89" s="89">
        <v>13.450857142857144</v>
      </c>
      <c r="H89" s="90">
        <v>1.4148878144189609</v>
      </c>
      <c r="I89" s="90">
        <v>7.1986058250394809</v>
      </c>
      <c r="J89" s="91">
        <v>1.8814692757701372</v>
      </c>
      <c r="K89" s="74"/>
    </row>
    <row r="90" spans="2:27" ht="20.25" customHeight="1">
      <c r="B90" s="87" t="s">
        <v>116</v>
      </c>
      <c r="C90" s="66">
        <v>7</v>
      </c>
      <c r="D90" s="88">
        <v>3.0074486960064643E-2</v>
      </c>
      <c r="E90" s="88">
        <v>0.34634679182884509</v>
      </c>
      <c r="F90" s="88">
        <v>0.1625917492204263</v>
      </c>
      <c r="G90" s="89">
        <v>14.212615384615383</v>
      </c>
      <c r="H90" s="90">
        <v>0.32814392735064646</v>
      </c>
      <c r="I90" s="90">
        <v>6.7697518925165978</v>
      </c>
      <c r="J90" s="91">
        <v>1.7978486525935706</v>
      </c>
      <c r="K90" s="74"/>
    </row>
    <row r="91" spans="2:27" ht="20.25" customHeight="1">
      <c r="B91" s="87" t="s">
        <v>116</v>
      </c>
      <c r="C91" s="66">
        <v>8</v>
      </c>
      <c r="D91" s="88">
        <v>3.395172552743389E-2</v>
      </c>
      <c r="E91" s="88">
        <v>0.37331368280705679</v>
      </c>
      <c r="F91" s="88">
        <v>0.15567690403498002</v>
      </c>
      <c r="G91" s="89">
        <v>15.912636363636363</v>
      </c>
      <c r="H91" s="90">
        <v>1.194187703432398</v>
      </c>
      <c r="I91" s="90">
        <v>12.453671764366437</v>
      </c>
      <c r="J91" s="91">
        <v>1.7492649688555102</v>
      </c>
      <c r="K91" s="74"/>
    </row>
    <row r="92" spans="2:27" ht="20.25" customHeight="1">
      <c r="B92" s="87" t="s">
        <v>116</v>
      </c>
      <c r="C92" s="66">
        <v>9</v>
      </c>
      <c r="D92" s="88">
        <v>3.5582824281671289E-2</v>
      </c>
      <c r="E92" s="88">
        <v>0.38260394681865745</v>
      </c>
      <c r="F92" s="88">
        <v>0.15789560024935204</v>
      </c>
      <c r="G92" s="89">
        <v>15.343</v>
      </c>
      <c r="H92" s="90">
        <v>0.98770191497971294</v>
      </c>
      <c r="I92" s="90">
        <v>17.723952010674019</v>
      </c>
      <c r="J92" s="91">
        <v>1.8023556535296639</v>
      </c>
      <c r="K92" s="74" t="s">
        <v>66</v>
      </c>
    </row>
    <row r="93" spans="2:27" ht="20.25" customHeight="1">
      <c r="B93" s="87" t="s">
        <v>117</v>
      </c>
      <c r="C93" s="66">
        <v>1</v>
      </c>
      <c r="D93" s="88">
        <v>5.0178395100197018E-2</v>
      </c>
      <c r="E93" s="88">
        <v>0.4751485339976651</v>
      </c>
      <c r="F93" s="88">
        <v>0.14659432428553248</v>
      </c>
      <c r="G93" s="89">
        <v>15.370142857142858</v>
      </c>
      <c r="H93" s="90">
        <v>0.73172081661293942</v>
      </c>
      <c r="I93" s="90">
        <v>13.058402265707841</v>
      </c>
      <c r="J93" s="91">
        <v>1.6491022179647989</v>
      </c>
      <c r="K93" s="74"/>
    </row>
    <row r="94" spans="2:27" ht="20.25" customHeight="1">
      <c r="B94" s="87" t="s">
        <v>117</v>
      </c>
      <c r="C94" s="66">
        <v>2</v>
      </c>
      <c r="D94" s="88">
        <v>8.4385124531972805E-2</v>
      </c>
      <c r="E94" s="88">
        <v>0.37400374038178391</v>
      </c>
      <c r="F94" s="88">
        <v>0.13173103110041473</v>
      </c>
      <c r="G94" s="89">
        <v>13.007000000000001</v>
      </c>
      <c r="H94" s="90">
        <v>0.82458475430745004</v>
      </c>
      <c r="I94" s="90">
        <v>5.4335795389101449</v>
      </c>
      <c r="J94" s="91">
        <v>1.783999576747979</v>
      </c>
      <c r="K94" s="74"/>
    </row>
    <row r="95" spans="2:27" ht="20.25" customHeight="1">
      <c r="B95" s="87" t="s">
        <v>117</v>
      </c>
      <c r="C95" s="66">
        <v>3</v>
      </c>
      <c r="D95" s="88">
        <v>2.764248975915258E-2</v>
      </c>
      <c r="E95" s="88">
        <v>0.36742180129961599</v>
      </c>
      <c r="F95" s="88">
        <v>0.14459690741787634</v>
      </c>
      <c r="G95" s="89">
        <v>12.215571428571426</v>
      </c>
      <c r="H95" s="90">
        <v>1.2807062253965338</v>
      </c>
      <c r="I95" s="90">
        <v>6.7463464297403277</v>
      </c>
      <c r="J95" s="91">
        <v>1.8686686680637161</v>
      </c>
      <c r="K95" s="74"/>
    </row>
    <row r="96" spans="2:27" ht="20.25" customHeight="1">
      <c r="B96" s="87" t="s">
        <v>117</v>
      </c>
      <c r="C96" s="66">
        <v>4</v>
      </c>
      <c r="D96" s="88">
        <v>2.856021631220718E-2</v>
      </c>
      <c r="E96" s="88">
        <v>0.3645378390463207</v>
      </c>
      <c r="F96" s="88">
        <v>0.16369489001176293</v>
      </c>
      <c r="G96" s="89">
        <v>12.374000000000001</v>
      </c>
      <c r="H96" s="90">
        <v>0.2557732656433796</v>
      </c>
      <c r="I96" s="90">
        <v>8.7403898707789374</v>
      </c>
      <c r="J96" s="91">
        <v>1.8642692847825877</v>
      </c>
      <c r="K96" s="74"/>
    </row>
    <row r="97" spans="2:11" ht="20.25" customHeight="1">
      <c r="B97" s="87" t="s">
        <v>117</v>
      </c>
      <c r="C97" s="66">
        <v>5</v>
      </c>
      <c r="D97" s="88">
        <v>3.0729332115138876E-2</v>
      </c>
      <c r="E97" s="88">
        <v>0.36229089911415208</v>
      </c>
      <c r="F97" s="88">
        <v>0.16469421457375302</v>
      </c>
      <c r="G97" s="89">
        <v>12.835599999999999</v>
      </c>
      <c r="H97" s="90">
        <v>0.45719853702632623</v>
      </c>
      <c r="I97" s="90">
        <v>10.777556524508229</v>
      </c>
      <c r="J97" s="91">
        <v>1.8423908213509119</v>
      </c>
      <c r="K97" s="74"/>
    </row>
    <row r="98" spans="2:11" ht="20.25" customHeight="1">
      <c r="B98" s="87" t="s">
        <v>117</v>
      </c>
      <c r="C98" s="66">
        <v>6</v>
      </c>
      <c r="D98" s="88">
        <v>3.790392652664247E-2</v>
      </c>
      <c r="E98" s="88">
        <v>0.37136167546347626</v>
      </c>
      <c r="F98" s="88">
        <v>0.15042946567802004</v>
      </c>
      <c r="G98" s="89">
        <v>15.054666666666668</v>
      </c>
      <c r="H98" s="90">
        <v>0.35518068285088067</v>
      </c>
      <c r="I98" s="90">
        <v>13.315793443350664</v>
      </c>
      <c r="J98" s="91">
        <v>1.7208903731984388</v>
      </c>
      <c r="K98" s="74"/>
    </row>
    <row r="99" spans="2:11" ht="20.25" customHeight="1">
      <c r="B99" s="87" t="s">
        <v>117</v>
      </c>
      <c r="C99" s="66">
        <v>7</v>
      </c>
      <c r="D99" s="88">
        <v>3.2105155180542334E-2</v>
      </c>
      <c r="E99" s="88">
        <v>0.36228912495090326</v>
      </c>
      <c r="F99" s="88">
        <v>0.1379508225991263</v>
      </c>
      <c r="G99" s="89">
        <v>15.266</v>
      </c>
      <c r="H99" s="90">
        <v>0.26312145999833353</v>
      </c>
      <c r="I99" s="90">
        <v>8.9711888266098487</v>
      </c>
      <c r="J99" s="91">
        <v>1.6951517513611907</v>
      </c>
      <c r="K99" s="74"/>
    </row>
    <row r="100" spans="2:11" ht="20.25" customHeight="1">
      <c r="B100" s="87" t="s">
        <v>117</v>
      </c>
      <c r="C100" s="66">
        <v>8</v>
      </c>
      <c r="D100" s="88">
        <v>3.8528287719623293E-2</v>
      </c>
      <c r="E100" s="88">
        <v>0.37712455066271366</v>
      </c>
      <c r="F100" s="88">
        <v>0.1546646644974887</v>
      </c>
      <c r="G100" s="89">
        <v>19.181000000000001</v>
      </c>
      <c r="H100" s="90">
        <v>0.43567511126053154</v>
      </c>
      <c r="I100" s="90">
        <v>18.007904598768636</v>
      </c>
      <c r="J100" s="91">
        <v>1.5765606218446993</v>
      </c>
      <c r="K100" s="74"/>
    </row>
    <row r="101" spans="2:11" ht="20.25" customHeight="1">
      <c r="B101" s="87" t="s">
        <v>117</v>
      </c>
      <c r="C101" s="66">
        <v>9</v>
      </c>
      <c r="D101" s="88">
        <v>4.413234602284237E-2</v>
      </c>
      <c r="E101" s="88">
        <v>0.3949892107113358</v>
      </c>
      <c r="F101" s="88">
        <v>0.15662754201770335</v>
      </c>
      <c r="G101" s="89">
        <v>16.843</v>
      </c>
      <c r="H101" s="90">
        <v>0.37842896057968595</v>
      </c>
      <c r="I101" s="90">
        <v>13.392180438292218</v>
      </c>
      <c r="J101" s="91">
        <v>1.6678525531448607</v>
      </c>
      <c r="K101" s="74" t="s">
        <v>66</v>
      </c>
    </row>
    <row r="102" spans="2:11" ht="20.25" customHeight="1">
      <c r="B102" s="85" t="s">
        <v>122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>
      <c r="B103" s="42" t="str">
        <f>C64</f>
        <v>29</v>
      </c>
      <c r="C103" s="54"/>
      <c r="D103" s="67">
        <f t="shared" ref="D103:J105" si="1">(SUMIFS(D$75:D$101,$B$75:$B$101,$B103,$C$75:$C$101,MAX($C$75:$C$101))/SUMIFS(D$75:D$101,$B$75:$B$101,$B103,$C$75:$C$101,MAX($C$75:$C$101)-1))-1</f>
        <v>0.20331519654961183</v>
      </c>
      <c r="E103" s="67">
        <f t="shared" si="1"/>
        <v>-0.14469340283893284</v>
      </c>
      <c r="F103" s="67">
        <f t="shared" si="1"/>
        <v>-8.2926527526279048E-2</v>
      </c>
      <c r="G103" s="67">
        <f>(SUMIFS(G$75:G$101,$B$75:$B$101,$B103,$C$75:$C$101,MAX($C$75:$C$101))/SUMIFS(G$75:G$101,$B$75:$B$101,$B103,$C$75:$C$101,MAX($C$75:$C$101)-1))-1</f>
        <v>-0.13585284700860056</v>
      </c>
      <c r="H103" s="67" t="s">
        <v>253</v>
      </c>
      <c r="I103" s="67">
        <f>(SUMIFS(I$75:I$101,$B$75:$B$101,$B103,$C$75:$C$101,MAX($C$75:$C$101))/SUMIFS(I$75:I$101,$B$75:$B$101,$B103,$C$75:$C$101,MAX($C$75:$C$101)-1))-1</f>
        <v>-4.4833941474905936E-2</v>
      </c>
      <c r="J103" s="86">
        <f t="shared" si="1"/>
        <v>0.10140688692988031</v>
      </c>
      <c r="K103" s="55"/>
    </row>
    <row r="104" spans="2:11" ht="20.25" customHeight="1">
      <c r="B104" s="42" t="str">
        <f>D64</f>
        <v>15</v>
      </c>
      <c r="C104" s="54"/>
      <c r="D104" s="67">
        <f t="shared" si="1"/>
        <v>4.804170418140985E-2</v>
      </c>
      <c r="E104" s="67">
        <f t="shared" si="1"/>
        <v>2.4885945625524375E-2</v>
      </c>
      <c r="F104" s="67">
        <f t="shared" si="1"/>
        <v>1.4251929199937674E-2</v>
      </c>
      <c r="G104" s="67">
        <f t="shared" si="1"/>
        <v>-3.5797736504436073E-2</v>
      </c>
      <c r="H104" s="67">
        <f t="shared" si="1"/>
        <v>-0.17290898897986684</v>
      </c>
      <c r="I104" s="67">
        <f t="shared" si="1"/>
        <v>0.42319087462923033</v>
      </c>
      <c r="J104" s="86">
        <f>(SUMIFS(J$75:J$101,$B$75:$B$101,$B104,$C$75:$C$101,MAX($C$75:$C$101))/SUMIFS(J$75:J$101,$B$75:$B$101,$B104,$C$75:$C$101,MAX($C$75:$C$101)-1))-1</f>
        <v>3.0350281757994146E-2</v>
      </c>
      <c r="K104" s="55"/>
    </row>
    <row r="105" spans="2:11" ht="20.25" customHeight="1">
      <c r="B105" s="42" t="str">
        <f>E64</f>
        <v>28-1</v>
      </c>
      <c r="C105" s="54"/>
      <c r="D105" s="67">
        <f t="shared" si="1"/>
        <v>0.14545308486068032</v>
      </c>
      <c r="E105" s="67">
        <f t="shared" si="1"/>
        <v>4.7370716165863191E-2</v>
      </c>
      <c r="F105" s="67">
        <f t="shared" si="1"/>
        <v>1.2691182737777362E-2</v>
      </c>
      <c r="G105" s="67">
        <f t="shared" si="1"/>
        <v>-0.12189145508576205</v>
      </c>
      <c r="H105" s="67">
        <f t="shared" si="1"/>
        <v>-0.13139642178598698</v>
      </c>
      <c r="I105" s="67">
        <f t="shared" si="1"/>
        <v>-0.25631656005063674</v>
      </c>
      <c r="J105" s="86">
        <f t="shared" si="1"/>
        <v>5.7905753851280828E-2</v>
      </c>
      <c r="K105" s="55"/>
    </row>
    <row r="106" spans="2:11" ht="20.25" customHeight="1" thickBot="1"/>
    <row r="107" spans="2:11" ht="17.25" thickTop="1">
      <c r="B107" s="25" t="s">
        <v>50</v>
      </c>
      <c r="C107" s="25"/>
      <c r="D107" s="25"/>
      <c r="E107" s="25"/>
      <c r="F107" s="169" t="s">
        <v>75</v>
      </c>
      <c r="G107" s="43"/>
      <c r="H107" s="25"/>
      <c r="I107" s="25"/>
    </row>
    <row r="108" spans="2:11">
      <c r="B108" s="26" t="s">
        <v>33</v>
      </c>
      <c r="C108" s="26" t="s">
        <v>51</v>
      </c>
      <c r="D108" s="26"/>
      <c r="E108" s="26"/>
      <c r="F108" s="92" t="s">
        <v>76</v>
      </c>
      <c r="G108" s="44"/>
      <c r="H108" s="46" t="s">
        <v>79</v>
      </c>
      <c r="I108" s="46"/>
    </row>
    <row r="109" spans="2:11">
      <c r="B109" s="26" t="s">
        <v>34</v>
      </c>
      <c r="C109" s="26" t="s">
        <v>52</v>
      </c>
      <c r="D109" s="26"/>
      <c r="E109" s="26"/>
      <c r="F109" s="92" t="s">
        <v>77</v>
      </c>
      <c r="G109" s="44"/>
      <c r="H109" s="46" t="s">
        <v>80</v>
      </c>
      <c r="I109" s="46"/>
    </row>
    <row r="110" spans="2:11">
      <c r="B110" s="26" t="s">
        <v>4</v>
      </c>
      <c r="C110" s="26" t="s">
        <v>53</v>
      </c>
      <c r="D110" s="26"/>
      <c r="E110" s="26"/>
      <c r="F110" s="92" t="s">
        <v>78</v>
      </c>
      <c r="G110" s="44"/>
      <c r="H110" s="46" t="s">
        <v>81</v>
      </c>
      <c r="I110" s="46"/>
    </row>
    <row r="111" spans="2:11">
      <c r="B111" s="26" t="s">
        <v>5</v>
      </c>
      <c r="C111" s="26" t="s">
        <v>54</v>
      </c>
      <c r="D111" s="26"/>
      <c r="E111" s="26"/>
      <c r="F111" s="92" t="s">
        <v>85</v>
      </c>
      <c r="G111" s="44"/>
      <c r="H111" s="46" t="s">
        <v>82</v>
      </c>
      <c r="I111" s="46"/>
    </row>
    <row r="112" spans="2:11">
      <c r="B112" s="26" t="s">
        <v>55</v>
      </c>
      <c r="C112" s="26" t="s">
        <v>56</v>
      </c>
      <c r="D112" s="26"/>
      <c r="E112" s="26"/>
      <c r="F112" s="92" t="s">
        <v>86</v>
      </c>
      <c r="G112" s="44"/>
      <c r="H112" s="46" t="s">
        <v>83</v>
      </c>
      <c r="I112" s="46"/>
    </row>
    <row r="113" spans="2:9" ht="17.25" thickBot="1">
      <c r="B113" s="27" t="s">
        <v>57</v>
      </c>
      <c r="C113" s="27" t="s">
        <v>58</v>
      </c>
      <c r="D113" s="27"/>
      <c r="E113" s="27"/>
      <c r="F113" s="93" t="s">
        <v>87</v>
      </c>
      <c r="G113" s="45"/>
      <c r="H113" s="47" t="s">
        <v>84</v>
      </c>
      <c r="I113" s="47"/>
    </row>
    <row r="114" spans="2:9" ht="17.25" thickTop="1"/>
    <row r="115" spans="2:9" ht="6.75" customHeight="1"/>
  </sheetData>
  <mergeCells count="3">
    <mergeCell ref="O9:P9"/>
    <mergeCell ref="C4:D4"/>
    <mergeCell ref="C5:D5"/>
  </mergeCells>
  <phoneticPr fontId="2" type="noConversion"/>
  <conditionalFormatting sqref="B75:K101">
    <cfRule type="expression" dxfId="48" priority="10">
      <formula>$B75&lt;&gt;$B76</formula>
    </cfRule>
  </conditionalFormatting>
  <conditionalFormatting sqref="C65:K65">
    <cfRule type="containsText" dxfId="47" priority="11" operator="containsText" text="F">
      <formula>NOT(ISERROR(SEARCH("F",C65)))</formula>
    </cfRule>
    <cfRule type="containsText" dxfId="46" priority="12" operator="containsText" text="D">
      <formula>NOT(ISERROR(SEARCH("D",C65)))</formula>
    </cfRule>
    <cfRule type="containsText" dxfId="45" priority="13" operator="containsText" text="S">
      <formula>NOT(ISERROR(SEARCH("S",C65)))</formula>
    </cfRule>
    <cfRule type="containsText" dxfId="44" priority="14" operator="containsText" text="A">
      <formula>NOT(ISERROR(SEARCH("A",C65)))</formula>
    </cfRule>
  </conditionalFormatting>
  <conditionalFormatting sqref="D52:K52 D54:K55 D56:D61 D62:K63 D72:K72 D102:K102 K103:K105">
    <cfRule type="containsText" dxfId="43" priority="69" operator="containsText" text="악화">
      <formula>NOT(ISERROR(SEARCH("악화",D52)))</formula>
    </cfRule>
  </conditionalFormatting>
  <conditionalFormatting sqref="D52:K52 D54:K55 D62:K63 D72:K72 D102:K102 K103:K105 D56:D61">
    <cfRule type="containsText" dxfId="42" priority="68" operator="containsText" text="개선">
      <formula>NOT(ISERROR(SEARCH("개선",D52)))</formula>
    </cfRule>
  </conditionalFormatting>
  <conditionalFormatting sqref="G4:G5">
    <cfRule type="containsText" dxfId="41" priority="19" operator="containsText" text="S">
      <formula>NOT(ISERROR(SEARCH("S",G4)))</formula>
    </cfRule>
    <cfRule type="containsText" dxfId="40" priority="20" operator="containsText" text="A">
      <formula>NOT(ISERROR(SEARCH("A",G4)))</formula>
    </cfRule>
  </conditionalFormatting>
  <conditionalFormatting sqref="G5">
    <cfRule type="containsText" dxfId="39" priority="15" operator="containsText" text="F">
      <formula>NOT(ISERROR(SEARCH("F",G5)))</formula>
    </cfRule>
    <cfRule type="containsText" dxfId="38" priority="16" operator="containsText" text="D">
      <formula>NOT(ISERROR(SEARCH("D",G5)))</formula>
    </cfRule>
  </conditionalFormatting>
  <conditionalFormatting sqref="K1:K20 J21">
    <cfRule type="containsText" dxfId="37" priority="1" operator="containsText" text="D">
      <formula>NOT(ISERROR(SEARCH("D",J1)))</formula>
    </cfRule>
    <cfRule type="containsText" dxfId="36" priority="2" operator="containsText" text="F">
      <formula>NOT(ISERROR(SEARCH("F",J1)))</formula>
    </cfRule>
    <cfRule type="containsText" dxfId="35" priority="3" operator="containsText" text="S">
      <formula>NOT(ISERROR(SEARCH("S",J1)))</formula>
    </cfRule>
    <cfRule type="containsText" dxfId="34" priority="4" operator="containsText" text="A">
      <formula>NOT(ISERROR(SEARCH("A",J1)))</formula>
    </cfRule>
  </conditionalFormatting>
  <conditionalFormatting sqref="K23:K27 K29:K64 K66:K1048576">
    <cfRule type="containsText" dxfId="33" priority="21" operator="containsText" text="D">
      <formula>NOT(ISERROR(SEARCH("D",K23)))</formula>
    </cfRule>
    <cfRule type="containsText" dxfId="32" priority="22" operator="containsText" text="F">
      <formula>NOT(ISERROR(SEARCH("F",K23)))</formula>
    </cfRule>
    <cfRule type="containsText" dxfId="31" priority="23" operator="containsText" text="S">
      <formula>NOT(ISERROR(SEARCH("S",K23)))</formula>
    </cfRule>
    <cfRule type="containsText" dxfId="30" priority="24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D103:J105</xm:sqref>
        </x14:conditionalFormatting>
        <x14:conditionalFormatting xmlns:xm="http://schemas.microsoft.com/office/excel/2006/main">
          <x14:cfRule type="iconSet" priority="5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1" t="s">
        <v>152</v>
      </c>
      <c r="B3" s="41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62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59</v>
      </c>
      <c r="AY4" s="97" t="s">
        <v>88</v>
      </c>
      <c r="AZ4" s="97" t="s">
        <v>64</v>
      </c>
      <c r="BA4" s="97" t="s">
        <v>121</v>
      </c>
      <c r="BB4" t="s">
        <v>129</v>
      </c>
      <c r="BC4" t="s">
        <v>130</v>
      </c>
      <c r="BD4" t="s">
        <v>112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시영운수</v>
      </c>
      <c r="B5" s="140" t="str">
        <f>X5</f>
        <v>15</v>
      </c>
      <c r="C5" s="141" t="str">
        <f>Y5</f>
        <v>70바1506</v>
      </c>
      <c r="D5" s="129" t="str">
        <f>Z5</f>
        <v>대형</v>
      </c>
      <c r="E5" s="125" t="str">
        <f>AZ5</f>
        <v>C</v>
      </c>
      <c r="F5" s="148">
        <f>G5/H5</f>
        <v>0.87090909090909085</v>
      </c>
      <c r="G5" s="149">
        <f>AE5</f>
        <v>1.9159999999999999</v>
      </c>
      <c r="H5" s="150">
        <f>AF5</f>
        <v>2.2000000000000002</v>
      </c>
      <c r="I5" s="151">
        <f>AC5</f>
        <v>3861.288</v>
      </c>
      <c r="J5" s="152">
        <f>AI5/AH5</f>
        <v>3.7086982577673046E-2</v>
      </c>
      <c r="K5" s="152">
        <f>AJ5/AH5</f>
        <v>0.40193697506119136</v>
      </c>
      <c r="L5" s="152">
        <f>AK5/AC5</f>
        <v>0.16108614534839152</v>
      </c>
      <c r="M5" s="153">
        <f>AG5</f>
        <v>14.359</v>
      </c>
      <c r="N5" s="154">
        <f>IF(AW5=0,AT5,"속도계이상")</f>
        <v>5.49</v>
      </c>
      <c r="O5" s="154">
        <f>IF(AW5=0,AU5,"속도계이상")</f>
        <v>49.569000000000003</v>
      </c>
      <c r="P5" s="155">
        <f>AQ5/60</f>
        <v>0</v>
      </c>
      <c r="Q5" s="156">
        <f>AN5</f>
        <v>82</v>
      </c>
      <c r="R5" s="157">
        <f>AC5/(AH5-AI5-AJ5)</f>
        <v>26.743763858916669</v>
      </c>
      <c r="S5" s="142">
        <f>IF(AW5=0,AL5,"속도계이상")</f>
        <v>212</v>
      </c>
      <c r="T5" s="142">
        <f>IF(AW5=0,AM5,"속도계이상")</f>
        <v>1914</v>
      </c>
      <c r="U5" t="s">
        <v>115</v>
      </c>
      <c r="V5" s="5" t="s">
        <v>116</v>
      </c>
      <c r="W5" t="s">
        <v>115</v>
      </c>
      <c r="X5" s="5" t="s">
        <v>116</v>
      </c>
      <c r="Y5" t="s">
        <v>190</v>
      </c>
      <c r="Z5" t="s">
        <v>136</v>
      </c>
      <c r="AA5" t="s">
        <v>191</v>
      </c>
      <c r="AB5">
        <v>522</v>
      </c>
      <c r="AC5" s="1">
        <v>3861.288</v>
      </c>
      <c r="AD5" s="1">
        <v>2015.5930000000001</v>
      </c>
      <c r="AE5" s="28">
        <v>1.9159999999999999</v>
      </c>
      <c r="AF5">
        <v>2.2000000000000002</v>
      </c>
      <c r="AG5">
        <v>14.359</v>
      </c>
      <c r="AH5">
        <v>257.37440299999997</v>
      </c>
      <c r="AI5">
        <v>9.5452399999999997</v>
      </c>
      <c r="AJ5">
        <v>103.448289</v>
      </c>
      <c r="AK5">
        <v>622</v>
      </c>
      <c r="AL5">
        <v>212</v>
      </c>
      <c r="AM5">
        <v>1914</v>
      </c>
      <c r="AN5">
        <v>82</v>
      </c>
      <c r="AO5">
        <v>15.002610000000001</v>
      </c>
      <c r="AP5">
        <v>3432.3</v>
      </c>
      <c r="AQ5">
        <v>0</v>
      </c>
      <c r="AR5">
        <v>87</v>
      </c>
      <c r="AS5">
        <v>37381</v>
      </c>
      <c r="AT5">
        <v>5.49</v>
      </c>
      <c r="AU5">
        <v>49.569000000000003</v>
      </c>
      <c r="AV5">
        <v>0</v>
      </c>
      <c r="AW5">
        <v>0</v>
      </c>
      <c r="AX5" s="29">
        <v>0.51</v>
      </c>
      <c r="AY5">
        <v>0.87090909090909085</v>
      </c>
      <c r="AZ5" t="s">
        <v>68</v>
      </c>
      <c r="BA5" t="s">
        <v>231</v>
      </c>
      <c r="BB5">
        <v>2</v>
      </c>
      <c r="BC5" t="s">
        <v>238</v>
      </c>
      <c r="BD5">
        <v>1</v>
      </c>
      <c r="BE5">
        <v>29259.839999999997</v>
      </c>
      <c r="BF5">
        <v>0.13196545162242856</v>
      </c>
      <c r="BG5">
        <v>0.11492991150389686</v>
      </c>
      <c r="BH5">
        <v>41185.596999999987</v>
      </c>
      <c r="BI5">
        <v>9.3753357514764227E-2</v>
      </c>
      <c r="BJ5">
        <v>8.165065136285829E-2</v>
      </c>
      <c r="BK5">
        <v>1</v>
      </c>
      <c r="BL5" t="s">
        <v>66</v>
      </c>
      <c r="BM5">
        <v>1</v>
      </c>
      <c r="BN5" t="s">
        <v>261</v>
      </c>
    </row>
    <row r="6" spans="1:66">
      <c r="A6" s="137" t="str">
        <f t="shared" ref="A6:A7" si="0">W6</f>
        <v>시영운수</v>
      </c>
      <c r="B6" s="137" t="str">
        <f t="shared" ref="B6:B16" si="1">X6</f>
        <v>15</v>
      </c>
      <c r="C6" s="138" t="str">
        <f t="shared" ref="C6:C7" si="2">Y6</f>
        <v>70바1516</v>
      </c>
      <c r="D6" s="113" t="str">
        <f t="shared" ref="D6:D7" si="3">Z6</f>
        <v>저상</v>
      </c>
      <c r="E6" s="109" t="str">
        <f>AZ6</f>
        <v>D</v>
      </c>
      <c r="F6" s="158">
        <f>G6/H6</f>
        <v>0.80904761904761902</v>
      </c>
      <c r="G6" s="159">
        <f>AE6</f>
        <v>1.6990000000000001</v>
      </c>
      <c r="H6" s="160">
        <f>AF6</f>
        <v>2.1</v>
      </c>
      <c r="I6" s="161">
        <f t="shared" ref="I6:I7" si="4">AC6</f>
        <v>4005.8739999999998</v>
      </c>
      <c r="J6" s="162">
        <f t="shared" ref="J6:J7" si="5">AI6/AH6</f>
        <v>4.5516270014361454E-2</v>
      </c>
      <c r="K6" s="162">
        <f t="shared" ref="K6:K7" si="6">AJ6/AH6</f>
        <v>0.40787877104687803</v>
      </c>
      <c r="L6" s="162">
        <f t="shared" ref="L6:L7" si="7">AK6/AC6</f>
        <v>0.1742441225060998</v>
      </c>
      <c r="M6" s="163">
        <f t="shared" ref="M6:M7" si="8">AG6</f>
        <v>17.905999999999999</v>
      </c>
      <c r="N6" s="164">
        <f t="shared" ref="N6:N7" si="9">IF(AW6=0,AT6,"속도계이상")</f>
        <v>0.125</v>
      </c>
      <c r="O6" s="164">
        <f t="shared" ref="O6:O7" si="10">IF(AW6=0,AU6,"속도계이상")</f>
        <v>9.6609999999999996</v>
      </c>
      <c r="P6" s="165">
        <f t="shared" ref="P6:P7" si="11">AQ6/60</f>
        <v>0</v>
      </c>
      <c r="Q6" s="166">
        <f t="shared" ref="Q6:Q7" si="12">AN6</f>
        <v>69</v>
      </c>
      <c r="R6" s="167">
        <f t="shared" ref="R6:R7" si="13">AC6/(AH6-AI6-AJ6)</f>
        <v>24.31440891336241</v>
      </c>
      <c r="S6" s="139">
        <f t="shared" ref="S6:S7" si="14">IF(AW6=0,AL6,"속도계이상")</f>
        <v>5</v>
      </c>
      <c r="T6" s="139">
        <f t="shared" ref="T6:T7" si="15">IF(AW6=0,AM6,"속도계이상")</f>
        <v>387</v>
      </c>
      <c r="U6" t="s">
        <v>115</v>
      </c>
      <c r="V6" s="5" t="s">
        <v>116</v>
      </c>
      <c r="W6" t="s">
        <v>115</v>
      </c>
      <c r="X6" s="5" t="s">
        <v>116</v>
      </c>
      <c r="Y6" t="s">
        <v>192</v>
      </c>
      <c r="Z6" t="s">
        <v>184</v>
      </c>
      <c r="AA6" t="s">
        <v>191</v>
      </c>
      <c r="AB6">
        <v>522</v>
      </c>
      <c r="AC6" s="1">
        <v>4005.8739999999998</v>
      </c>
      <c r="AD6" s="1">
        <v>2358.4160000000002</v>
      </c>
      <c r="AE6" s="28">
        <v>1.6990000000000001</v>
      </c>
      <c r="AF6">
        <v>2.1</v>
      </c>
      <c r="AG6">
        <v>17.905999999999999</v>
      </c>
      <c r="AH6">
        <v>301.41162700000001</v>
      </c>
      <c r="AI6">
        <v>13.719132999999999</v>
      </c>
      <c r="AJ6">
        <v>122.939404</v>
      </c>
      <c r="AK6">
        <v>698</v>
      </c>
      <c r="AL6">
        <v>5</v>
      </c>
      <c r="AM6">
        <v>387</v>
      </c>
      <c r="AN6">
        <v>69</v>
      </c>
      <c r="AO6">
        <v>13.290376</v>
      </c>
      <c r="AP6">
        <v>268.5</v>
      </c>
      <c r="AQ6">
        <v>0</v>
      </c>
      <c r="AR6">
        <v>113</v>
      </c>
      <c r="AS6">
        <v>95856</v>
      </c>
      <c r="AT6">
        <v>0.125</v>
      </c>
      <c r="AU6">
        <v>9.6609999999999996</v>
      </c>
      <c r="AV6">
        <v>0</v>
      </c>
      <c r="AW6">
        <v>0</v>
      </c>
      <c r="AX6" s="29">
        <v>0.57999999999999996</v>
      </c>
      <c r="AY6">
        <v>0.80904761904761902</v>
      </c>
      <c r="AZ6" t="s">
        <v>66</v>
      </c>
      <c r="BA6" t="s">
        <v>231</v>
      </c>
      <c r="BB6">
        <v>3</v>
      </c>
      <c r="BC6" t="s">
        <v>239</v>
      </c>
      <c r="BD6">
        <v>1</v>
      </c>
      <c r="BE6">
        <v>29259.839999999997</v>
      </c>
      <c r="BF6">
        <v>0.13690690037949627</v>
      </c>
      <c r="BG6">
        <v>0.11076420178322102</v>
      </c>
      <c r="BH6">
        <v>41185.596999999987</v>
      </c>
      <c r="BI6">
        <v>9.7263953706923353E-2</v>
      </c>
      <c r="BJ6">
        <v>7.8691170165744173E-2</v>
      </c>
      <c r="BK6">
        <v>1</v>
      </c>
      <c r="BL6" t="s">
        <v>69</v>
      </c>
      <c r="BM6">
        <v>1</v>
      </c>
      <c r="BN6" t="s">
        <v>261</v>
      </c>
    </row>
    <row r="7" spans="1:66">
      <c r="A7" s="140" t="str">
        <f t="shared" si="0"/>
        <v>시영운수</v>
      </c>
      <c r="B7" s="140" t="str">
        <f t="shared" si="1"/>
        <v>15</v>
      </c>
      <c r="C7" s="141" t="str">
        <f t="shared" si="2"/>
        <v>70바1526</v>
      </c>
      <c r="D7" s="129" t="str">
        <f t="shared" si="3"/>
        <v>저상</v>
      </c>
      <c r="E7" s="125" t="str">
        <f t="shared" ref="E7:E16" si="16">AZ7</f>
        <v>B</v>
      </c>
      <c r="F7" s="148">
        <f t="shared" ref="F7:F16" si="17">G7/H7</f>
        <v>0.9385</v>
      </c>
      <c r="G7" s="149">
        <f t="shared" ref="G7:G16" si="18">AE7</f>
        <v>1.877</v>
      </c>
      <c r="H7" s="150">
        <f t="shared" ref="H7:H16" si="19">AF7</f>
        <v>2</v>
      </c>
      <c r="I7" s="151">
        <f t="shared" si="4"/>
        <v>4814.2079999999996</v>
      </c>
      <c r="J7" s="152">
        <f t="shared" si="5"/>
        <v>1.784996251393816E-2</v>
      </c>
      <c r="K7" s="152">
        <f t="shared" si="6"/>
        <v>0.35606548197484517</v>
      </c>
      <c r="L7" s="152">
        <f t="shared" si="7"/>
        <v>0.12338478104809764</v>
      </c>
      <c r="M7" s="153">
        <f t="shared" si="8"/>
        <v>15.42</v>
      </c>
      <c r="N7" s="154">
        <f t="shared" si="9"/>
        <v>0.47799999999999998</v>
      </c>
      <c r="O7" s="154">
        <f t="shared" si="10"/>
        <v>11.819000000000001</v>
      </c>
      <c r="P7" s="155">
        <f t="shared" si="11"/>
        <v>0</v>
      </c>
      <c r="Q7" s="156">
        <f t="shared" si="12"/>
        <v>77</v>
      </c>
      <c r="R7" s="157">
        <f t="shared" si="13"/>
        <v>25.050617466618331</v>
      </c>
      <c r="S7" s="142">
        <f t="shared" si="14"/>
        <v>23</v>
      </c>
      <c r="T7" s="142">
        <f t="shared" si="15"/>
        <v>569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193</v>
      </c>
      <c r="Z7" s="4" t="s">
        <v>184</v>
      </c>
      <c r="AA7" s="4" t="s">
        <v>191</v>
      </c>
      <c r="AB7" s="4">
        <v>522</v>
      </c>
      <c r="AC7" s="4">
        <v>4814.2079999999996</v>
      </c>
      <c r="AD7" s="4">
        <v>2564.8739999999998</v>
      </c>
      <c r="AE7" s="4">
        <v>1.877</v>
      </c>
      <c r="AF7" s="4">
        <v>2</v>
      </c>
      <c r="AG7" s="4">
        <v>15.42</v>
      </c>
      <c r="AH7" s="4">
        <v>306.95409000000001</v>
      </c>
      <c r="AI7" s="4">
        <v>5.4791189999999999</v>
      </c>
      <c r="AJ7" s="4">
        <v>109.295756</v>
      </c>
      <c r="AK7" s="4">
        <v>594</v>
      </c>
      <c r="AL7" s="4">
        <v>23</v>
      </c>
      <c r="AM7" s="4">
        <v>569</v>
      </c>
      <c r="AN7" s="4">
        <v>77</v>
      </c>
      <c r="AO7" s="4">
        <v>15.683804</v>
      </c>
      <c r="AP7" s="4">
        <v>337.8</v>
      </c>
      <c r="AQ7" s="4">
        <v>0</v>
      </c>
      <c r="AR7" s="4">
        <v>61</v>
      </c>
      <c r="AS7" s="4">
        <v>25595</v>
      </c>
      <c r="AT7" s="4">
        <v>0.47799999999999998</v>
      </c>
      <c r="AU7" s="4">
        <v>11.819000000000001</v>
      </c>
      <c r="AV7" s="4">
        <v>37069</v>
      </c>
      <c r="AW7" s="4">
        <v>0</v>
      </c>
      <c r="AX7" s="30">
        <v>0.56000000000000005</v>
      </c>
      <c r="AY7">
        <v>0.9385</v>
      </c>
      <c r="AZ7" t="s">
        <v>67</v>
      </c>
      <c r="BA7" t="s">
        <v>231</v>
      </c>
      <c r="BB7">
        <v>1</v>
      </c>
      <c r="BC7" t="s">
        <v>237</v>
      </c>
      <c r="BD7">
        <v>8</v>
      </c>
      <c r="BE7">
        <v>29259.839999999997</v>
      </c>
      <c r="BF7">
        <v>0.16453295711801569</v>
      </c>
      <c r="BG7">
        <v>0.15441418025525772</v>
      </c>
      <c r="BH7">
        <v>41185.596999999987</v>
      </c>
      <c r="BI7">
        <v>0.11689057220658963</v>
      </c>
      <c r="BJ7">
        <v>0.10970180201588436</v>
      </c>
      <c r="BK7">
        <v>1</v>
      </c>
      <c r="BL7" t="s">
        <v>67</v>
      </c>
      <c r="BM7">
        <v>0</v>
      </c>
      <c r="BN7" t="s">
        <v>220</v>
      </c>
    </row>
    <row r="8" spans="1:66">
      <c r="A8" s="137" t="str">
        <f t="shared" ref="A8:A16" si="20">W8</f>
        <v>시영운수</v>
      </c>
      <c r="B8" s="137" t="str">
        <f t="shared" si="1"/>
        <v>15</v>
      </c>
      <c r="C8" s="138" t="str">
        <f t="shared" ref="C8:C16" si="21">Y8</f>
        <v>70바1531</v>
      </c>
      <c r="D8" s="113" t="str">
        <f t="shared" ref="D8:D16" si="22">Z8</f>
        <v>저상</v>
      </c>
      <c r="E8" s="109" t="str">
        <f t="shared" si="16"/>
        <v>D</v>
      </c>
      <c r="F8" s="158">
        <f t="shared" si="17"/>
        <v>0.82095238095238088</v>
      </c>
      <c r="G8" s="159">
        <f t="shared" si="18"/>
        <v>1.724</v>
      </c>
      <c r="H8" s="160">
        <f t="shared" si="19"/>
        <v>2.1</v>
      </c>
      <c r="I8" s="161">
        <f t="shared" ref="I8:I16" si="23">AC8</f>
        <v>2739.8040000000001</v>
      </c>
      <c r="J8" s="162">
        <f t="shared" ref="J8:J16" si="24">AI8/AH8</f>
        <v>5.824663391903448E-2</v>
      </c>
      <c r="K8" s="162">
        <f t="shared" ref="K8:K16" si="25">AJ8/AH8</f>
        <v>0.37763638639803032</v>
      </c>
      <c r="L8" s="162">
        <f t="shared" ref="L8:L16" si="26">AK8/AC8</f>
        <v>0.16862520092678163</v>
      </c>
      <c r="M8" s="163">
        <f t="shared" ref="M8:M16" si="27">AG8</f>
        <v>17.52</v>
      </c>
      <c r="N8" s="164">
        <f t="shared" ref="N8:N16" si="28">IF(AW8=0,AT8,"속도계이상")</f>
        <v>0.36499999999999999</v>
      </c>
      <c r="O8" s="164">
        <f t="shared" ref="O8:O16" si="29">IF(AW8=0,AU8,"속도계이상")</f>
        <v>9.1609999999999996</v>
      </c>
      <c r="P8" s="165">
        <f t="shared" ref="P8:P16" si="30">AQ8/60</f>
        <v>0</v>
      </c>
      <c r="Q8" s="166">
        <f t="shared" ref="Q8:Q16" si="31">AN8</f>
        <v>69</v>
      </c>
      <c r="R8" s="167">
        <f t="shared" ref="R8:R16" si="32">AC8/(AH8-AI8-AJ8)</f>
        <v>23.094879430668133</v>
      </c>
      <c r="S8" s="139">
        <f t="shared" ref="S8:S16" si="33">IF(AW8=0,AL8,"속도계이상")</f>
        <v>10</v>
      </c>
      <c r="T8" s="139">
        <f t="shared" ref="T8:T16" si="34">IF(AW8=0,AM8,"속도계이상")</f>
        <v>251</v>
      </c>
      <c r="U8" t="s">
        <v>115</v>
      </c>
      <c r="V8" s="5" t="s">
        <v>116</v>
      </c>
      <c r="W8" t="s">
        <v>115</v>
      </c>
      <c r="X8" s="5" t="s">
        <v>116</v>
      </c>
      <c r="Y8" t="s">
        <v>194</v>
      </c>
      <c r="Z8" t="s">
        <v>184</v>
      </c>
      <c r="AA8" t="s">
        <v>191</v>
      </c>
      <c r="AB8">
        <v>522</v>
      </c>
      <c r="AC8" s="1">
        <v>2739.8040000000001</v>
      </c>
      <c r="AD8" s="1">
        <v>1589.288</v>
      </c>
      <c r="AE8" s="28">
        <v>1.724</v>
      </c>
      <c r="AF8">
        <v>2.1</v>
      </c>
      <c r="AG8">
        <v>17.52</v>
      </c>
      <c r="AH8">
        <v>210.29774900000001</v>
      </c>
      <c r="AI8">
        <v>12.249136</v>
      </c>
      <c r="AJ8">
        <v>79.416082000000003</v>
      </c>
      <c r="AK8">
        <v>462</v>
      </c>
      <c r="AL8">
        <v>10</v>
      </c>
      <c r="AM8">
        <v>251</v>
      </c>
      <c r="AN8">
        <v>69</v>
      </c>
      <c r="AO8">
        <v>13.028212999999999</v>
      </c>
      <c r="AP8">
        <v>948.8</v>
      </c>
      <c r="AQ8">
        <v>0</v>
      </c>
      <c r="AR8">
        <v>78</v>
      </c>
      <c r="AS8">
        <v>46505</v>
      </c>
      <c r="AT8">
        <v>0.36499999999999999</v>
      </c>
      <c r="AU8">
        <v>9.1609999999999996</v>
      </c>
      <c r="AV8">
        <v>0</v>
      </c>
      <c r="AW8">
        <v>0</v>
      </c>
      <c r="AX8" s="29">
        <v>0.61</v>
      </c>
      <c r="AY8">
        <v>0.82095238095238088</v>
      </c>
      <c r="AZ8" t="s">
        <v>66</v>
      </c>
      <c r="BA8" t="s">
        <v>231</v>
      </c>
      <c r="BB8">
        <v>1</v>
      </c>
      <c r="BC8" t="s">
        <v>232</v>
      </c>
      <c r="BD8">
        <v>1</v>
      </c>
      <c r="BE8">
        <v>29259.839999999997</v>
      </c>
      <c r="BF8">
        <v>9.3637012369172226E-2</v>
      </c>
      <c r="BG8">
        <v>7.6871528249739474E-2</v>
      </c>
      <c r="BH8">
        <v>41185.596999999987</v>
      </c>
      <c r="BI8">
        <v>6.6523352811906578E-2</v>
      </c>
      <c r="BJ8">
        <v>5.4612504879869968E-2</v>
      </c>
      <c r="BK8">
        <v>1</v>
      </c>
      <c r="BL8" t="s">
        <v>66</v>
      </c>
      <c r="BM8">
        <v>0</v>
      </c>
      <c r="BN8" t="s">
        <v>220</v>
      </c>
    </row>
    <row r="9" spans="1:66">
      <c r="A9" s="140" t="str">
        <f t="shared" si="20"/>
        <v>시영운수</v>
      </c>
      <c r="B9" s="140" t="str">
        <f t="shared" si="1"/>
        <v>15</v>
      </c>
      <c r="C9" s="141" t="str">
        <f t="shared" si="21"/>
        <v>70바1582</v>
      </c>
      <c r="D9" s="129" t="str">
        <f t="shared" si="22"/>
        <v>저상</v>
      </c>
      <c r="E9" s="125" t="str">
        <f t="shared" si="16"/>
        <v>D</v>
      </c>
      <c r="F9" s="148">
        <f t="shared" si="17"/>
        <v>0.82090909090909081</v>
      </c>
      <c r="G9" s="149">
        <f t="shared" si="18"/>
        <v>1.806</v>
      </c>
      <c r="H9" s="150">
        <f t="shared" si="19"/>
        <v>2.2000000000000002</v>
      </c>
      <c r="I9" s="151">
        <f t="shared" si="23"/>
        <v>5312.98</v>
      </c>
      <c r="J9" s="152">
        <f t="shared" si="24"/>
        <v>3.2790293645656471E-2</v>
      </c>
      <c r="K9" s="152">
        <f t="shared" si="25"/>
        <v>0.34183278226523839</v>
      </c>
      <c r="L9" s="152">
        <f t="shared" si="26"/>
        <v>0.18708897831348886</v>
      </c>
      <c r="M9" s="153">
        <f t="shared" si="27"/>
        <v>14.069000000000001</v>
      </c>
      <c r="N9" s="154">
        <f t="shared" si="28"/>
        <v>0</v>
      </c>
      <c r="O9" s="154">
        <f t="shared" si="29"/>
        <v>10.465</v>
      </c>
      <c r="P9" s="155">
        <f t="shared" si="30"/>
        <v>0</v>
      </c>
      <c r="Q9" s="156">
        <f t="shared" si="31"/>
        <v>76</v>
      </c>
      <c r="R9" s="157">
        <f t="shared" si="32"/>
        <v>24.872909976585156</v>
      </c>
      <c r="S9" s="142">
        <f t="shared" si="33"/>
        <v>0</v>
      </c>
      <c r="T9" s="142">
        <f t="shared" si="34"/>
        <v>556</v>
      </c>
      <c r="U9" t="s">
        <v>115</v>
      </c>
      <c r="V9" s="5" t="s">
        <v>116</v>
      </c>
      <c r="W9" t="s">
        <v>115</v>
      </c>
      <c r="X9" s="5" t="s">
        <v>116</v>
      </c>
      <c r="Y9" t="s">
        <v>195</v>
      </c>
      <c r="Z9" t="s">
        <v>184</v>
      </c>
      <c r="AA9" t="s">
        <v>191</v>
      </c>
      <c r="AB9">
        <v>522</v>
      </c>
      <c r="AC9" s="1">
        <v>5312.98</v>
      </c>
      <c r="AD9" s="1">
        <v>2941.123</v>
      </c>
      <c r="AE9" s="28">
        <v>1.806</v>
      </c>
      <c r="AF9">
        <v>2.2000000000000002</v>
      </c>
      <c r="AG9">
        <v>14.069000000000001</v>
      </c>
      <c r="AH9">
        <v>341.56214399999999</v>
      </c>
      <c r="AI9">
        <v>11.199923</v>
      </c>
      <c r="AJ9">
        <v>116.757138</v>
      </c>
      <c r="AK9">
        <v>994</v>
      </c>
      <c r="AL9">
        <v>0</v>
      </c>
      <c r="AM9">
        <v>556</v>
      </c>
      <c r="AN9">
        <v>76</v>
      </c>
      <c r="AO9">
        <v>15.554943</v>
      </c>
      <c r="AP9">
        <v>979.9</v>
      </c>
      <c r="AQ9">
        <v>0</v>
      </c>
      <c r="AR9">
        <v>43</v>
      </c>
      <c r="AS9">
        <v>23725</v>
      </c>
      <c r="AT9">
        <v>0</v>
      </c>
      <c r="AU9">
        <v>10.465</v>
      </c>
      <c r="AV9">
        <v>32785</v>
      </c>
      <c r="AW9">
        <v>0</v>
      </c>
      <c r="AX9" s="29">
        <v>0.51</v>
      </c>
      <c r="AY9">
        <v>0.82090909090909081</v>
      </c>
      <c r="AZ9" t="s">
        <v>66</v>
      </c>
      <c r="BA9" t="s">
        <v>231</v>
      </c>
      <c r="BB9">
        <v>2</v>
      </c>
      <c r="BC9" t="s">
        <v>240</v>
      </c>
      <c r="BD9">
        <v>6</v>
      </c>
      <c r="BE9">
        <v>29259.839999999997</v>
      </c>
      <c r="BF9">
        <v>0.1815792567560178</v>
      </c>
      <c r="BG9">
        <v>0.14906006259153096</v>
      </c>
      <c r="BH9">
        <v>41185.596999999987</v>
      </c>
      <c r="BI9">
        <v>0.1290009223370005</v>
      </c>
      <c r="BJ9">
        <v>0.10589802988210131</v>
      </c>
      <c r="BK9">
        <v>1</v>
      </c>
      <c r="BL9" t="s">
        <v>66</v>
      </c>
      <c r="BM9">
        <v>0</v>
      </c>
      <c r="BN9" t="s">
        <v>220</v>
      </c>
    </row>
    <row r="10" spans="1:66">
      <c r="A10" s="137" t="str">
        <f t="shared" si="20"/>
        <v>시영운수</v>
      </c>
      <c r="B10" s="137" t="str">
        <f t="shared" si="1"/>
        <v>15</v>
      </c>
      <c r="C10" s="138" t="str">
        <f t="shared" si="21"/>
        <v>70바1583</v>
      </c>
      <c r="D10" s="113" t="str">
        <f t="shared" si="22"/>
        <v>저상</v>
      </c>
      <c r="E10" s="109" t="str">
        <f t="shared" si="16"/>
        <v>C</v>
      </c>
      <c r="F10" s="158">
        <f t="shared" si="17"/>
        <v>0.88454545454545441</v>
      </c>
      <c r="G10" s="159">
        <f t="shared" si="18"/>
        <v>1.946</v>
      </c>
      <c r="H10" s="160">
        <f t="shared" si="19"/>
        <v>2.2000000000000002</v>
      </c>
      <c r="I10" s="161">
        <f t="shared" si="23"/>
        <v>948.03</v>
      </c>
      <c r="J10" s="162">
        <f t="shared" si="24"/>
        <v>6.9229939316003243E-3</v>
      </c>
      <c r="K10" s="162">
        <f t="shared" si="25"/>
        <v>0.32426390583236575</v>
      </c>
      <c r="L10" s="162">
        <f t="shared" si="26"/>
        <v>0.20252523654314739</v>
      </c>
      <c r="M10" s="163">
        <f t="shared" si="27"/>
        <v>12.651</v>
      </c>
      <c r="N10" s="164">
        <f t="shared" si="28"/>
        <v>2.004</v>
      </c>
      <c r="O10" s="164">
        <f t="shared" si="29"/>
        <v>3.27</v>
      </c>
      <c r="P10" s="165">
        <f t="shared" si="30"/>
        <v>0</v>
      </c>
      <c r="Q10" s="166">
        <f t="shared" si="31"/>
        <v>67</v>
      </c>
      <c r="R10" s="167">
        <f t="shared" si="32"/>
        <v>24.049459954502296</v>
      </c>
      <c r="S10" s="139">
        <f t="shared" si="33"/>
        <v>19</v>
      </c>
      <c r="T10" s="139">
        <f t="shared" si="34"/>
        <v>31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196</v>
      </c>
      <c r="Z10" s="4" t="s">
        <v>184</v>
      </c>
      <c r="AA10" s="4" t="s">
        <v>191</v>
      </c>
      <c r="AB10" s="4">
        <v>522</v>
      </c>
      <c r="AC10" s="4">
        <v>948.03</v>
      </c>
      <c r="AD10" s="4">
        <v>487.15600000000001</v>
      </c>
      <c r="AE10" s="4">
        <v>1.946</v>
      </c>
      <c r="AF10" s="4">
        <v>2.2000000000000002</v>
      </c>
      <c r="AG10" s="4">
        <v>12.651</v>
      </c>
      <c r="AH10" s="4">
        <v>58.940251000000004</v>
      </c>
      <c r="AI10" s="4">
        <v>0.40804299999999999</v>
      </c>
      <c r="AJ10" s="4">
        <v>19.112196000000001</v>
      </c>
      <c r="AK10" s="4">
        <v>192</v>
      </c>
      <c r="AL10" s="4">
        <v>19</v>
      </c>
      <c r="AM10" s="4">
        <v>31</v>
      </c>
      <c r="AN10" s="4">
        <v>67</v>
      </c>
      <c r="AO10" s="4">
        <v>16.084593000000002</v>
      </c>
      <c r="AP10" s="4">
        <v>5.5</v>
      </c>
      <c r="AQ10" s="4">
        <v>0</v>
      </c>
      <c r="AR10" s="4">
        <v>5</v>
      </c>
      <c r="AS10" s="4">
        <v>1209</v>
      </c>
      <c r="AT10" s="4">
        <v>2.004</v>
      </c>
      <c r="AU10" s="4">
        <v>3.27</v>
      </c>
      <c r="AV10" s="4">
        <v>8772</v>
      </c>
      <c r="AW10" s="4">
        <v>0</v>
      </c>
      <c r="AX10" s="30">
        <v>0.53</v>
      </c>
      <c r="AY10">
        <v>0.88454545454545441</v>
      </c>
      <c r="AZ10" t="s">
        <v>68</v>
      </c>
      <c r="BA10" t="s">
        <v>231</v>
      </c>
      <c r="BB10">
        <v>1</v>
      </c>
      <c r="BC10" t="s">
        <v>234</v>
      </c>
      <c r="BD10">
        <v>2</v>
      </c>
      <c r="BE10">
        <v>29259.839999999997</v>
      </c>
      <c r="BF10">
        <v>3.2400382230388138E-2</v>
      </c>
      <c r="BG10">
        <v>2.8659610827425141E-2</v>
      </c>
      <c r="BH10">
        <v>41185.596999999987</v>
      </c>
      <c r="BI10">
        <v>2.3018483864638416E-2</v>
      </c>
      <c r="BJ10">
        <v>2.0360895272993795E-2</v>
      </c>
      <c r="BK10">
        <v>1</v>
      </c>
      <c r="BL10" t="s">
        <v>69</v>
      </c>
      <c r="BM10">
        <v>2</v>
      </c>
      <c r="BN10" t="s">
        <v>261</v>
      </c>
    </row>
    <row r="11" spans="1:66">
      <c r="A11" s="140" t="str">
        <f t="shared" si="20"/>
        <v>시영운수</v>
      </c>
      <c r="B11" s="140" t="str">
        <f t="shared" si="1"/>
        <v>15</v>
      </c>
      <c r="C11" s="141" t="str">
        <f t="shared" si="21"/>
        <v>73아1022</v>
      </c>
      <c r="D11" s="129" t="str">
        <f t="shared" si="22"/>
        <v>대형</v>
      </c>
      <c r="E11" s="125" t="str">
        <f t="shared" si="16"/>
        <v>C</v>
      </c>
      <c r="F11" s="148">
        <f t="shared" si="17"/>
        <v>0.86181818181818171</v>
      </c>
      <c r="G11" s="149">
        <f t="shared" si="18"/>
        <v>1.8959999999999999</v>
      </c>
      <c r="H11" s="150">
        <f t="shared" si="19"/>
        <v>2.2000000000000002</v>
      </c>
      <c r="I11" s="151">
        <f t="shared" si="23"/>
        <v>3924.1660000000002</v>
      </c>
      <c r="J11" s="152">
        <f t="shared" si="24"/>
        <v>4.0925417650792779E-2</v>
      </c>
      <c r="K11" s="152">
        <f t="shared" si="25"/>
        <v>0.40101890473092422</v>
      </c>
      <c r="L11" s="152">
        <f t="shared" si="26"/>
        <v>0.12690594638453112</v>
      </c>
      <c r="M11" s="153">
        <f t="shared" si="27"/>
        <v>14.019</v>
      </c>
      <c r="N11" s="154">
        <f t="shared" si="28"/>
        <v>0.38200000000000001</v>
      </c>
      <c r="O11" s="154">
        <f t="shared" si="29"/>
        <v>28.082000000000001</v>
      </c>
      <c r="P11" s="155">
        <f t="shared" si="30"/>
        <v>0</v>
      </c>
      <c r="Q11" s="156">
        <f t="shared" si="31"/>
        <v>88</v>
      </c>
      <c r="R11" s="157">
        <f t="shared" si="32"/>
        <v>26.039726992842208</v>
      </c>
      <c r="S11" s="142">
        <f t="shared" si="33"/>
        <v>15</v>
      </c>
      <c r="T11" s="142">
        <f t="shared" si="34"/>
        <v>1102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221</v>
      </c>
      <c r="Z11" t="s">
        <v>136</v>
      </c>
      <c r="AA11" t="s">
        <v>191</v>
      </c>
      <c r="AB11">
        <v>522</v>
      </c>
      <c r="AC11" s="1">
        <v>3924.1660000000002</v>
      </c>
      <c r="AD11" s="1">
        <v>2069.7020000000002</v>
      </c>
      <c r="AE11" s="28">
        <v>1.8959999999999999</v>
      </c>
      <c r="AF11">
        <v>2.2000000000000002</v>
      </c>
      <c r="AG11">
        <v>14.019</v>
      </c>
      <c r="AH11">
        <v>270.04330399999998</v>
      </c>
      <c r="AI11">
        <v>11.051634999999999</v>
      </c>
      <c r="AJ11">
        <v>108.29246999999999</v>
      </c>
      <c r="AK11">
        <v>498</v>
      </c>
      <c r="AL11">
        <v>15</v>
      </c>
      <c r="AM11">
        <v>1102</v>
      </c>
      <c r="AN11">
        <v>88</v>
      </c>
      <c r="AO11">
        <v>14.531617000000001</v>
      </c>
      <c r="AP11">
        <v>3455.9</v>
      </c>
      <c r="AQ11">
        <v>0</v>
      </c>
      <c r="AR11">
        <v>75</v>
      </c>
      <c r="AS11">
        <v>60176</v>
      </c>
      <c r="AT11">
        <v>0.38200000000000001</v>
      </c>
      <c r="AU11">
        <v>28.082000000000001</v>
      </c>
      <c r="AV11">
        <v>0</v>
      </c>
      <c r="AW11">
        <v>0</v>
      </c>
      <c r="AX11" s="29">
        <v>0.51</v>
      </c>
      <c r="AY11">
        <v>0.86181818181818171</v>
      </c>
      <c r="AZ11" t="s">
        <v>68</v>
      </c>
      <c r="BA11" t="s">
        <v>231</v>
      </c>
      <c r="BB11">
        <v>3</v>
      </c>
      <c r="BC11" t="s">
        <v>262</v>
      </c>
      <c r="BD11">
        <v>1</v>
      </c>
      <c r="BE11">
        <v>29259.839999999997</v>
      </c>
      <c r="BF11">
        <v>0.13411440390651488</v>
      </c>
      <c r="BG11">
        <v>0.11558223173034191</v>
      </c>
      <c r="BH11">
        <v>41185.596999999987</v>
      </c>
      <c r="BI11">
        <v>9.5280056277926517E-2</v>
      </c>
      <c r="BJ11">
        <v>8.2114084864976664E-2</v>
      </c>
      <c r="BK11">
        <v>1</v>
      </c>
      <c r="BL11" t="s">
        <v>66</v>
      </c>
      <c r="BM11">
        <v>1</v>
      </c>
      <c r="BN11" t="s">
        <v>261</v>
      </c>
    </row>
    <row r="12" spans="1:66" s="2" customFormat="1">
      <c r="A12" s="137" t="str">
        <f t="shared" si="20"/>
        <v>시영운수</v>
      </c>
      <c r="B12" s="137" t="str">
        <f t="shared" si="1"/>
        <v>15</v>
      </c>
      <c r="C12" s="138" t="str">
        <f t="shared" si="21"/>
        <v>73아1025</v>
      </c>
      <c r="D12" s="113" t="str">
        <f t="shared" si="22"/>
        <v>저상</v>
      </c>
      <c r="E12" s="109" t="str">
        <f t="shared" si="16"/>
        <v>F</v>
      </c>
      <c r="F12" s="158">
        <f t="shared" si="17"/>
        <v>0.78809523809523807</v>
      </c>
      <c r="G12" s="159">
        <f t="shared" si="18"/>
        <v>1.655</v>
      </c>
      <c r="H12" s="160">
        <f t="shared" si="19"/>
        <v>2.1</v>
      </c>
      <c r="I12" s="161">
        <f t="shared" si="23"/>
        <v>3653.49</v>
      </c>
      <c r="J12" s="162">
        <f t="shared" si="24"/>
        <v>3.022584991694096E-2</v>
      </c>
      <c r="K12" s="162">
        <f t="shared" si="25"/>
        <v>0.41462223827888639</v>
      </c>
      <c r="L12" s="162">
        <f t="shared" si="26"/>
        <v>0.15327809847570406</v>
      </c>
      <c r="M12" s="163">
        <f t="shared" si="27"/>
        <v>16.8</v>
      </c>
      <c r="N12" s="164">
        <f t="shared" si="28"/>
        <v>0.13700000000000001</v>
      </c>
      <c r="O12" s="164">
        <f t="shared" si="29"/>
        <v>10.292</v>
      </c>
      <c r="P12" s="165">
        <f t="shared" si="30"/>
        <v>0</v>
      </c>
      <c r="Q12" s="166">
        <f t="shared" si="31"/>
        <v>69</v>
      </c>
      <c r="R12" s="167">
        <f t="shared" si="32"/>
        <v>23.442845246826113</v>
      </c>
      <c r="S12" s="139">
        <f t="shared" si="33"/>
        <v>5</v>
      </c>
      <c r="T12" s="139">
        <f t="shared" si="34"/>
        <v>376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197</v>
      </c>
      <c r="Z12" t="s">
        <v>184</v>
      </c>
      <c r="AA12" t="s">
        <v>191</v>
      </c>
      <c r="AB12">
        <v>522</v>
      </c>
      <c r="AC12" s="1">
        <v>3653.49</v>
      </c>
      <c r="AD12" s="1">
        <v>2208.069</v>
      </c>
      <c r="AE12" s="28">
        <v>1.655</v>
      </c>
      <c r="AF12">
        <v>2.1</v>
      </c>
      <c r="AG12">
        <v>16.8</v>
      </c>
      <c r="AH12">
        <v>280.72802000000001</v>
      </c>
      <c r="AI12">
        <v>8.4852430000000005</v>
      </c>
      <c r="AJ12">
        <v>116.39608</v>
      </c>
      <c r="AK12">
        <v>560</v>
      </c>
      <c r="AL12">
        <v>5</v>
      </c>
      <c r="AM12">
        <v>376</v>
      </c>
      <c r="AN12">
        <v>69</v>
      </c>
      <c r="AO12">
        <v>13.014340000000001</v>
      </c>
      <c r="AP12">
        <v>634.20000000000005</v>
      </c>
      <c r="AQ12">
        <v>0</v>
      </c>
      <c r="AR12">
        <v>99</v>
      </c>
      <c r="AS12">
        <v>92055</v>
      </c>
      <c r="AT12">
        <v>0.13700000000000001</v>
      </c>
      <c r="AU12">
        <v>10.292</v>
      </c>
      <c r="AV12">
        <v>0</v>
      </c>
      <c r="AW12">
        <v>0</v>
      </c>
      <c r="AX12" s="29">
        <v>0.56000000000000005</v>
      </c>
      <c r="AY12" s="2">
        <v>0.78809523809523807</v>
      </c>
      <c r="AZ12" s="2" t="s">
        <v>69</v>
      </c>
      <c r="BA12" s="2" t="s">
        <v>231</v>
      </c>
      <c r="BB12" s="2">
        <v>1</v>
      </c>
      <c r="BC12" s="2" t="s">
        <v>233</v>
      </c>
      <c r="BD12" s="2">
        <v>1</v>
      </c>
      <c r="BE12" s="2">
        <v>29259.839999999997</v>
      </c>
      <c r="BF12" s="2">
        <v>0.12486363561796647</v>
      </c>
      <c r="BG12" s="2">
        <v>9.8404436641778337E-2</v>
      </c>
      <c r="BH12" s="2">
        <v>41185.596999999987</v>
      </c>
      <c r="BI12" s="2">
        <v>8.8707952928301637E-2</v>
      </c>
      <c r="BJ12" s="2">
        <v>6.9910315283971056E-2</v>
      </c>
      <c r="BK12" s="2">
        <v>1</v>
      </c>
      <c r="BL12" s="2" t="s">
        <v>69</v>
      </c>
      <c r="BM12" s="2">
        <v>0</v>
      </c>
      <c r="BN12" s="2" t="s">
        <v>220</v>
      </c>
    </row>
    <row r="13" spans="1:66">
      <c r="A13" s="140" t="str">
        <f t="shared" si="20"/>
        <v>시영운수</v>
      </c>
      <c r="B13" s="140" t="str">
        <f t="shared" si="1"/>
        <v>28-1</v>
      </c>
      <c r="C13" s="141" t="str">
        <f t="shared" si="21"/>
        <v>70바1579</v>
      </c>
      <c r="D13" s="129" t="str">
        <f t="shared" si="22"/>
        <v>저상</v>
      </c>
      <c r="E13" s="125" t="str">
        <f t="shared" si="16"/>
        <v>C</v>
      </c>
      <c r="F13" s="148">
        <f t="shared" si="17"/>
        <v>0.85</v>
      </c>
      <c r="G13" s="149">
        <f t="shared" si="18"/>
        <v>1.7</v>
      </c>
      <c r="H13" s="150">
        <f t="shared" si="19"/>
        <v>2</v>
      </c>
      <c r="I13" s="151">
        <f t="shared" si="23"/>
        <v>2679.011</v>
      </c>
      <c r="J13" s="152">
        <f t="shared" si="24"/>
        <v>3.8518621633441878E-2</v>
      </c>
      <c r="K13" s="152">
        <f t="shared" si="25"/>
        <v>0.41023749852096242</v>
      </c>
      <c r="L13" s="152">
        <f t="shared" si="26"/>
        <v>0.1526682794508869</v>
      </c>
      <c r="M13" s="153">
        <f t="shared" si="27"/>
        <v>15.273999999999999</v>
      </c>
      <c r="N13" s="154">
        <f t="shared" si="28"/>
        <v>0.373</v>
      </c>
      <c r="O13" s="154">
        <f t="shared" si="29"/>
        <v>8.4730000000000008</v>
      </c>
      <c r="P13" s="155">
        <f t="shared" si="30"/>
        <v>0</v>
      </c>
      <c r="Q13" s="156">
        <f t="shared" si="31"/>
        <v>69</v>
      </c>
      <c r="R13" s="157">
        <f t="shared" si="32"/>
        <v>22.139157063030659</v>
      </c>
      <c r="S13" s="142">
        <f t="shared" si="33"/>
        <v>10</v>
      </c>
      <c r="T13" s="142">
        <f t="shared" si="34"/>
        <v>227</v>
      </c>
      <c r="U13" t="s">
        <v>115</v>
      </c>
      <c r="V13" t="s">
        <v>117</v>
      </c>
      <c r="W13" s="4" t="s">
        <v>115</v>
      </c>
      <c r="X13" s="4" t="s">
        <v>117</v>
      </c>
      <c r="Y13" s="4" t="s">
        <v>263</v>
      </c>
      <c r="Z13" s="4" t="s">
        <v>184</v>
      </c>
      <c r="AA13" s="4" t="s">
        <v>191</v>
      </c>
      <c r="AB13" s="4">
        <v>522</v>
      </c>
      <c r="AC13" s="4">
        <v>2679.011</v>
      </c>
      <c r="AD13" s="4">
        <v>1575.8979999999999</v>
      </c>
      <c r="AE13" s="4">
        <v>1.7</v>
      </c>
      <c r="AF13" s="4">
        <v>2</v>
      </c>
      <c r="AG13" s="4">
        <v>15.273999999999999</v>
      </c>
      <c r="AH13" s="4">
        <v>219.51774599999999</v>
      </c>
      <c r="AI13" s="4">
        <v>8.4555209999999992</v>
      </c>
      <c r="AJ13" s="4">
        <v>90.054411000000002</v>
      </c>
      <c r="AK13" s="4">
        <v>409</v>
      </c>
      <c r="AL13" s="4">
        <v>10</v>
      </c>
      <c r="AM13" s="4">
        <v>227</v>
      </c>
      <c r="AN13" s="4">
        <v>69</v>
      </c>
      <c r="AO13" s="4">
        <v>12.204074</v>
      </c>
      <c r="AP13" s="4">
        <v>94.8</v>
      </c>
      <c r="AQ13" s="4">
        <v>0</v>
      </c>
      <c r="AR13" s="4">
        <v>98</v>
      </c>
      <c r="AS13" s="4">
        <v>67160</v>
      </c>
      <c r="AT13" s="4">
        <v>0.373</v>
      </c>
      <c r="AU13" s="4">
        <v>8.4730000000000008</v>
      </c>
      <c r="AV13" s="4">
        <v>0</v>
      </c>
      <c r="AW13" s="4">
        <v>0</v>
      </c>
      <c r="AX13" s="30">
        <v>0.56999999999999995</v>
      </c>
      <c r="AY13">
        <v>0.85</v>
      </c>
      <c r="AZ13" t="s">
        <v>68</v>
      </c>
      <c r="BA13" t="s">
        <v>241</v>
      </c>
      <c r="BB13">
        <v>1</v>
      </c>
      <c r="BC13" t="s">
        <v>264</v>
      </c>
      <c r="BD13">
        <v>1</v>
      </c>
      <c r="BE13">
        <v>4756.5069999999996</v>
      </c>
      <c r="BF13">
        <v>0.56323074895085834</v>
      </c>
      <c r="BG13">
        <v>0.47874613660822957</v>
      </c>
      <c r="BH13">
        <v>41185.596999999987</v>
      </c>
      <c r="BI13">
        <v>6.5047278542544884E-2</v>
      </c>
      <c r="BJ13">
        <v>5.5290186761163151E-2</v>
      </c>
      <c r="BK13">
        <v>1</v>
      </c>
      <c r="BL13" t="s">
        <v>235</v>
      </c>
      <c r="BM13" t="s">
        <v>236</v>
      </c>
      <c r="BN13" t="s">
        <v>235</v>
      </c>
    </row>
    <row r="14" spans="1:66">
      <c r="A14" s="137" t="str">
        <f t="shared" si="20"/>
        <v>시영운수</v>
      </c>
      <c r="B14" s="137" t="str">
        <f t="shared" si="1"/>
        <v>28-1</v>
      </c>
      <c r="C14" s="138" t="str">
        <f t="shared" si="21"/>
        <v>73아1038</v>
      </c>
      <c r="D14" s="113" t="str">
        <f t="shared" si="22"/>
        <v>저상</v>
      </c>
      <c r="E14" s="109" t="str">
        <f t="shared" si="16"/>
        <v>D</v>
      </c>
      <c r="F14" s="158">
        <f t="shared" si="17"/>
        <v>0.81399999999999995</v>
      </c>
      <c r="G14" s="159">
        <f t="shared" si="18"/>
        <v>1.6279999999999999</v>
      </c>
      <c r="H14" s="160">
        <f t="shared" si="19"/>
        <v>2</v>
      </c>
      <c r="I14" s="161">
        <f t="shared" si="23"/>
        <v>2077.4960000000001</v>
      </c>
      <c r="J14" s="162">
        <f t="shared" si="24"/>
        <v>5.1705502170441016E-2</v>
      </c>
      <c r="K14" s="162">
        <f t="shared" si="25"/>
        <v>0.37441861326913417</v>
      </c>
      <c r="L14" s="162">
        <f t="shared" si="26"/>
        <v>0.16173316338515212</v>
      </c>
      <c r="M14" s="163">
        <f t="shared" si="27"/>
        <v>18.411999999999999</v>
      </c>
      <c r="N14" s="164">
        <f t="shared" si="28"/>
        <v>0.38500000000000001</v>
      </c>
      <c r="O14" s="164">
        <f t="shared" si="29"/>
        <v>19.734999999999999</v>
      </c>
      <c r="P14" s="165">
        <f t="shared" si="30"/>
        <v>0</v>
      </c>
      <c r="Q14" s="166">
        <f t="shared" si="31"/>
        <v>70</v>
      </c>
      <c r="R14" s="167">
        <f t="shared" si="32"/>
        <v>22.247356339682053</v>
      </c>
      <c r="S14" s="139">
        <f t="shared" si="33"/>
        <v>8</v>
      </c>
      <c r="T14" s="139">
        <f t="shared" si="34"/>
        <v>410</v>
      </c>
      <c r="U14" t="s">
        <v>115</v>
      </c>
      <c r="V14" s="5" t="s">
        <v>117</v>
      </c>
      <c r="W14" t="s">
        <v>115</v>
      </c>
      <c r="X14" s="5" t="s">
        <v>117</v>
      </c>
      <c r="Y14" t="s">
        <v>198</v>
      </c>
      <c r="Z14" t="s">
        <v>184</v>
      </c>
      <c r="AA14" t="s">
        <v>191</v>
      </c>
      <c r="AB14">
        <v>522</v>
      </c>
      <c r="AC14" s="1">
        <v>2077.4960000000001</v>
      </c>
      <c r="AD14" s="1">
        <v>1275.9770000000001</v>
      </c>
      <c r="AE14" s="28">
        <v>1.6279999999999999</v>
      </c>
      <c r="AF14">
        <v>2</v>
      </c>
      <c r="AG14">
        <v>18.411999999999999</v>
      </c>
      <c r="AH14">
        <v>162.72107700000001</v>
      </c>
      <c r="AI14">
        <v>8.4135749999999998</v>
      </c>
      <c r="AJ14">
        <v>60.925800000000002</v>
      </c>
      <c r="AK14">
        <v>336</v>
      </c>
      <c r="AL14">
        <v>8</v>
      </c>
      <c r="AM14">
        <v>410</v>
      </c>
      <c r="AN14">
        <v>70</v>
      </c>
      <c r="AO14">
        <v>12.767220999999999</v>
      </c>
      <c r="AP14">
        <v>209.1</v>
      </c>
      <c r="AQ14">
        <v>0</v>
      </c>
      <c r="AR14">
        <v>71</v>
      </c>
      <c r="AS14">
        <v>31026</v>
      </c>
      <c r="AT14">
        <v>0.38500000000000001</v>
      </c>
      <c r="AU14">
        <v>19.734999999999999</v>
      </c>
      <c r="AV14">
        <v>0</v>
      </c>
      <c r="AW14">
        <v>0</v>
      </c>
      <c r="AX14" s="29">
        <v>0.62</v>
      </c>
      <c r="AY14">
        <v>0.81399999999999995</v>
      </c>
      <c r="AZ14" t="s">
        <v>66</v>
      </c>
      <c r="BA14" t="s">
        <v>241</v>
      </c>
      <c r="BB14">
        <v>1</v>
      </c>
      <c r="BC14" t="s">
        <v>265</v>
      </c>
      <c r="BD14">
        <v>1</v>
      </c>
      <c r="BE14">
        <v>4756.5069999999996</v>
      </c>
      <c r="BF14">
        <v>0.43676925104914177</v>
      </c>
      <c r="BG14">
        <v>0.35553017035400136</v>
      </c>
      <c r="BH14">
        <v>41185.596999999987</v>
      </c>
      <c r="BI14">
        <v>5.0442294183571039E-2</v>
      </c>
      <c r="BJ14">
        <v>4.1060027465426821E-2</v>
      </c>
      <c r="BK14">
        <v>1</v>
      </c>
      <c r="BL14" t="s">
        <v>69</v>
      </c>
      <c r="BM14">
        <v>1</v>
      </c>
      <c r="BN14" t="s">
        <v>261</v>
      </c>
    </row>
    <row r="15" spans="1:66">
      <c r="A15" s="140" t="str">
        <f t="shared" si="20"/>
        <v>시영운수</v>
      </c>
      <c r="B15" s="140" t="str">
        <f t="shared" si="1"/>
        <v>29</v>
      </c>
      <c r="C15" s="141" t="str">
        <f t="shared" si="21"/>
        <v>70바1530</v>
      </c>
      <c r="D15" s="129" t="str">
        <f t="shared" si="22"/>
        <v>저상</v>
      </c>
      <c r="E15" s="125" t="str">
        <f t="shared" si="16"/>
        <v>A</v>
      </c>
      <c r="F15" s="148">
        <f t="shared" si="17"/>
        <v>0.96807692307692306</v>
      </c>
      <c r="G15" s="149">
        <f t="shared" si="18"/>
        <v>2.5169999999999999</v>
      </c>
      <c r="H15" s="150">
        <f t="shared" si="19"/>
        <v>2.6</v>
      </c>
      <c r="I15" s="151">
        <f t="shared" si="23"/>
        <v>6219.8019999999997</v>
      </c>
      <c r="J15" s="152">
        <f t="shared" si="24"/>
        <v>5.9487333079440236E-2</v>
      </c>
      <c r="K15" s="152">
        <f t="shared" si="25"/>
        <v>0.27101960344217096</v>
      </c>
      <c r="L15" s="152">
        <f t="shared" si="26"/>
        <v>0.10177172842479552</v>
      </c>
      <c r="M15" s="153">
        <f t="shared" si="27"/>
        <v>13.765000000000001</v>
      </c>
      <c r="N15" s="154">
        <f t="shared" si="28"/>
        <v>0</v>
      </c>
      <c r="O15" s="154">
        <f t="shared" si="29"/>
        <v>3.4889999999999999</v>
      </c>
      <c r="P15" s="155">
        <f t="shared" si="30"/>
        <v>0</v>
      </c>
      <c r="Q15" s="156">
        <f t="shared" si="31"/>
        <v>67</v>
      </c>
      <c r="R15" s="157">
        <f t="shared" si="32"/>
        <v>25.253169151326709</v>
      </c>
      <c r="S15" s="142">
        <f t="shared" si="33"/>
        <v>0</v>
      </c>
      <c r="T15" s="142">
        <f t="shared" si="34"/>
        <v>217</v>
      </c>
      <c r="U15" t="s">
        <v>115</v>
      </c>
      <c r="V15" s="5" t="s">
        <v>118</v>
      </c>
      <c r="W15" t="s">
        <v>115</v>
      </c>
      <c r="X15" s="5" t="s">
        <v>118</v>
      </c>
      <c r="Y15" t="s">
        <v>199</v>
      </c>
      <c r="Z15" t="s">
        <v>184</v>
      </c>
      <c r="AA15" t="s">
        <v>191</v>
      </c>
      <c r="AB15">
        <v>522</v>
      </c>
      <c r="AC15" s="1">
        <v>6219.8019999999997</v>
      </c>
      <c r="AD15" s="1">
        <v>2470.84</v>
      </c>
      <c r="AE15" s="28">
        <v>2.5169999999999999</v>
      </c>
      <c r="AF15">
        <v>2.6</v>
      </c>
      <c r="AG15">
        <v>13.765000000000001</v>
      </c>
      <c r="AH15">
        <v>367.88712600000002</v>
      </c>
      <c r="AI15">
        <v>21.884623999999999</v>
      </c>
      <c r="AJ15">
        <v>99.704622999999998</v>
      </c>
      <c r="AK15">
        <v>633</v>
      </c>
      <c r="AL15">
        <v>0</v>
      </c>
      <c r="AM15">
        <v>217</v>
      </c>
      <c r="AN15">
        <v>67</v>
      </c>
      <c r="AO15">
        <v>16.906821000000001</v>
      </c>
      <c r="AP15">
        <v>12.6</v>
      </c>
      <c r="AQ15">
        <v>0</v>
      </c>
      <c r="AR15">
        <v>55</v>
      </c>
      <c r="AS15">
        <v>51131</v>
      </c>
      <c r="AT15">
        <v>0</v>
      </c>
      <c r="AU15">
        <v>3.4889999999999999</v>
      </c>
      <c r="AV15">
        <v>54944</v>
      </c>
      <c r="AW15">
        <v>0</v>
      </c>
      <c r="AX15" s="29">
        <v>0.69</v>
      </c>
      <c r="AY15">
        <v>0.96807692307692306</v>
      </c>
      <c r="AZ15" t="s">
        <v>65</v>
      </c>
      <c r="BA15" t="s">
        <v>242</v>
      </c>
      <c r="BB15">
        <v>1</v>
      </c>
      <c r="BC15" t="s">
        <v>266</v>
      </c>
      <c r="BD15">
        <v>8</v>
      </c>
      <c r="BE15">
        <v>6219.8019999999997</v>
      </c>
      <c r="BF15">
        <v>1</v>
      </c>
      <c r="BG15">
        <v>0.96807692307692306</v>
      </c>
      <c r="BH15">
        <v>41185.596999999987</v>
      </c>
      <c r="BI15">
        <v>0.15101886224934416</v>
      </c>
      <c r="BJ15">
        <v>0.14619787549292279</v>
      </c>
      <c r="BK15">
        <v>1</v>
      </c>
      <c r="BL15" t="s">
        <v>67</v>
      </c>
      <c r="BM15">
        <v>1</v>
      </c>
      <c r="BN15" t="s">
        <v>261</v>
      </c>
    </row>
    <row r="16" spans="1:66">
      <c r="A16" s="137" t="str">
        <f t="shared" si="20"/>
        <v>시영운수</v>
      </c>
      <c r="B16" s="137" t="str">
        <f t="shared" si="1"/>
        <v>예비</v>
      </c>
      <c r="C16" s="138" t="str">
        <f t="shared" si="21"/>
        <v>73아1006</v>
      </c>
      <c r="D16" s="113" t="str">
        <f t="shared" si="22"/>
        <v>저상</v>
      </c>
      <c r="E16" s="109" t="str">
        <f t="shared" si="16"/>
        <v>C</v>
      </c>
      <c r="F16" s="158">
        <f t="shared" si="17"/>
        <v>0.87363636363636354</v>
      </c>
      <c r="G16" s="159">
        <f t="shared" si="18"/>
        <v>1.9219999999999999</v>
      </c>
      <c r="H16" s="160">
        <f t="shared" si="19"/>
        <v>2.2000000000000002</v>
      </c>
      <c r="I16" s="161">
        <f t="shared" si="23"/>
        <v>949.44799999999998</v>
      </c>
      <c r="J16" s="162">
        <f t="shared" si="24"/>
        <v>3.8572228696862373E-2</v>
      </c>
      <c r="K16" s="162">
        <f t="shared" si="25"/>
        <v>0.37424773746561607</v>
      </c>
      <c r="L16" s="162">
        <f t="shared" si="26"/>
        <v>0.16325275317868909</v>
      </c>
      <c r="M16" s="163">
        <f t="shared" si="27"/>
        <v>15.55</v>
      </c>
      <c r="N16" s="164">
        <f t="shared" si="28"/>
        <v>7.1619999999999999</v>
      </c>
      <c r="O16" s="164">
        <f t="shared" si="29"/>
        <v>11.795999999999999</v>
      </c>
      <c r="P16" s="165">
        <f t="shared" si="30"/>
        <v>0</v>
      </c>
      <c r="Q16" s="166">
        <f t="shared" si="31"/>
        <v>72</v>
      </c>
      <c r="R16" s="167">
        <f t="shared" si="32"/>
        <v>24.073388733980241</v>
      </c>
      <c r="S16" s="139">
        <f t="shared" si="33"/>
        <v>68</v>
      </c>
      <c r="T16" s="139">
        <f t="shared" si="34"/>
        <v>112</v>
      </c>
      <c r="U16" t="s">
        <v>115</v>
      </c>
      <c r="V16" t="s">
        <v>89</v>
      </c>
      <c r="W16" s="4" t="s">
        <v>115</v>
      </c>
      <c r="X16" s="4" t="s">
        <v>89</v>
      </c>
      <c r="Y16" s="4" t="s">
        <v>219</v>
      </c>
      <c r="Z16" s="4" t="s">
        <v>184</v>
      </c>
      <c r="AA16" s="4" t="s">
        <v>191</v>
      </c>
      <c r="AB16" s="4">
        <v>522</v>
      </c>
      <c r="AC16" s="4">
        <v>949.44799999999998</v>
      </c>
      <c r="AD16" s="4">
        <v>494.01600000000002</v>
      </c>
      <c r="AE16" s="4">
        <v>1.9219999999999999</v>
      </c>
      <c r="AF16" s="4">
        <v>2.2000000000000002</v>
      </c>
      <c r="AG16" s="4">
        <v>15.55</v>
      </c>
      <c r="AH16" s="4">
        <v>67.168040000000005</v>
      </c>
      <c r="AI16" s="4">
        <v>2.590821</v>
      </c>
      <c r="AJ16" s="4">
        <v>25.137487</v>
      </c>
      <c r="AK16" s="4">
        <v>155</v>
      </c>
      <c r="AL16" s="4">
        <v>68</v>
      </c>
      <c r="AM16" s="4">
        <v>112</v>
      </c>
      <c r="AN16" s="4">
        <v>72</v>
      </c>
      <c r="AO16" s="4">
        <v>14.135413</v>
      </c>
      <c r="AP16" s="4">
        <v>0</v>
      </c>
      <c r="AQ16" s="4">
        <v>0</v>
      </c>
      <c r="AR16" s="4">
        <v>23</v>
      </c>
      <c r="AS16" s="4">
        <v>22634</v>
      </c>
      <c r="AT16" s="4">
        <v>7.1619999999999999</v>
      </c>
      <c r="AU16" s="4">
        <v>11.795999999999999</v>
      </c>
      <c r="AV16" s="4">
        <v>1270</v>
      </c>
      <c r="AW16" s="4">
        <v>0</v>
      </c>
      <c r="AX16" s="30">
        <v>0.6</v>
      </c>
      <c r="AY16">
        <v>0.87363636363636354</v>
      </c>
      <c r="AZ16" t="s">
        <v>68</v>
      </c>
      <c r="BA16" t="s">
        <v>243</v>
      </c>
      <c r="BB16">
        <v>10</v>
      </c>
      <c r="BC16" t="s">
        <v>267</v>
      </c>
      <c r="BD16">
        <v>1</v>
      </c>
      <c r="BE16">
        <v>949.44799999999998</v>
      </c>
      <c r="BF16">
        <v>1</v>
      </c>
      <c r="BG16">
        <v>0.87363636363636354</v>
      </c>
      <c r="BH16">
        <v>41185.596999999987</v>
      </c>
      <c r="BI16">
        <v>2.3052913376489365E-2</v>
      </c>
      <c r="BJ16">
        <v>2.0139863413460253E-2</v>
      </c>
      <c r="BK16">
        <v>1</v>
      </c>
      <c r="BL16" t="s">
        <v>69</v>
      </c>
      <c r="BM16">
        <v>2</v>
      </c>
      <c r="BN16" t="s">
        <v>261</v>
      </c>
    </row>
  </sheetData>
  <sortState xmlns:xlrd2="http://schemas.microsoft.com/office/spreadsheetml/2017/richdata2" ref="U5:AX16">
    <sortCondition ref="Y5:Y16"/>
    <sortCondition ref="U5:U16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2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38</v>
      </c>
      <c r="B4" s="120" t="s">
        <v>48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176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179</v>
      </c>
      <c r="AN4" s="13" t="s">
        <v>180</v>
      </c>
      <c r="AO4" t="s">
        <v>181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64</v>
      </c>
      <c r="BF4" t="s">
        <v>0</v>
      </c>
      <c r="BG4" t="s">
        <v>167</v>
      </c>
      <c r="BH4" t="s">
        <v>72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64</v>
      </c>
      <c r="BO4" t="s">
        <v>166</v>
      </c>
      <c r="BP4" t="s">
        <v>170</v>
      </c>
    </row>
    <row r="5" spans="1:68" ht="16.5">
      <c r="A5" s="225" t="str">
        <f>BF5</f>
        <v>시영운수</v>
      </c>
      <c r="B5" s="124">
        <f>IF(BH5="null", E5, BH5)</f>
        <v>14</v>
      </c>
      <c r="C5" s="125" t="str">
        <f>BN5</f>
        <v>F</v>
      </c>
      <c r="D5" s="126">
        <f>BM5</f>
        <v>0.78809523809523807</v>
      </c>
      <c r="E5" s="127">
        <f>U5</f>
        <v>14</v>
      </c>
      <c r="F5" s="128" t="str">
        <f>BG5</f>
        <v>15</v>
      </c>
      <c r="G5" s="129" t="str">
        <f>BK5</f>
        <v>73아1025</v>
      </c>
      <c r="H5" s="130">
        <f>BJ5</f>
        <v>1</v>
      </c>
      <c r="I5" s="131">
        <f>BP5</f>
        <v>3653.49</v>
      </c>
      <c r="J5" s="132">
        <f>AB5/AA5</f>
        <v>3.022584991694096E-2</v>
      </c>
      <c r="K5" s="132">
        <f>AC5/AA5</f>
        <v>0.41462223827888639</v>
      </c>
      <c r="L5" s="132">
        <f>AD5/I5</f>
        <v>0.15327809847570406</v>
      </c>
      <c r="M5" s="133">
        <f>Z5</f>
        <v>16.8</v>
      </c>
      <c r="N5" s="134">
        <f>AE5*100/W5</f>
        <v>0.13685544506759292</v>
      </c>
      <c r="O5" s="134">
        <f>AF5*100/W5</f>
        <v>10.291529469082986</v>
      </c>
      <c r="P5" s="216">
        <f>AK5</f>
        <v>99</v>
      </c>
      <c r="Q5" s="217">
        <f>AE5</f>
        <v>5</v>
      </c>
      <c r="R5" s="217">
        <f>AF5</f>
        <v>376</v>
      </c>
      <c r="T5">
        <v>522</v>
      </c>
      <c r="U5">
        <v>14</v>
      </c>
      <c r="V5" t="s">
        <v>244</v>
      </c>
      <c r="W5">
        <v>3653.49</v>
      </c>
      <c r="X5">
        <v>2208.069</v>
      </c>
      <c r="Y5">
        <v>1.655</v>
      </c>
      <c r="Z5">
        <v>16.8</v>
      </c>
      <c r="AA5">
        <v>280.72802000000001</v>
      </c>
      <c r="AB5">
        <v>8.4852430000000005</v>
      </c>
      <c r="AC5">
        <v>116.39608</v>
      </c>
      <c r="AD5" s="1">
        <v>560</v>
      </c>
      <c r="AE5">
        <v>5</v>
      </c>
      <c r="AF5">
        <v>376</v>
      </c>
      <c r="AG5">
        <v>69</v>
      </c>
      <c r="AH5">
        <v>13.014340000000001</v>
      </c>
      <c r="AI5">
        <v>634.20000000000005</v>
      </c>
      <c r="AJ5">
        <v>0</v>
      </c>
      <c r="AK5">
        <v>99</v>
      </c>
      <c r="AL5">
        <v>92055</v>
      </c>
      <c r="AM5" t="s">
        <v>245</v>
      </c>
      <c r="AN5" t="s">
        <v>268</v>
      </c>
      <c r="AO5">
        <v>3653.49</v>
      </c>
      <c r="AR5" t="s">
        <v>115</v>
      </c>
      <c r="AS5" t="s">
        <v>116</v>
      </c>
      <c r="AT5" t="s">
        <v>197</v>
      </c>
      <c r="AU5" t="s">
        <v>244</v>
      </c>
      <c r="AV5" t="s">
        <v>191</v>
      </c>
      <c r="AW5">
        <v>1</v>
      </c>
      <c r="BB5">
        <v>0.78809523809523807</v>
      </c>
      <c r="BC5" t="s">
        <v>69</v>
      </c>
      <c r="BF5" t="s">
        <v>115</v>
      </c>
      <c r="BG5" t="s">
        <v>116</v>
      </c>
      <c r="BH5" t="s">
        <v>244</v>
      </c>
      <c r="BI5">
        <v>14</v>
      </c>
      <c r="BJ5">
        <v>1</v>
      </c>
      <c r="BK5" t="s">
        <v>197</v>
      </c>
      <c r="BL5" t="s">
        <v>171</v>
      </c>
      <c r="BM5">
        <v>0.78809523809523807</v>
      </c>
      <c r="BN5" t="s">
        <v>69</v>
      </c>
      <c r="BO5" t="s">
        <v>218</v>
      </c>
      <c r="BP5">
        <v>3653.49</v>
      </c>
    </row>
    <row r="6" spans="1:68" ht="16.5">
      <c r="A6" s="226" t="str">
        <f t="shared" ref="A6:A7" si="0">BF6</f>
        <v>시영운수</v>
      </c>
      <c r="B6" s="108">
        <f t="shared" ref="B6:B20" si="1">IF(BH6="null", E6, BH6)</f>
        <v>7107</v>
      </c>
      <c r="C6" s="109" t="str">
        <f t="shared" ref="C6:C7" si="2">BN6</f>
        <v>C</v>
      </c>
      <c r="D6" s="110">
        <f t="shared" ref="D6:D7" si="3">BM6</f>
        <v>0.86181818181818171</v>
      </c>
      <c r="E6" s="111">
        <f t="shared" ref="E6:E7" si="4">U6</f>
        <v>7107</v>
      </c>
      <c r="F6" s="112" t="str">
        <f t="shared" ref="F6:F7" si="5">BG6</f>
        <v>15</v>
      </c>
      <c r="G6" s="113" t="str">
        <f t="shared" ref="G6:G7" si="6">BK6</f>
        <v>73아1022</v>
      </c>
      <c r="H6" s="114">
        <f t="shared" ref="H6:H7" si="7">BJ6</f>
        <v>1</v>
      </c>
      <c r="I6" s="115">
        <f t="shared" ref="I6:I7" si="8">BP6</f>
        <v>3924.1660000000002</v>
      </c>
      <c r="J6" s="116">
        <f t="shared" ref="J6:J7" si="9">AB6/AA6</f>
        <v>4.0925417650792779E-2</v>
      </c>
      <c r="K6" s="116">
        <f t="shared" ref="K6:K7" si="10">AC6/AA6</f>
        <v>0.40101890473092422</v>
      </c>
      <c r="L6" s="116">
        <f t="shared" ref="L6:L7" si="11">AD6/I6</f>
        <v>0.12690594638453112</v>
      </c>
      <c r="M6" s="117">
        <f t="shared" ref="M6:M7" si="12">Z6</f>
        <v>14.019</v>
      </c>
      <c r="N6" s="118">
        <f t="shared" ref="N6:N7" si="13">AE6*100/W6</f>
        <v>0.38224682645943109</v>
      </c>
      <c r="O6" s="118">
        <f t="shared" ref="O6:O7" si="14">AF6*100/W6</f>
        <v>28.082400183886204</v>
      </c>
      <c r="P6" s="218">
        <f t="shared" ref="P6:P7" si="15">AK6</f>
        <v>75</v>
      </c>
      <c r="Q6" s="219">
        <f t="shared" ref="Q6:Q7" si="16">AE6</f>
        <v>15</v>
      </c>
      <c r="R6" s="219">
        <f t="shared" ref="R6:R7" si="17">AF6</f>
        <v>1102</v>
      </c>
      <c r="T6">
        <v>522</v>
      </c>
      <c r="U6">
        <v>7107</v>
      </c>
      <c r="V6" t="s">
        <v>244</v>
      </c>
      <c r="W6">
        <v>3924.1660000000002</v>
      </c>
      <c r="X6">
        <v>2069.7020000000002</v>
      </c>
      <c r="Y6">
        <v>1.8959999999999999</v>
      </c>
      <c r="Z6">
        <v>14.019</v>
      </c>
      <c r="AA6">
        <v>270.04330399999998</v>
      </c>
      <c r="AB6">
        <v>11.051634999999999</v>
      </c>
      <c r="AC6">
        <v>108.29246999999999</v>
      </c>
      <c r="AD6" s="1">
        <v>498</v>
      </c>
      <c r="AE6">
        <v>15</v>
      </c>
      <c r="AF6">
        <v>1102</v>
      </c>
      <c r="AG6">
        <v>88</v>
      </c>
      <c r="AH6">
        <v>14.531617000000001</v>
      </c>
      <c r="AI6">
        <v>3455.9</v>
      </c>
      <c r="AJ6">
        <v>0</v>
      </c>
      <c r="AK6">
        <v>75</v>
      </c>
      <c r="AL6">
        <v>60176</v>
      </c>
      <c r="AM6" t="s">
        <v>246</v>
      </c>
      <c r="AN6" t="s">
        <v>269</v>
      </c>
      <c r="AO6">
        <v>3924.1660000000002</v>
      </c>
      <c r="AR6" t="s">
        <v>115</v>
      </c>
      <c r="AS6" t="s">
        <v>116</v>
      </c>
      <c r="AT6" t="s">
        <v>221</v>
      </c>
      <c r="AU6" t="s">
        <v>244</v>
      </c>
      <c r="AV6" t="s">
        <v>191</v>
      </c>
      <c r="AW6">
        <v>1</v>
      </c>
      <c r="BB6">
        <v>0.86181818181818171</v>
      </c>
      <c r="BC6" t="s">
        <v>68</v>
      </c>
      <c r="BF6" t="s">
        <v>115</v>
      </c>
      <c r="BG6" t="s">
        <v>116</v>
      </c>
      <c r="BH6" t="s">
        <v>244</v>
      </c>
      <c r="BI6">
        <v>7107</v>
      </c>
      <c r="BJ6">
        <v>1</v>
      </c>
      <c r="BK6" t="s">
        <v>221</v>
      </c>
      <c r="BL6" t="s">
        <v>171</v>
      </c>
      <c r="BM6">
        <v>0.86181818181818171</v>
      </c>
      <c r="BN6" t="s">
        <v>68</v>
      </c>
      <c r="BO6" t="s">
        <v>173</v>
      </c>
      <c r="BP6">
        <v>3924.1660000000002</v>
      </c>
    </row>
    <row r="7" spans="1:68" ht="16.5">
      <c r="A7" s="225" t="str">
        <f t="shared" si="0"/>
        <v>시영운수</v>
      </c>
      <c r="B7" s="124" t="str">
        <f t="shared" si="1"/>
        <v>강준모</v>
      </c>
      <c r="C7" s="125" t="str">
        <f t="shared" si="2"/>
        <v>S</v>
      </c>
      <c r="D7" s="126">
        <f t="shared" si="3"/>
        <v>1.0076923076923077</v>
      </c>
      <c r="E7" s="127">
        <f t="shared" si="4"/>
        <v>7042</v>
      </c>
      <c r="F7" s="128" t="str">
        <f t="shared" si="5"/>
        <v>29</v>
      </c>
      <c r="G7" s="129" t="str">
        <f t="shared" si="6"/>
        <v>70바1530</v>
      </c>
      <c r="H7" s="130">
        <f t="shared" si="7"/>
        <v>1</v>
      </c>
      <c r="I7" s="131">
        <f t="shared" si="8"/>
        <v>474.10599999999999</v>
      </c>
      <c r="J7" s="132">
        <f t="shared" si="9"/>
        <v>3.8922206967245139E-2</v>
      </c>
      <c r="K7" s="132">
        <f t="shared" si="10"/>
        <v>0.23401001633279248</v>
      </c>
      <c r="L7" s="132">
        <f t="shared" si="11"/>
        <v>6.1167755733949794E-2</v>
      </c>
      <c r="M7" s="133">
        <f t="shared" si="12"/>
        <v>11.385</v>
      </c>
      <c r="N7" s="134">
        <f t="shared" si="13"/>
        <v>0</v>
      </c>
      <c r="O7" s="134">
        <f t="shared" si="14"/>
        <v>3.5856960257832635</v>
      </c>
      <c r="P7" s="216">
        <f t="shared" si="15"/>
        <v>6</v>
      </c>
      <c r="Q7" s="217">
        <f t="shared" si="16"/>
        <v>0</v>
      </c>
      <c r="R7" s="217">
        <f t="shared" si="17"/>
        <v>17</v>
      </c>
      <c r="T7">
        <v>522</v>
      </c>
      <c r="U7">
        <v>7042</v>
      </c>
      <c r="V7" t="s">
        <v>270</v>
      </c>
      <c r="W7">
        <v>474.10599999999999</v>
      </c>
      <c r="X7">
        <v>180.95099999999999</v>
      </c>
      <c r="Y7">
        <v>2.62</v>
      </c>
      <c r="Z7">
        <v>11.385</v>
      </c>
      <c r="AA7">
        <v>28.025825999999999</v>
      </c>
      <c r="AB7">
        <v>1.090827</v>
      </c>
      <c r="AC7">
        <v>6.5583239999999998</v>
      </c>
      <c r="AD7" s="1">
        <v>29</v>
      </c>
      <c r="AE7">
        <v>0</v>
      </c>
      <c r="AF7">
        <v>17</v>
      </c>
      <c r="AG7">
        <v>58</v>
      </c>
      <c r="AH7">
        <v>16.916753</v>
      </c>
      <c r="AI7">
        <v>0</v>
      </c>
      <c r="AJ7">
        <v>0</v>
      </c>
      <c r="AK7">
        <v>6</v>
      </c>
      <c r="AL7">
        <v>3426</v>
      </c>
      <c r="AM7" t="s">
        <v>271</v>
      </c>
      <c r="AN7" t="s">
        <v>272</v>
      </c>
      <c r="AO7">
        <v>474.10599999999999</v>
      </c>
      <c r="AR7" t="s">
        <v>115</v>
      </c>
      <c r="AS7" t="s">
        <v>118</v>
      </c>
      <c r="AT7" t="s">
        <v>199</v>
      </c>
      <c r="AU7" t="s">
        <v>270</v>
      </c>
      <c r="AV7" t="s">
        <v>191</v>
      </c>
      <c r="AW7">
        <v>1</v>
      </c>
      <c r="BB7">
        <v>1.0076923076923077</v>
      </c>
      <c r="BC7" t="s">
        <v>273</v>
      </c>
      <c r="BF7" t="s">
        <v>115</v>
      </c>
      <c r="BG7" t="s">
        <v>118</v>
      </c>
      <c r="BH7" t="s">
        <v>270</v>
      </c>
      <c r="BI7">
        <v>7042</v>
      </c>
      <c r="BJ7">
        <v>1</v>
      </c>
      <c r="BK7" t="s">
        <v>199</v>
      </c>
      <c r="BL7" t="s">
        <v>171</v>
      </c>
      <c r="BM7">
        <v>1.0076923076923077</v>
      </c>
      <c r="BN7" t="s">
        <v>273</v>
      </c>
      <c r="BO7" t="s">
        <v>274</v>
      </c>
      <c r="BP7">
        <v>474.10599999999999</v>
      </c>
    </row>
    <row r="8" spans="1:68" ht="16.5">
      <c r="A8" s="226" t="str">
        <f t="shared" ref="A8:A20" si="18">BF8</f>
        <v>시영운수</v>
      </c>
      <c r="B8" s="108" t="str">
        <f t="shared" si="1"/>
        <v>김기호</v>
      </c>
      <c r="C8" s="109" t="str">
        <f t="shared" ref="C8:C20" si="19">BN8</f>
        <v>C</v>
      </c>
      <c r="D8" s="110">
        <f t="shared" ref="D8:D20" si="20">BM8</f>
        <v>0.87090909090909085</v>
      </c>
      <c r="E8" s="111">
        <f t="shared" ref="E8:E20" si="21">U8</f>
        <v>3329</v>
      </c>
      <c r="F8" s="112" t="str">
        <f t="shared" ref="F8:F20" si="22">BG8</f>
        <v>15</v>
      </c>
      <c r="G8" s="113" t="str">
        <f t="shared" ref="G8:G20" si="23">BK8</f>
        <v>70바1506</v>
      </c>
      <c r="H8" s="114">
        <f t="shared" ref="H8:H20" si="24">BJ8</f>
        <v>1</v>
      </c>
      <c r="I8" s="115">
        <f t="shared" ref="I8:I20" si="25">BP8</f>
        <v>3861.288</v>
      </c>
      <c r="J8" s="116">
        <f t="shared" ref="J8:J20" si="26">AB8/AA8</f>
        <v>3.7086982577673046E-2</v>
      </c>
      <c r="K8" s="116">
        <f t="shared" ref="K8:K20" si="27">AC8/AA8</f>
        <v>0.40193697506119136</v>
      </c>
      <c r="L8" s="116">
        <f t="shared" ref="L8:L20" si="28">AD8/I8</f>
        <v>0.16108614534839152</v>
      </c>
      <c r="M8" s="117">
        <f t="shared" ref="M8:M20" si="29">Z8</f>
        <v>14.359</v>
      </c>
      <c r="N8" s="118">
        <f t="shared" ref="N8:N20" si="30">AE8*100/W8</f>
        <v>5.4903959507811901</v>
      </c>
      <c r="O8" s="118">
        <f t="shared" ref="O8:O20" si="31">AF8*100/W8</f>
        <v>49.568952121675458</v>
      </c>
      <c r="P8" s="218">
        <f t="shared" ref="P8:P20" si="32">AK8</f>
        <v>87</v>
      </c>
      <c r="Q8" s="219">
        <f t="shared" ref="Q8:Q20" si="33">AE8</f>
        <v>212</v>
      </c>
      <c r="R8" s="219">
        <f t="shared" ref="R8:R20" si="34">AF8</f>
        <v>1914</v>
      </c>
      <c r="T8">
        <v>522</v>
      </c>
      <c r="U8">
        <v>3329</v>
      </c>
      <c r="V8" t="s">
        <v>200</v>
      </c>
      <c r="W8">
        <v>3861.288</v>
      </c>
      <c r="X8">
        <v>2015.5930000000001</v>
      </c>
      <c r="Y8">
        <v>1.9159999999999999</v>
      </c>
      <c r="Z8">
        <v>14.359</v>
      </c>
      <c r="AA8">
        <v>257.37440299999997</v>
      </c>
      <c r="AB8">
        <v>9.5452399999999997</v>
      </c>
      <c r="AC8">
        <v>103.448289</v>
      </c>
      <c r="AD8" s="1">
        <v>622</v>
      </c>
      <c r="AE8">
        <v>212</v>
      </c>
      <c r="AF8">
        <v>1914</v>
      </c>
      <c r="AG8">
        <v>82</v>
      </c>
      <c r="AH8">
        <v>15.002610000000001</v>
      </c>
      <c r="AI8">
        <v>3432.3</v>
      </c>
      <c r="AJ8">
        <v>0</v>
      </c>
      <c r="AK8">
        <v>87</v>
      </c>
      <c r="AL8">
        <v>37381</v>
      </c>
      <c r="AM8" t="s">
        <v>201</v>
      </c>
      <c r="AN8" t="s">
        <v>275</v>
      </c>
      <c r="AO8">
        <v>3861.288</v>
      </c>
      <c r="AR8" t="s">
        <v>115</v>
      </c>
      <c r="AS8" t="s">
        <v>116</v>
      </c>
      <c r="AT8" t="s">
        <v>190</v>
      </c>
      <c r="AU8" t="s">
        <v>200</v>
      </c>
      <c r="AV8" t="s">
        <v>191</v>
      </c>
      <c r="AW8">
        <v>1</v>
      </c>
      <c r="BB8">
        <v>0.87090909090909085</v>
      </c>
      <c r="BC8" t="s">
        <v>68</v>
      </c>
      <c r="BF8" t="s">
        <v>115</v>
      </c>
      <c r="BG8" t="s">
        <v>116</v>
      </c>
      <c r="BH8" t="s">
        <v>200</v>
      </c>
      <c r="BI8">
        <v>3329</v>
      </c>
      <c r="BJ8">
        <v>1</v>
      </c>
      <c r="BK8" t="s">
        <v>190</v>
      </c>
      <c r="BL8" t="s">
        <v>171</v>
      </c>
      <c r="BM8">
        <v>0.87090909090909085</v>
      </c>
      <c r="BN8" t="s">
        <v>68</v>
      </c>
      <c r="BO8" t="s">
        <v>173</v>
      </c>
      <c r="BP8">
        <v>3861.288</v>
      </c>
    </row>
    <row r="9" spans="1:68" ht="16.5">
      <c r="A9" s="225" t="str">
        <f t="shared" si="18"/>
        <v>시영운수</v>
      </c>
      <c r="B9" s="124" t="str">
        <f t="shared" si="1"/>
        <v>김삼교</v>
      </c>
      <c r="C9" s="125" t="str">
        <f t="shared" si="19"/>
        <v>D</v>
      </c>
      <c r="D9" s="126">
        <f t="shared" si="20"/>
        <v>0.80904761904761902</v>
      </c>
      <c r="E9" s="127">
        <f t="shared" si="21"/>
        <v>1761</v>
      </c>
      <c r="F9" s="128" t="str">
        <f t="shared" si="22"/>
        <v>15</v>
      </c>
      <c r="G9" s="129" t="str">
        <f t="shared" si="23"/>
        <v>70바1516</v>
      </c>
      <c r="H9" s="130">
        <f t="shared" si="24"/>
        <v>1</v>
      </c>
      <c r="I9" s="131">
        <f t="shared" si="25"/>
        <v>4005.8739999999998</v>
      </c>
      <c r="J9" s="132">
        <f t="shared" si="26"/>
        <v>4.5516270014361454E-2</v>
      </c>
      <c r="K9" s="132">
        <f t="shared" si="27"/>
        <v>0.40787877104687803</v>
      </c>
      <c r="L9" s="132">
        <f t="shared" si="28"/>
        <v>0.1742441225060998</v>
      </c>
      <c r="M9" s="133">
        <f t="shared" si="29"/>
        <v>17.905999999999999</v>
      </c>
      <c r="N9" s="134">
        <f t="shared" si="30"/>
        <v>0.1248167066662606</v>
      </c>
      <c r="O9" s="134">
        <f t="shared" si="31"/>
        <v>9.660813095968571</v>
      </c>
      <c r="P9" s="216">
        <f t="shared" si="32"/>
        <v>113</v>
      </c>
      <c r="Q9" s="217">
        <f t="shared" si="33"/>
        <v>5</v>
      </c>
      <c r="R9" s="217">
        <f t="shared" si="34"/>
        <v>387</v>
      </c>
      <c r="T9">
        <v>522</v>
      </c>
      <c r="U9">
        <v>1761</v>
      </c>
      <c r="V9" t="s">
        <v>202</v>
      </c>
      <c r="W9">
        <v>4005.8739999999998</v>
      </c>
      <c r="X9">
        <v>2358.4160000000002</v>
      </c>
      <c r="Y9">
        <v>1.6990000000000001</v>
      </c>
      <c r="Z9">
        <v>17.905999999999999</v>
      </c>
      <c r="AA9">
        <v>301.41162700000001</v>
      </c>
      <c r="AB9">
        <v>13.719132999999999</v>
      </c>
      <c r="AC9">
        <v>122.939404</v>
      </c>
      <c r="AD9" s="1">
        <v>698</v>
      </c>
      <c r="AE9">
        <v>5</v>
      </c>
      <c r="AF9">
        <v>387</v>
      </c>
      <c r="AG9">
        <v>69</v>
      </c>
      <c r="AH9">
        <v>13.290376</v>
      </c>
      <c r="AI9">
        <v>268.5</v>
      </c>
      <c r="AJ9">
        <v>0</v>
      </c>
      <c r="AK9">
        <v>113</v>
      </c>
      <c r="AL9">
        <v>95856</v>
      </c>
      <c r="AM9" t="s">
        <v>203</v>
      </c>
      <c r="AN9" t="s">
        <v>276</v>
      </c>
      <c r="AO9">
        <v>4005.8739999999998</v>
      </c>
      <c r="AR9" t="s">
        <v>115</v>
      </c>
      <c r="AS9" t="s">
        <v>116</v>
      </c>
      <c r="AT9" t="s">
        <v>192</v>
      </c>
      <c r="AU9" t="s">
        <v>202</v>
      </c>
      <c r="AV9" t="s">
        <v>191</v>
      </c>
      <c r="AW9">
        <v>1</v>
      </c>
      <c r="BB9">
        <v>0.80904761904761902</v>
      </c>
      <c r="BC9" t="s">
        <v>66</v>
      </c>
      <c r="BF9" t="s">
        <v>115</v>
      </c>
      <c r="BG9" t="s">
        <v>116</v>
      </c>
      <c r="BH9" t="s">
        <v>202</v>
      </c>
      <c r="BI9">
        <v>1761</v>
      </c>
      <c r="BJ9">
        <v>1</v>
      </c>
      <c r="BK9" t="s">
        <v>192</v>
      </c>
      <c r="BL9" t="s">
        <v>171</v>
      </c>
      <c r="BM9">
        <v>0.80904761904761902</v>
      </c>
      <c r="BN9" t="s">
        <v>66</v>
      </c>
      <c r="BO9" t="s">
        <v>174</v>
      </c>
      <c r="BP9">
        <v>4005.8739999999998</v>
      </c>
    </row>
    <row r="10" spans="1:68" ht="16.5">
      <c r="A10" s="226" t="str">
        <f t="shared" si="18"/>
        <v>시영운수</v>
      </c>
      <c r="B10" s="108" t="str">
        <f t="shared" si="1"/>
        <v>김의호2</v>
      </c>
      <c r="C10" s="109" t="str">
        <f t="shared" si="19"/>
        <v>C</v>
      </c>
      <c r="D10" s="110">
        <f t="shared" si="20"/>
        <v>0.8672727272727272</v>
      </c>
      <c r="E10" s="111">
        <f t="shared" si="21"/>
        <v>3731</v>
      </c>
      <c r="F10" s="112" t="str">
        <f t="shared" si="22"/>
        <v>15</v>
      </c>
      <c r="G10" s="113" t="str">
        <f t="shared" si="23"/>
        <v>70바1582</v>
      </c>
      <c r="H10" s="114">
        <f t="shared" si="24"/>
        <v>1</v>
      </c>
      <c r="I10" s="115">
        <f t="shared" si="25"/>
        <v>1664.9</v>
      </c>
      <c r="J10" s="116">
        <f t="shared" si="26"/>
        <v>4.0804513650488566E-2</v>
      </c>
      <c r="K10" s="116">
        <f t="shared" si="27"/>
        <v>0.31661577173762817</v>
      </c>
      <c r="L10" s="116">
        <f t="shared" si="28"/>
        <v>0.18199291248723645</v>
      </c>
      <c r="M10" s="117">
        <f t="shared" si="29"/>
        <v>11.997999999999999</v>
      </c>
      <c r="N10" s="118">
        <f t="shared" si="30"/>
        <v>0</v>
      </c>
      <c r="O10" s="118">
        <f t="shared" si="31"/>
        <v>5.0453480689530901</v>
      </c>
      <c r="P10" s="218">
        <f t="shared" si="32"/>
        <v>14</v>
      </c>
      <c r="Q10" s="219">
        <f t="shared" si="33"/>
        <v>0</v>
      </c>
      <c r="R10" s="219">
        <f t="shared" si="34"/>
        <v>84</v>
      </c>
      <c r="T10">
        <v>522</v>
      </c>
      <c r="U10">
        <v>3731</v>
      </c>
      <c r="V10" t="s">
        <v>222</v>
      </c>
      <c r="W10">
        <v>1664.9</v>
      </c>
      <c r="X10">
        <v>872.625</v>
      </c>
      <c r="Y10">
        <v>1.9079999999999999</v>
      </c>
      <c r="Z10">
        <v>11.997999999999999</v>
      </c>
      <c r="AA10">
        <v>109.38941800000001</v>
      </c>
      <c r="AB10">
        <v>4.4635819999999997</v>
      </c>
      <c r="AC10">
        <v>34.634414999999997</v>
      </c>
      <c r="AD10" s="1">
        <v>303</v>
      </c>
      <c r="AE10">
        <v>0</v>
      </c>
      <c r="AF10">
        <v>84</v>
      </c>
      <c r="AG10">
        <v>66</v>
      </c>
      <c r="AH10">
        <v>15.219936000000001</v>
      </c>
      <c r="AI10">
        <v>87.3</v>
      </c>
      <c r="AJ10">
        <v>0</v>
      </c>
      <c r="AK10">
        <v>14</v>
      </c>
      <c r="AL10">
        <v>3106</v>
      </c>
      <c r="AM10" t="s">
        <v>223</v>
      </c>
      <c r="AN10" t="s">
        <v>277</v>
      </c>
      <c r="AO10">
        <v>1664.9</v>
      </c>
      <c r="AR10" t="s">
        <v>115</v>
      </c>
      <c r="AS10" t="s">
        <v>116</v>
      </c>
      <c r="AT10" t="s">
        <v>195</v>
      </c>
      <c r="AU10" t="s">
        <v>222</v>
      </c>
      <c r="AV10" t="s">
        <v>191</v>
      </c>
      <c r="AW10">
        <v>1</v>
      </c>
      <c r="BB10">
        <v>0.8672727272727272</v>
      </c>
      <c r="BC10" t="s">
        <v>68</v>
      </c>
      <c r="BF10" t="s">
        <v>115</v>
      </c>
      <c r="BG10" t="s">
        <v>116</v>
      </c>
      <c r="BH10" t="s">
        <v>222</v>
      </c>
      <c r="BI10">
        <v>3731</v>
      </c>
      <c r="BJ10">
        <v>1</v>
      </c>
      <c r="BK10" t="s">
        <v>195</v>
      </c>
      <c r="BL10" t="s">
        <v>171</v>
      </c>
      <c r="BM10">
        <v>0.8672727272727272</v>
      </c>
      <c r="BN10" t="s">
        <v>68</v>
      </c>
      <c r="BO10" t="s">
        <v>173</v>
      </c>
      <c r="BP10">
        <v>1664.9</v>
      </c>
    </row>
    <row r="11" spans="1:68" ht="16.5">
      <c r="A11" s="225" t="str">
        <f t="shared" si="18"/>
        <v>시영운수</v>
      </c>
      <c r="B11" s="124" t="str">
        <f t="shared" si="1"/>
        <v>김종식</v>
      </c>
      <c r="C11" s="125" t="str">
        <f t="shared" si="19"/>
        <v>S</v>
      </c>
      <c r="D11" s="126">
        <f t="shared" si="20"/>
        <v>1.0173076923076922</v>
      </c>
      <c r="E11" s="127">
        <f t="shared" si="21"/>
        <v>4725</v>
      </c>
      <c r="F11" s="128" t="str">
        <f t="shared" si="22"/>
        <v>29</v>
      </c>
      <c r="G11" s="129" t="str">
        <f t="shared" si="23"/>
        <v>70바1530</v>
      </c>
      <c r="H11" s="130">
        <f t="shared" si="24"/>
        <v>1</v>
      </c>
      <c r="I11" s="131">
        <f t="shared" si="25"/>
        <v>647.08399999999995</v>
      </c>
      <c r="J11" s="132">
        <f t="shared" si="26"/>
        <v>9.1303884031613089E-2</v>
      </c>
      <c r="K11" s="132">
        <f t="shared" si="27"/>
        <v>0.20550574451897674</v>
      </c>
      <c r="L11" s="132">
        <f t="shared" si="28"/>
        <v>8.9632876102638925E-2</v>
      </c>
      <c r="M11" s="133">
        <f t="shared" si="29"/>
        <v>12.526999999999999</v>
      </c>
      <c r="N11" s="134">
        <f t="shared" si="30"/>
        <v>0</v>
      </c>
      <c r="O11" s="134">
        <f t="shared" si="31"/>
        <v>6.1815776622509606</v>
      </c>
      <c r="P11" s="216">
        <f t="shared" si="32"/>
        <v>2</v>
      </c>
      <c r="Q11" s="217">
        <f t="shared" si="33"/>
        <v>0</v>
      </c>
      <c r="R11" s="217">
        <f t="shared" si="34"/>
        <v>40</v>
      </c>
      <c r="T11">
        <v>522</v>
      </c>
      <c r="U11">
        <v>4725</v>
      </c>
      <c r="V11" t="s">
        <v>278</v>
      </c>
      <c r="W11">
        <v>647.08399999999995</v>
      </c>
      <c r="X11">
        <v>244.625</v>
      </c>
      <c r="Y11">
        <v>2.645</v>
      </c>
      <c r="Z11">
        <v>12.526999999999999</v>
      </c>
      <c r="AA11">
        <v>36.879154</v>
      </c>
      <c r="AB11">
        <v>3.36721</v>
      </c>
      <c r="AC11">
        <v>7.5788779999999996</v>
      </c>
      <c r="AD11" s="1">
        <v>58</v>
      </c>
      <c r="AE11">
        <v>0</v>
      </c>
      <c r="AF11">
        <v>40</v>
      </c>
      <c r="AG11">
        <v>57</v>
      </c>
      <c r="AH11">
        <v>17.546064000000001</v>
      </c>
      <c r="AI11">
        <v>0</v>
      </c>
      <c r="AJ11">
        <v>0</v>
      </c>
      <c r="AK11">
        <v>2</v>
      </c>
      <c r="AL11">
        <v>702</v>
      </c>
      <c r="AM11" t="s">
        <v>279</v>
      </c>
      <c r="AN11" t="s">
        <v>280</v>
      </c>
      <c r="AO11">
        <v>647.08399999999995</v>
      </c>
      <c r="AR11" t="s">
        <v>115</v>
      </c>
      <c r="AS11" t="s">
        <v>118</v>
      </c>
      <c r="AT11" t="s">
        <v>199</v>
      </c>
      <c r="AU11" t="s">
        <v>278</v>
      </c>
      <c r="AV11" t="s">
        <v>191</v>
      </c>
      <c r="AW11">
        <v>1</v>
      </c>
      <c r="BB11">
        <v>1.0173076923076922</v>
      </c>
      <c r="BC11" t="s">
        <v>273</v>
      </c>
      <c r="BF11" t="s">
        <v>115</v>
      </c>
      <c r="BG11" t="s">
        <v>118</v>
      </c>
      <c r="BH11" t="s">
        <v>278</v>
      </c>
      <c r="BI11">
        <v>4725</v>
      </c>
      <c r="BJ11">
        <v>1</v>
      </c>
      <c r="BK11" t="s">
        <v>199</v>
      </c>
      <c r="BL11" t="s">
        <v>171</v>
      </c>
      <c r="BM11">
        <v>1.0173076923076922</v>
      </c>
      <c r="BN11" t="s">
        <v>273</v>
      </c>
      <c r="BO11" t="s">
        <v>274</v>
      </c>
      <c r="BP11">
        <v>647.08399999999995</v>
      </c>
    </row>
    <row r="12" spans="1:68" ht="16.5">
      <c r="A12" s="226" t="str">
        <f t="shared" si="18"/>
        <v>시영운수</v>
      </c>
      <c r="B12" s="108" t="str">
        <f t="shared" si="1"/>
        <v>류동하</v>
      </c>
      <c r="C12" s="109" t="str">
        <f t="shared" si="19"/>
        <v>B</v>
      </c>
      <c r="D12" s="110">
        <f t="shared" si="20"/>
        <v>0.94499999999999995</v>
      </c>
      <c r="E12" s="111">
        <f t="shared" si="21"/>
        <v>4004</v>
      </c>
      <c r="F12" s="112" t="str">
        <f t="shared" si="22"/>
        <v>15</v>
      </c>
      <c r="G12" s="113" t="str">
        <f t="shared" si="23"/>
        <v>70바1526</v>
      </c>
      <c r="H12" s="114">
        <f t="shared" si="24"/>
        <v>1</v>
      </c>
      <c r="I12" s="115">
        <f t="shared" si="25"/>
        <v>2216.6280000000002</v>
      </c>
      <c r="J12" s="116">
        <f t="shared" si="26"/>
        <v>7.1553733737973512E-3</v>
      </c>
      <c r="K12" s="116">
        <f t="shared" si="27"/>
        <v>0.34643552746692441</v>
      </c>
      <c r="L12" s="116">
        <f t="shared" si="28"/>
        <v>6.8121489036500477E-2</v>
      </c>
      <c r="M12" s="117">
        <f t="shared" si="29"/>
        <v>15.438000000000001</v>
      </c>
      <c r="N12" s="118">
        <f t="shared" si="30"/>
        <v>0.6315899645768257</v>
      </c>
      <c r="O12" s="118">
        <f t="shared" si="31"/>
        <v>5.0527197166146056</v>
      </c>
      <c r="P12" s="218">
        <f t="shared" si="32"/>
        <v>24</v>
      </c>
      <c r="Q12" s="219">
        <f t="shared" si="33"/>
        <v>14</v>
      </c>
      <c r="R12" s="219">
        <f t="shared" si="34"/>
        <v>112</v>
      </c>
      <c r="T12">
        <v>522</v>
      </c>
      <c r="U12">
        <v>4004</v>
      </c>
      <c r="V12" t="s">
        <v>204</v>
      </c>
      <c r="W12">
        <v>2216.6280000000002</v>
      </c>
      <c r="X12">
        <v>1172.681</v>
      </c>
      <c r="Y12">
        <v>1.89</v>
      </c>
      <c r="Z12">
        <v>15.438000000000001</v>
      </c>
      <c r="AA12">
        <v>135.831626</v>
      </c>
      <c r="AB12">
        <v>0.97192599999999996</v>
      </c>
      <c r="AC12">
        <v>47.056901000000003</v>
      </c>
      <c r="AD12" s="1">
        <v>151</v>
      </c>
      <c r="AE12">
        <v>14</v>
      </c>
      <c r="AF12">
        <v>112</v>
      </c>
      <c r="AG12">
        <v>67</v>
      </c>
      <c r="AH12">
        <v>16.318937999999999</v>
      </c>
      <c r="AI12">
        <v>34.4</v>
      </c>
      <c r="AJ12">
        <v>0</v>
      </c>
      <c r="AK12">
        <v>24</v>
      </c>
      <c r="AL12">
        <v>9980</v>
      </c>
      <c r="AM12" t="s">
        <v>205</v>
      </c>
      <c r="AN12" t="s">
        <v>281</v>
      </c>
      <c r="AO12">
        <v>2216.6280000000002</v>
      </c>
      <c r="AR12" t="s">
        <v>115</v>
      </c>
      <c r="AS12" t="s">
        <v>116</v>
      </c>
      <c r="AT12" t="s">
        <v>193</v>
      </c>
      <c r="AU12" t="s">
        <v>204</v>
      </c>
      <c r="AV12" t="s">
        <v>191</v>
      </c>
      <c r="AW12">
        <v>1</v>
      </c>
      <c r="BB12">
        <v>0.94499999999999995</v>
      </c>
      <c r="BC12" t="s">
        <v>67</v>
      </c>
      <c r="BF12" t="s">
        <v>115</v>
      </c>
      <c r="BG12" t="s">
        <v>116</v>
      </c>
      <c r="BH12" t="s">
        <v>204</v>
      </c>
      <c r="BI12">
        <v>4004</v>
      </c>
      <c r="BJ12">
        <v>1</v>
      </c>
      <c r="BK12" t="s">
        <v>193</v>
      </c>
      <c r="BL12" t="s">
        <v>171</v>
      </c>
      <c r="BM12">
        <v>0.94499999999999995</v>
      </c>
      <c r="BN12" t="s">
        <v>67</v>
      </c>
      <c r="BO12" t="s">
        <v>172</v>
      </c>
      <c r="BP12">
        <v>2216.6280000000002</v>
      </c>
    </row>
    <row r="13" spans="1:68" ht="16.5">
      <c r="A13" s="225" t="str">
        <f t="shared" si="18"/>
        <v>시영운수</v>
      </c>
      <c r="B13" s="124" t="str">
        <f t="shared" si="1"/>
        <v>민순성</v>
      </c>
      <c r="C13" s="125" t="str">
        <f t="shared" si="19"/>
        <v>B</v>
      </c>
      <c r="D13" s="126">
        <f t="shared" si="20"/>
        <v>0.90500000000000003</v>
      </c>
      <c r="E13" s="127">
        <f t="shared" si="21"/>
        <v>2060</v>
      </c>
      <c r="F13" s="128" t="str">
        <f t="shared" si="22"/>
        <v>15</v>
      </c>
      <c r="G13" s="129" t="str">
        <f t="shared" si="23"/>
        <v>70바1583</v>
      </c>
      <c r="H13" s="130">
        <f t="shared" si="24"/>
        <v>1</v>
      </c>
      <c r="I13" s="131">
        <f t="shared" si="25"/>
        <v>773.56200000000001</v>
      </c>
      <c r="J13" s="132">
        <f t="shared" si="26"/>
        <v>6.841799243905048E-3</v>
      </c>
      <c r="K13" s="132">
        <f t="shared" si="27"/>
        <v>0.31777174222469634</v>
      </c>
      <c r="L13" s="132">
        <f t="shared" si="28"/>
        <v>0.21071355625017774</v>
      </c>
      <c r="M13" s="133">
        <f t="shared" si="29"/>
        <v>12.436</v>
      </c>
      <c r="N13" s="134">
        <f t="shared" si="30"/>
        <v>2.4561702875787592</v>
      </c>
      <c r="O13" s="134">
        <f t="shared" si="31"/>
        <v>2.0683539263821129</v>
      </c>
      <c r="P13" s="216">
        <f t="shared" si="32"/>
        <v>2</v>
      </c>
      <c r="Q13" s="217">
        <f t="shared" si="33"/>
        <v>19</v>
      </c>
      <c r="R13" s="217">
        <f t="shared" si="34"/>
        <v>16</v>
      </c>
      <c r="T13">
        <v>522</v>
      </c>
      <c r="U13">
        <v>2060</v>
      </c>
      <c r="V13" t="s">
        <v>206</v>
      </c>
      <c r="W13">
        <v>773.56200000000001</v>
      </c>
      <c r="X13">
        <v>388.44799999999998</v>
      </c>
      <c r="Y13">
        <v>1.9910000000000001</v>
      </c>
      <c r="Z13">
        <v>12.436</v>
      </c>
      <c r="AA13">
        <v>47.054143000000003</v>
      </c>
      <c r="AB13">
        <v>0.32193500000000003</v>
      </c>
      <c r="AC13">
        <v>14.952477</v>
      </c>
      <c r="AD13" s="1">
        <v>163</v>
      </c>
      <c r="AE13">
        <v>19</v>
      </c>
      <c r="AF13">
        <v>16</v>
      </c>
      <c r="AG13">
        <v>67</v>
      </c>
      <c r="AH13">
        <v>16.439827000000001</v>
      </c>
      <c r="AI13">
        <v>1.2</v>
      </c>
      <c r="AJ13">
        <v>0</v>
      </c>
      <c r="AK13">
        <v>2</v>
      </c>
      <c r="AL13">
        <v>412</v>
      </c>
      <c r="AM13" t="s">
        <v>207</v>
      </c>
      <c r="AN13" t="s">
        <v>282</v>
      </c>
      <c r="AO13">
        <v>773.56200000000001</v>
      </c>
      <c r="AR13" t="s">
        <v>115</v>
      </c>
      <c r="AS13" t="s">
        <v>116</v>
      </c>
      <c r="AT13" t="s">
        <v>196</v>
      </c>
      <c r="AU13" t="s">
        <v>206</v>
      </c>
      <c r="AV13" t="s">
        <v>191</v>
      </c>
      <c r="AW13">
        <v>1</v>
      </c>
      <c r="BB13">
        <v>0.90500000000000003</v>
      </c>
      <c r="BC13" t="s">
        <v>67</v>
      </c>
      <c r="BF13" t="s">
        <v>115</v>
      </c>
      <c r="BG13" t="s">
        <v>116</v>
      </c>
      <c r="BH13" t="s">
        <v>206</v>
      </c>
      <c r="BI13">
        <v>2060</v>
      </c>
      <c r="BJ13">
        <v>1</v>
      </c>
      <c r="BK13" t="s">
        <v>196</v>
      </c>
      <c r="BL13" t="s">
        <v>171</v>
      </c>
      <c r="BM13">
        <v>0.90500000000000003</v>
      </c>
      <c r="BN13" t="s">
        <v>67</v>
      </c>
      <c r="BO13" t="s">
        <v>172</v>
      </c>
      <c r="BP13">
        <v>773.56200000000001</v>
      </c>
    </row>
    <row r="14" spans="1:68" ht="16.5">
      <c r="A14" s="226" t="str">
        <f t="shared" si="18"/>
        <v>시영운수</v>
      </c>
      <c r="B14" s="108" t="str">
        <f t="shared" si="1"/>
        <v>방극철</v>
      </c>
      <c r="C14" s="109" t="str">
        <f t="shared" si="19"/>
        <v>B</v>
      </c>
      <c r="D14" s="110">
        <f t="shared" si="20"/>
        <v>0.91384615384615375</v>
      </c>
      <c r="E14" s="111">
        <f t="shared" si="21"/>
        <v>1236</v>
      </c>
      <c r="F14" s="112" t="str">
        <f t="shared" si="22"/>
        <v>29</v>
      </c>
      <c r="G14" s="113" t="str">
        <f t="shared" si="23"/>
        <v>70바1530</v>
      </c>
      <c r="H14" s="114">
        <f t="shared" si="24"/>
        <v>1</v>
      </c>
      <c r="I14" s="115">
        <f t="shared" si="25"/>
        <v>1743.5540000000001</v>
      </c>
      <c r="J14" s="116">
        <f t="shared" si="26"/>
        <v>3.610138941854988E-2</v>
      </c>
      <c r="K14" s="116">
        <f t="shared" si="27"/>
        <v>0.27411955380635755</v>
      </c>
      <c r="L14" s="116">
        <f t="shared" si="28"/>
        <v>0.13879696298480002</v>
      </c>
      <c r="M14" s="117">
        <f t="shared" si="29"/>
        <v>14.795999999999999</v>
      </c>
      <c r="N14" s="118">
        <f t="shared" si="30"/>
        <v>0</v>
      </c>
      <c r="O14" s="118">
        <f t="shared" si="31"/>
        <v>3.4412470161520661</v>
      </c>
      <c r="P14" s="218">
        <f t="shared" si="32"/>
        <v>5</v>
      </c>
      <c r="Q14" s="219">
        <f t="shared" si="33"/>
        <v>0</v>
      </c>
      <c r="R14" s="219">
        <f t="shared" si="34"/>
        <v>60</v>
      </c>
      <c r="T14">
        <v>522</v>
      </c>
      <c r="U14">
        <v>1236</v>
      </c>
      <c r="V14" t="s">
        <v>208</v>
      </c>
      <c r="W14">
        <v>1743.5540000000001</v>
      </c>
      <c r="X14">
        <v>733.798</v>
      </c>
      <c r="Y14">
        <v>2.3759999999999999</v>
      </c>
      <c r="Z14">
        <v>14.795999999999999</v>
      </c>
      <c r="AA14">
        <v>101.02636099999999</v>
      </c>
      <c r="AB14">
        <v>3.647192</v>
      </c>
      <c r="AC14">
        <v>27.693301000000002</v>
      </c>
      <c r="AD14" s="1">
        <v>242</v>
      </c>
      <c r="AE14">
        <v>0</v>
      </c>
      <c r="AF14">
        <v>60</v>
      </c>
      <c r="AG14">
        <v>57</v>
      </c>
      <c r="AH14">
        <v>17.258406000000001</v>
      </c>
      <c r="AI14">
        <v>0</v>
      </c>
      <c r="AJ14">
        <v>0</v>
      </c>
      <c r="AK14">
        <v>5</v>
      </c>
      <c r="AL14">
        <v>1776</v>
      </c>
      <c r="AM14" t="s">
        <v>209</v>
      </c>
      <c r="AN14" t="s">
        <v>283</v>
      </c>
      <c r="AO14">
        <v>1743.5540000000001</v>
      </c>
      <c r="AR14" t="s">
        <v>115</v>
      </c>
      <c r="AS14" t="s">
        <v>118</v>
      </c>
      <c r="AT14" t="s">
        <v>199</v>
      </c>
      <c r="AU14" t="s">
        <v>208</v>
      </c>
      <c r="AV14" t="s">
        <v>191</v>
      </c>
      <c r="AW14">
        <v>1</v>
      </c>
      <c r="BB14">
        <v>0.91384615384615375</v>
      </c>
      <c r="BC14" t="s">
        <v>67</v>
      </c>
      <c r="BF14" t="s">
        <v>115</v>
      </c>
      <c r="BG14" t="s">
        <v>118</v>
      </c>
      <c r="BH14" t="s">
        <v>208</v>
      </c>
      <c r="BI14">
        <v>1236</v>
      </c>
      <c r="BJ14">
        <v>1</v>
      </c>
      <c r="BK14" t="s">
        <v>199</v>
      </c>
      <c r="BL14" t="s">
        <v>171</v>
      </c>
      <c r="BM14">
        <v>0.91384615384615375</v>
      </c>
      <c r="BN14" t="s">
        <v>67</v>
      </c>
      <c r="BO14" t="s">
        <v>172</v>
      </c>
      <c r="BP14">
        <v>1743.5540000000001</v>
      </c>
    </row>
    <row r="15" spans="1:68" ht="16.5">
      <c r="A15" s="225" t="str">
        <f t="shared" si="18"/>
        <v>시영운수</v>
      </c>
      <c r="B15" s="124" t="str">
        <f t="shared" si="1"/>
        <v>배민철</v>
      </c>
      <c r="C15" s="125" t="str">
        <f t="shared" si="19"/>
        <v>D</v>
      </c>
      <c r="D15" s="126">
        <f t="shared" si="20"/>
        <v>0.80227272727272714</v>
      </c>
      <c r="E15" s="127">
        <f t="shared" si="21"/>
        <v>1257</v>
      </c>
      <c r="F15" s="128" t="str">
        <f t="shared" si="22"/>
        <v>15</v>
      </c>
      <c r="G15" s="129" t="str">
        <f t="shared" si="23"/>
        <v>70바1582</v>
      </c>
      <c r="H15" s="130">
        <f t="shared" si="24"/>
        <v>1</v>
      </c>
      <c r="I15" s="131">
        <f t="shared" si="25"/>
        <v>2878.8890000000001</v>
      </c>
      <c r="J15" s="132">
        <f t="shared" si="26"/>
        <v>2.7726325883795585E-2</v>
      </c>
      <c r="K15" s="132">
        <f t="shared" si="27"/>
        <v>0.35907122818082954</v>
      </c>
      <c r="L15" s="132">
        <f t="shared" si="28"/>
        <v>0.20077189499143591</v>
      </c>
      <c r="M15" s="133">
        <f t="shared" si="29"/>
        <v>15.292999999999999</v>
      </c>
      <c r="N15" s="134">
        <f t="shared" si="30"/>
        <v>0</v>
      </c>
      <c r="O15" s="134">
        <f t="shared" si="31"/>
        <v>10.94172092081355</v>
      </c>
      <c r="P15" s="216">
        <f t="shared" si="32"/>
        <v>20</v>
      </c>
      <c r="Q15" s="217">
        <f t="shared" si="33"/>
        <v>0</v>
      </c>
      <c r="R15" s="217">
        <f t="shared" si="34"/>
        <v>315</v>
      </c>
      <c r="T15">
        <v>522</v>
      </c>
      <c r="U15">
        <v>1257</v>
      </c>
      <c r="V15" t="s">
        <v>224</v>
      </c>
      <c r="W15">
        <v>2878.8890000000001</v>
      </c>
      <c r="X15">
        <v>1631.454</v>
      </c>
      <c r="Y15">
        <v>1.7649999999999999</v>
      </c>
      <c r="Z15">
        <v>15.292999999999999</v>
      </c>
      <c r="AA15">
        <v>182.626902</v>
      </c>
      <c r="AB15">
        <v>5.0635729999999999</v>
      </c>
      <c r="AC15">
        <v>65.576065999999997</v>
      </c>
      <c r="AD15" s="1">
        <v>578</v>
      </c>
      <c r="AE15">
        <v>0</v>
      </c>
      <c r="AF15">
        <v>315</v>
      </c>
      <c r="AG15">
        <v>76</v>
      </c>
      <c r="AH15">
        <v>15.763771999999999</v>
      </c>
      <c r="AI15">
        <v>800.7</v>
      </c>
      <c r="AJ15">
        <v>0</v>
      </c>
      <c r="AK15">
        <v>20</v>
      </c>
      <c r="AL15">
        <v>16141</v>
      </c>
      <c r="AM15" t="s">
        <v>225</v>
      </c>
      <c r="AN15" t="s">
        <v>284</v>
      </c>
      <c r="AO15">
        <v>2878.8890000000001</v>
      </c>
      <c r="AR15" t="s">
        <v>115</v>
      </c>
      <c r="AS15" t="s">
        <v>116</v>
      </c>
      <c r="AT15" t="s">
        <v>195</v>
      </c>
      <c r="AU15" t="s">
        <v>224</v>
      </c>
      <c r="AV15" t="s">
        <v>191</v>
      </c>
      <c r="AW15">
        <v>1</v>
      </c>
      <c r="BB15">
        <v>0.80227272727272714</v>
      </c>
      <c r="BC15" t="s">
        <v>66</v>
      </c>
      <c r="BF15" t="s">
        <v>115</v>
      </c>
      <c r="BG15" t="s">
        <v>116</v>
      </c>
      <c r="BH15" t="s">
        <v>224</v>
      </c>
      <c r="BI15">
        <v>1257</v>
      </c>
      <c r="BJ15">
        <v>1</v>
      </c>
      <c r="BK15" t="s">
        <v>195</v>
      </c>
      <c r="BL15" t="s">
        <v>171</v>
      </c>
      <c r="BM15">
        <v>0.80227272727272714</v>
      </c>
      <c r="BN15" t="s">
        <v>66</v>
      </c>
      <c r="BO15" t="s">
        <v>174</v>
      </c>
      <c r="BP15">
        <v>2878.8890000000001</v>
      </c>
    </row>
    <row r="16" spans="1:68" ht="16.5">
      <c r="A16" s="226" t="str">
        <f t="shared" si="18"/>
        <v>시영운수</v>
      </c>
      <c r="B16" s="108" t="str">
        <f t="shared" si="1"/>
        <v>이문철</v>
      </c>
      <c r="C16" s="109" t="str">
        <f t="shared" si="19"/>
        <v>D</v>
      </c>
      <c r="D16" s="110">
        <f t="shared" si="20"/>
        <v>0.81399999999999995</v>
      </c>
      <c r="E16" s="111">
        <f t="shared" si="21"/>
        <v>1288</v>
      </c>
      <c r="F16" s="112" t="str">
        <f t="shared" si="22"/>
        <v>28-1</v>
      </c>
      <c r="G16" s="113" t="str">
        <f t="shared" si="23"/>
        <v>73아1038</v>
      </c>
      <c r="H16" s="114">
        <f t="shared" si="24"/>
        <v>1</v>
      </c>
      <c r="I16" s="115">
        <f t="shared" si="25"/>
        <v>2077.4960000000001</v>
      </c>
      <c r="J16" s="116">
        <f t="shared" si="26"/>
        <v>5.1705502170441016E-2</v>
      </c>
      <c r="K16" s="116">
        <f t="shared" si="27"/>
        <v>0.37441861326913417</v>
      </c>
      <c r="L16" s="116">
        <f t="shared" si="28"/>
        <v>0.16173316338515212</v>
      </c>
      <c r="M16" s="117">
        <f t="shared" si="29"/>
        <v>18.411999999999999</v>
      </c>
      <c r="N16" s="118">
        <f t="shared" si="30"/>
        <v>0.38507896044083839</v>
      </c>
      <c r="O16" s="118">
        <f t="shared" si="31"/>
        <v>19.735296722592967</v>
      </c>
      <c r="P16" s="218">
        <f t="shared" si="32"/>
        <v>71</v>
      </c>
      <c r="Q16" s="219">
        <f t="shared" si="33"/>
        <v>8</v>
      </c>
      <c r="R16" s="219">
        <f t="shared" si="34"/>
        <v>410</v>
      </c>
      <c r="T16">
        <v>522</v>
      </c>
      <c r="U16">
        <v>1288</v>
      </c>
      <c r="V16" t="s">
        <v>210</v>
      </c>
      <c r="W16">
        <v>2077.4960000000001</v>
      </c>
      <c r="X16">
        <v>1275.9770000000001</v>
      </c>
      <c r="Y16">
        <v>1.6279999999999999</v>
      </c>
      <c r="Z16">
        <v>18.411999999999999</v>
      </c>
      <c r="AA16">
        <v>162.72107700000001</v>
      </c>
      <c r="AB16">
        <v>8.4135749999999998</v>
      </c>
      <c r="AC16">
        <v>60.925800000000002</v>
      </c>
      <c r="AD16" s="1">
        <v>336</v>
      </c>
      <c r="AE16">
        <v>8</v>
      </c>
      <c r="AF16">
        <v>410</v>
      </c>
      <c r="AG16">
        <v>70</v>
      </c>
      <c r="AH16">
        <v>12.767220999999999</v>
      </c>
      <c r="AI16">
        <v>209.1</v>
      </c>
      <c r="AJ16">
        <v>0</v>
      </c>
      <c r="AK16">
        <v>71</v>
      </c>
      <c r="AL16">
        <v>31026</v>
      </c>
      <c r="AM16" t="s">
        <v>211</v>
      </c>
      <c r="AN16" t="s">
        <v>285</v>
      </c>
      <c r="AO16">
        <v>2077.4960000000001</v>
      </c>
      <c r="AR16" t="s">
        <v>115</v>
      </c>
      <c r="AS16" t="s">
        <v>117</v>
      </c>
      <c r="AT16" t="s">
        <v>198</v>
      </c>
      <c r="AU16" t="s">
        <v>210</v>
      </c>
      <c r="AV16" t="s">
        <v>191</v>
      </c>
      <c r="AW16">
        <v>1</v>
      </c>
      <c r="BB16">
        <v>0.81399999999999995</v>
      </c>
      <c r="BC16" t="s">
        <v>66</v>
      </c>
      <c r="BF16" t="s">
        <v>115</v>
      </c>
      <c r="BG16" t="s">
        <v>117</v>
      </c>
      <c r="BH16" t="s">
        <v>210</v>
      </c>
      <c r="BI16">
        <v>1288</v>
      </c>
      <c r="BJ16">
        <v>1</v>
      </c>
      <c r="BK16" t="s">
        <v>198</v>
      </c>
      <c r="BL16" t="s">
        <v>171</v>
      </c>
      <c r="BM16">
        <v>0.81399999999999995</v>
      </c>
      <c r="BN16" t="s">
        <v>66</v>
      </c>
      <c r="BO16" t="s">
        <v>174</v>
      </c>
      <c r="BP16">
        <v>2077.4960000000001</v>
      </c>
    </row>
    <row r="17" spans="1:68" ht="16.5">
      <c r="A17" s="225" t="str">
        <f t="shared" si="18"/>
        <v>시영운수</v>
      </c>
      <c r="B17" s="124" t="str">
        <f t="shared" si="1"/>
        <v>이우균</v>
      </c>
      <c r="C17" s="125" t="str">
        <f t="shared" si="19"/>
        <v>D</v>
      </c>
      <c r="D17" s="126">
        <f t="shared" si="20"/>
        <v>0.82095238095238088</v>
      </c>
      <c r="E17" s="127">
        <f t="shared" si="21"/>
        <v>7828</v>
      </c>
      <c r="F17" s="128" t="str">
        <f t="shared" si="22"/>
        <v>15</v>
      </c>
      <c r="G17" s="129" t="str">
        <f t="shared" si="23"/>
        <v>70바1531</v>
      </c>
      <c r="H17" s="130">
        <f t="shared" si="24"/>
        <v>1</v>
      </c>
      <c r="I17" s="131">
        <f t="shared" si="25"/>
        <v>2739.8040000000001</v>
      </c>
      <c r="J17" s="132">
        <f t="shared" si="26"/>
        <v>5.824663391903448E-2</v>
      </c>
      <c r="K17" s="132">
        <f t="shared" si="27"/>
        <v>0.37763638639803032</v>
      </c>
      <c r="L17" s="132">
        <f t="shared" si="28"/>
        <v>0.16862520092678163</v>
      </c>
      <c r="M17" s="133">
        <f t="shared" si="29"/>
        <v>17.52</v>
      </c>
      <c r="N17" s="134">
        <f t="shared" si="30"/>
        <v>0.36498961239563121</v>
      </c>
      <c r="O17" s="134">
        <f t="shared" si="31"/>
        <v>9.1612392711303432</v>
      </c>
      <c r="P17" s="216">
        <f t="shared" si="32"/>
        <v>78</v>
      </c>
      <c r="Q17" s="217">
        <f t="shared" si="33"/>
        <v>10</v>
      </c>
      <c r="R17" s="217">
        <f t="shared" si="34"/>
        <v>251</v>
      </c>
      <c r="T17">
        <v>522</v>
      </c>
      <c r="U17">
        <v>7828</v>
      </c>
      <c r="V17" t="s">
        <v>212</v>
      </c>
      <c r="W17">
        <v>2739.8040000000001</v>
      </c>
      <c r="X17">
        <v>1589.288</v>
      </c>
      <c r="Y17">
        <v>1.724</v>
      </c>
      <c r="Z17">
        <v>17.52</v>
      </c>
      <c r="AA17">
        <v>210.29774900000001</v>
      </c>
      <c r="AB17">
        <v>12.249136</v>
      </c>
      <c r="AC17">
        <v>79.416082000000003</v>
      </c>
      <c r="AD17" s="1">
        <v>462</v>
      </c>
      <c r="AE17">
        <v>10</v>
      </c>
      <c r="AF17">
        <v>251</v>
      </c>
      <c r="AG17">
        <v>69</v>
      </c>
      <c r="AH17">
        <v>13.028212999999999</v>
      </c>
      <c r="AI17">
        <v>948.8</v>
      </c>
      <c r="AJ17">
        <v>0</v>
      </c>
      <c r="AK17">
        <v>78</v>
      </c>
      <c r="AL17">
        <v>46505</v>
      </c>
      <c r="AM17" t="s">
        <v>213</v>
      </c>
      <c r="AN17" t="s">
        <v>286</v>
      </c>
      <c r="AO17">
        <v>2739.8040000000001</v>
      </c>
      <c r="AR17" t="s">
        <v>115</v>
      </c>
      <c r="AS17" t="s">
        <v>116</v>
      </c>
      <c r="AT17" t="s">
        <v>194</v>
      </c>
      <c r="AU17" t="s">
        <v>212</v>
      </c>
      <c r="AV17" t="s">
        <v>191</v>
      </c>
      <c r="AW17">
        <v>1</v>
      </c>
      <c r="BB17">
        <v>0.82095238095238088</v>
      </c>
      <c r="BC17" t="s">
        <v>66</v>
      </c>
      <c r="BF17" t="s">
        <v>115</v>
      </c>
      <c r="BG17" t="s">
        <v>116</v>
      </c>
      <c r="BH17" t="s">
        <v>212</v>
      </c>
      <c r="BI17">
        <v>7828</v>
      </c>
      <c r="BJ17">
        <v>1</v>
      </c>
      <c r="BK17" t="s">
        <v>194</v>
      </c>
      <c r="BL17" t="s">
        <v>171</v>
      </c>
      <c r="BM17">
        <v>0.82095238095238088</v>
      </c>
      <c r="BN17" t="s">
        <v>66</v>
      </c>
      <c r="BO17" t="s">
        <v>174</v>
      </c>
      <c r="BP17">
        <v>2739.8040000000001</v>
      </c>
    </row>
    <row r="18" spans="1:68" ht="16.5">
      <c r="A18" s="226" t="str">
        <f t="shared" si="18"/>
        <v>시영운수</v>
      </c>
      <c r="B18" s="108" t="str">
        <f t="shared" si="1"/>
        <v>장해진</v>
      </c>
      <c r="C18" s="109" t="str">
        <f t="shared" si="19"/>
        <v>B</v>
      </c>
      <c r="D18" s="110">
        <f t="shared" si="20"/>
        <v>0.93600000000000005</v>
      </c>
      <c r="E18" s="111">
        <f t="shared" si="21"/>
        <v>9105</v>
      </c>
      <c r="F18" s="112" t="str">
        <f t="shared" si="22"/>
        <v>15</v>
      </c>
      <c r="G18" s="113" t="str">
        <f t="shared" si="23"/>
        <v>70바1526</v>
      </c>
      <c r="H18" s="114">
        <f t="shared" si="24"/>
        <v>1</v>
      </c>
      <c r="I18" s="115">
        <f t="shared" si="25"/>
        <v>1626.222</v>
      </c>
      <c r="J18" s="116">
        <f t="shared" si="26"/>
        <v>2.7055162213392915E-2</v>
      </c>
      <c r="K18" s="116">
        <f t="shared" si="27"/>
        <v>0.3775832143579177</v>
      </c>
      <c r="L18" s="116">
        <f t="shared" si="28"/>
        <v>0.18386173597454714</v>
      </c>
      <c r="M18" s="117">
        <f t="shared" si="29"/>
        <v>16.103999999999999</v>
      </c>
      <c r="N18" s="118">
        <f t="shared" si="30"/>
        <v>0.1229844387789613</v>
      </c>
      <c r="O18" s="118">
        <f t="shared" si="31"/>
        <v>21.706753444486669</v>
      </c>
      <c r="P18" s="218">
        <f t="shared" si="32"/>
        <v>23</v>
      </c>
      <c r="Q18" s="219">
        <f t="shared" si="33"/>
        <v>2</v>
      </c>
      <c r="R18" s="219">
        <f t="shared" si="34"/>
        <v>353</v>
      </c>
      <c r="T18">
        <v>522</v>
      </c>
      <c r="U18">
        <v>9105</v>
      </c>
      <c r="V18" t="s">
        <v>214</v>
      </c>
      <c r="W18">
        <v>1626.222</v>
      </c>
      <c r="X18">
        <v>868.75300000000004</v>
      </c>
      <c r="Y18">
        <v>1.8720000000000001</v>
      </c>
      <c r="Z18">
        <v>16.103999999999999</v>
      </c>
      <c r="AA18">
        <v>106.089144</v>
      </c>
      <c r="AB18">
        <v>2.8702589999999999</v>
      </c>
      <c r="AC18">
        <v>40.057479999999998</v>
      </c>
      <c r="AD18" s="1">
        <v>299</v>
      </c>
      <c r="AE18">
        <v>2</v>
      </c>
      <c r="AF18">
        <v>353</v>
      </c>
      <c r="AG18">
        <v>77</v>
      </c>
      <c r="AH18">
        <v>15.328825</v>
      </c>
      <c r="AI18">
        <v>219.8</v>
      </c>
      <c r="AJ18">
        <v>0</v>
      </c>
      <c r="AK18">
        <v>23</v>
      </c>
      <c r="AL18">
        <v>10094</v>
      </c>
      <c r="AM18" t="s">
        <v>215</v>
      </c>
      <c r="AN18" t="s">
        <v>287</v>
      </c>
      <c r="AO18">
        <v>1626.222</v>
      </c>
      <c r="AR18" t="s">
        <v>115</v>
      </c>
      <c r="AS18" t="s">
        <v>116</v>
      </c>
      <c r="AT18" t="s">
        <v>193</v>
      </c>
      <c r="AU18" t="s">
        <v>214</v>
      </c>
      <c r="AV18" t="s">
        <v>191</v>
      </c>
      <c r="AW18">
        <v>1</v>
      </c>
      <c r="BB18">
        <v>0.93600000000000005</v>
      </c>
      <c r="BC18" t="s">
        <v>67</v>
      </c>
      <c r="BF18" t="s">
        <v>115</v>
      </c>
      <c r="BG18" t="s">
        <v>116</v>
      </c>
      <c r="BH18" t="s">
        <v>214</v>
      </c>
      <c r="BI18">
        <v>9105</v>
      </c>
      <c r="BJ18">
        <v>1</v>
      </c>
      <c r="BK18" t="s">
        <v>193</v>
      </c>
      <c r="BL18" t="s">
        <v>171</v>
      </c>
      <c r="BM18">
        <v>0.93600000000000005</v>
      </c>
      <c r="BN18" t="s">
        <v>67</v>
      </c>
      <c r="BO18" t="s">
        <v>172</v>
      </c>
      <c r="BP18">
        <v>1626.222</v>
      </c>
    </row>
    <row r="19" spans="1:68" ht="16.5">
      <c r="A19" s="225" t="str">
        <f t="shared" si="18"/>
        <v>시영운수</v>
      </c>
      <c r="B19" s="124" t="str">
        <f t="shared" si="1"/>
        <v>정광남</v>
      </c>
      <c r="C19" s="125" t="str">
        <f t="shared" si="19"/>
        <v>A</v>
      </c>
      <c r="D19" s="126">
        <f t="shared" si="20"/>
        <v>0.98423076923076924</v>
      </c>
      <c r="E19" s="127">
        <f t="shared" si="21"/>
        <v>8383</v>
      </c>
      <c r="F19" s="128" t="str">
        <f t="shared" si="22"/>
        <v>29</v>
      </c>
      <c r="G19" s="129" t="str">
        <f t="shared" si="23"/>
        <v>70바1530</v>
      </c>
      <c r="H19" s="130">
        <f t="shared" si="24"/>
        <v>1</v>
      </c>
      <c r="I19" s="131">
        <f t="shared" si="25"/>
        <v>2767.3560000000002</v>
      </c>
      <c r="J19" s="132">
        <f t="shared" si="26"/>
        <v>7.1548700537084647E-2</v>
      </c>
      <c r="K19" s="132">
        <f t="shared" si="27"/>
        <v>0.28435699775449674</v>
      </c>
      <c r="L19" s="132">
        <f t="shared" si="28"/>
        <v>8.8893514242475477E-2</v>
      </c>
      <c r="M19" s="133">
        <f t="shared" si="29"/>
        <v>13.869</v>
      </c>
      <c r="N19" s="134">
        <f t="shared" si="30"/>
        <v>0</v>
      </c>
      <c r="O19" s="134">
        <f t="shared" si="31"/>
        <v>2.3849479430908058</v>
      </c>
      <c r="P19" s="216">
        <f t="shared" si="32"/>
        <v>33</v>
      </c>
      <c r="Q19" s="217">
        <f t="shared" si="33"/>
        <v>0</v>
      </c>
      <c r="R19" s="217">
        <f t="shared" si="34"/>
        <v>66</v>
      </c>
      <c r="T19">
        <v>522</v>
      </c>
      <c r="U19">
        <v>8383</v>
      </c>
      <c r="V19" t="s">
        <v>216</v>
      </c>
      <c r="W19">
        <v>2767.3560000000002</v>
      </c>
      <c r="X19">
        <v>1081.288</v>
      </c>
      <c r="Y19">
        <v>2.5590000000000002</v>
      </c>
      <c r="Z19">
        <v>13.869</v>
      </c>
      <c r="AA19">
        <v>166.49051499999999</v>
      </c>
      <c r="AB19">
        <v>11.912179999999999</v>
      </c>
      <c r="AC19">
        <v>47.342742999999999</v>
      </c>
      <c r="AD19" s="1">
        <v>246</v>
      </c>
      <c r="AE19">
        <v>0</v>
      </c>
      <c r="AF19">
        <v>66</v>
      </c>
      <c r="AG19">
        <v>64</v>
      </c>
      <c r="AH19">
        <v>16.621703</v>
      </c>
      <c r="AI19">
        <v>0</v>
      </c>
      <c r="AJ19">
        <v>0</v>
      </c>
      <c r="AK19">
        <v>33</v>
      </c>
      <c r="AL19">
        <v>35244</v>
      </c>
      <c r="AM19" t="s">
        <v>217</v>
      </c>
      <c r="AN19" t="s">
        <v>288</v>
      </c>
      <c r="AO19">
        <v>2767.3560000000002</v>
      </c>
      <c r="AR19" t="s">
        <v>115</v>
      </c>
      <c r="AS19" t="s">
        <v>118</v>
      </c>
      <c r="AT19" t="s">
        <v>199</v>
      </c>
      <c r="AU19" t="s">
        <v>216</v>
      </c>
      <c r="AV19" t="s">
        <v>191</v>
      </c>
      <c r="AW19">
        <v>1</v>
      </c>
      <c r="BB19">
        <v>0.98423076923076924</v>
      </c>
      <c r="BC19" t="s">
        <v>65</v>
      </c>
      <c r="BF19" t="s">
        <v>115</v>
      </c>
      <c r="BG19" t="s">
        <v>118</v>
      </c>
      <c r="BH19" t="s">
        <v>216</v>
      </c>
      <c r="BI19">
        <v>8383</v>
      </c>
      <c r="BJ19">
        <v>1</v>
      </c>
      <c r="BK19" t="s">
        <v>199</v>
      </c>
      <c r="BL19" t="s">
        <v>171</v>
      </c>
      <c r="BM19">
        <v>0.98423076923076924</v>
      </c>
      <c r="BN19" t="s">
        <v>65</v>
      </c>
      <c r="BO19" t="s">
        <v>289</v>
      </c>
      <c r="BP19">
        <v>2767.3560000000002</v>
      </c>
    </row>
    <row r="20" spans="1:68" ht="16.5">
      <c r="A20" s="226" t="str">
        <f t="shared" si="18"/>
        <v>시영운수</v>
      </c>
      <c r="B20" s="108" t="str">
        <f t="shared" si="1"/>
        <v>한현희</v>
      </c>
      <c r="C20" s="109" t="str">
        <f t="shared" si="19"/>
        <v>C</v>
      </c>
      <c r="D20" s="110">
        <f t="shared" si="20"/>
        <v>0.87363636363636354</v>
      </c>
      <c r="E20" s="111">
        <f t="shared" si="21"/>
        <v>2823</v>
      </c>
      <c r="F20" s="112" t="str">
        <f t="shared" si="22"/>
        <v>예비</v>
      </c>
      <c r="G20" s="113" t="str">
        <f t="shared" si="23"/>
        <v>73아1006</v>
      </c>
      <c r="H20" s="114">
        <f t="shared" si="24"/>
        <v>1</v>
      </c>
      <c r="I20" s="115">
        <f t="shared" si="25"/>
        <v>949.44799999999998</v>
      </c>
      <c r="J20" s="116">
        <f t="shared" si="26"/>
        <v>3.8572228696862373E-2</v>
      </c>
      <c r="K20" s="116">
        <f t="shared" si="27"/>
        <v>0.37424773746561607</v>
      </c>
      <c r="L20" s="116">
        <f t="shared" si="28"/>
        <v>0.16325275317868909</v>
      </c>
      <c r="M20" s="117">
        <f t="shared" si="29"/>
        <v>15.55</v>
      </c>
      <c r="N20" s="118">
        <f t="shared" si="30"/>
        <v>7.1620562684844247</v>
      </c>
      <c r="O20" s="118">
        <f t="shared" si="31"/>
        <v>11.796327971621405</v>
      </c>
      <c r="P20" s="218">
        <f t="shared" si="32"/>
        <v>23</v>
      </c>
      <c r="Q20" s="219">
        <f t="shared" si="33"/>
        <v>68</v>
      </c>
      <c r="R20" s="219">
        <f t="shared" si="34"/>
        <v>112</v>
      </c>
      <c r="T20">
        <v>522</v>
      </c>
      <c r="U20">
        <v>2823</v>
      </c>
      <c r="V20" t="s">
        <v>226</v>
      </c>
      <c r="W20">
        <v>949.44799999999998</v>
      </c>
      <c r="X20">
        <v>494.01600000000002</v>
      </c>
      <c r="Y20">
        <v>1.9219999999999999</v>
      </c>
      <c r="Z20">
        <v>15.55</v>
      </c>
      <c r="AA20">
        <v>67.168040000000005</v>
      </c>
      <c r="AB20">
        <v>2.590821</v>
      </c>
      <c r="AC20">
        <v>25.137487</v>
      </c>
      <c r="AD20" s="1">
        <v>155</v>
      </c>
      <c r="AE20">
        <v>68</v>
      </c>
      <c r="AF20">
        <v>112</v>
      </c>
      <c r="AG20">
        <v>72</v>
      </c>
      <c r="AH20">
        <v>14.135413</v>
      </c>
      <c r="AI20">
        <v>0</v>
      </c>
      <c r="AJ20">
        <v>0</v>
      </c>
      <c r="AK20">
        <v>23</v>
      </c>
      <c r="AL20">
        <v>22634</v>
      </c>
      <c r="AM20" t="s">
        <v>227</v>
      </c>
      <c r="AN20" t="s">
        <v>290</v>
      </c>
      <c r="AO20">
        <v>949.44799999999998</v>
      </c>
      <c r="AR20" t="s">
        <v>115</v>
      </c>
      <c r="AS20" t="s">
        <v>89</v>
      </c>
      <c r="AT20" t="s">
        <v>219</v>
      </c>
      <c r="AU20" t="s">
        <v>226</v>
      </c>
      <c r="AV20" t="s">
        <v>191</v>
      </c>
      <c r="AW20">
        <v>1</v>
      </c>
      <c r="BB20">
        <v>0.87363636363636354</v>
      </c>
      <c r="BC20" t="s">
        <v>68</v>
      </c>
      <c r="BF20" t="s">
        <v>115</v>
      </c>
      <c r="BG20" t="s">
        <v>89</v>
      </c>
      <c r="BH20" t="s">
        <v>226</v>
      </c>
      <c r="BI20">
        <v>2823</v>
      </c>
      <c r="BJ20">
        <v>1</v>
      </c>
      <c r="BK20" t="s">
        <v>219</v>
      </c>
      <c r="BL20" t="s">
        <v>171</v>
      </c>
      <c r="BM20">
        <v>0.87363636363636354</v>
      </c>
      <c r="BN20" t="s">
        <v>68</v>
      </c>
      <c r="BO20" t="s">
        <v>173</v>
      </c>
      <c r="BP20">
        <v>949.44799999999998</v>
      </c>
    </row>
  </sheetData>
  <sortState xmlns:xlrd2="http://schemas.microsoft.com/office/spreadsheetml/2017/richdata2" ref="T4:AN20">
    <sortCondition ref="AB4:AB20"/>
    <sortCondition descending="1" ref="AD4:AD20"/>
  </sortState>
  <phoneticPr fontId="2" type="noConversion"/>
  <conditionalFormatting sqref="C5:D20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1" t="s">
        <v>291</v>
      </c>
      <c r="B2" s="272"/>
      <c r="C2" s="273"/>
      <c r="D2" s="274"/>
      <c r="E2" s="271"/>
      <c r="F2" s="275"/>
      <c r="G2" s="271"/>
      <c r="H2" s="271"/>
      <c r="I2" s="271"/>
      <c r="J2" s="271"/>
      <c r="K2" s="232"/>
      <c r="L2" s="232"/>
      <c r="M2" s="232"/>
      <c r="N2" s="232"/>
      <c r="O2" s="232"/>
      <c r="P2" s="232"/>
      <c r="Q2" s="232"/>
      <c r="R2" s="232"/>
    </row>
    <row r="3" spans="1:18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>
      <c r="A4" s="276" t="s">
        <v>292</v>
      </c>
      <c r="B4" s="277"/>
      <c r="C4" s="278"/>
      <c r="D4" s="279"/>
      <c r="E4" s="280"/>
      <c r="F4" s="281"/>
      <c r="G4" s="232"/>
      <c r="H4" s="280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>
      <c r="A5" s="235" t="s">
        <v>293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>
      <c r="A6" s="236" t="s">
        <v>294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>
      <c r="A8" s="233" t="s">
        <v>182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</row>
    <row r="10" spans="1:18">
      <c r="A10" s="234" t="s">
        <v>295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</row>
    <row r="11" spans="1:18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</row>
    <row r="12" spans="1:18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>
      <c r="A13" s="282" t="s">
        <v>0</v>
      </c>
      <c r="B13" s="283" t="s">
        <v>72</v>
      </c>
      <c r="C13" s="284" t="s">
        <v>64</v>
      </c>
      <c r="D13" s="284" t="s">
        <v>155</v>
      </c>
      <c r="E13" s="285" t="s">
        <v>141</v>
      </c>
      <c r="F13" s="283" t="s">
        <v>146</v>
      </c>
      <c r="G13" s="285" t="s">
        <v>144</v>
      </c>
      <c r="H13" s="285" t="s">
        <v>148</v>
      </c>
      <c r="I13" s="238" t="s">
        <v>150</v>
      </c>
      <c r="J13" s="285" t="s">
        <v>11</v>
      </c>
      <c r="K13" s="285" t="s">
        <v>12</v>
      </c>
      <c r="L13" s="285" t="s">
        <v>13</v>
      </c>
      <c r="M13" s="285" t="s">
        <v>104</v>
      </c>
      <c r="N13" s="285" t="s">
        <v>6</v>
      </c>
      <c r="O13" s="285" t="s">
        <v>7</v>
      </c>
      <c r="P13" s="285" t="s">
        <v>175</v>
      </c>
      <c r="Q13" s="286" t="s">
        <v>177</v>
      </c>
      <c r="R13" s="286" t="s">
        <v>178</v>
      </c>
    </row>
    <row r="14" spans="1:18" ht="16.5">
      <c r="A14" s="287" t="s">
        <v>115</v>
      </c>
      <c r="B14" s="288" t="s">
        <v>202</v>
      </c>
      <c r="C14" s="289" t="s">
        <v>66</v>
      </c>
      <c r="D14" s="290">
        <v>0.80904761904761902</v>
      </c>
      <c r="E14" s="291">
        <v>1761</v>
      </c>
      <c r="F14" s="241" t="s">
        <v>116</v>
      </c>
      <c r="G14" s="292" t="s">
        <v>192</v>
      </c>
      <c r="H14" s="293">
        <v>1</v>
      </c>
      <c r="I14" s="242">
        <v>4005.8739999999998</v>
      </c>
      <c r="J14" s="294">
        <v>4.5516270014361454E-2</v>
      </c>
      <c r="K14" s="294">
        <v>0.40787877104687803</v>
      </c>
      <c r="L14" s="294">
        <v>0.1742441225060998</v>
      </c>
      <c r="M14" s="295">
        <v>17.905999999999999</v>
      </c>
      <c r="N14" s="296">
        <v>0.1248167066662606</v>
      </c>
      <c r="O14" s="296">
        <v>9.660813095968571</v>
      </c>
      <c r="P14" s="297">
        <v>113</v>
      </c>
      <c r="Q14" s="298">
        <v>5</v>
      </c>
      <c r="R14" s="298">
        <v>387</v>
      </c>
    </row>
    <row r="15" spans="1:18" ht="16.5">
      <c r="A15" s="287" t="s">
        <v>115</v>
      </c>
      <c r="B15" s="288" t="s">
        <v>224</v>
      </c>
      <c r="C15" s="289" t="s">
        <v>66</v>
      </c>
      <c r="D15" s="290">
        <v>0.80227272727272714</v>
      </c>
      <c r="E15" s="291">
        <v>1257</v>
      </c>
      <c r="F15" s="241" t="s">
        <v>116</v>
      </c>
      <c r="G15" s="292" t="s">
        <v>195</v>
      </c>
      <c r="H15" s="293">
        <v>1</v>
      </c>
      <c r="I15" s="242">
        <v>2878.8890000000001</v>
      </c>
      <c r="J15" s="294">
        <v>2.7726325883795585E-2</v>
      </c>
      <c r="K15" s="294">
        <v>0.35907122818082954</v>
      </c>
      <c r="L15" s="294">
        <v>0.20077189499143591</v>
      </c>
      <c r="M15" s="295">
        <v>15.292999999999999</v>
      </c>
      <c r="N15" s="296">
        <v>0</v>
      </c>
      <c r="O15" s="296">
        <v>10.94172092081355</v>
      </c>
      <c r="P15" s="297">
        <v>20</v>
      </c>
      <c r="Q15" s="298">
        <v>0</v>
      </c>
      <c r="R15" s="298">
        <v>315</v>
      </c>
    </row>
    <row r="16" spans="1:18" ht="16.5">
      <c r="A16" s="287" t="s">
        <v>115</v>
      </c>
      <c r="B16" s="288" t="s">
        <v>210</v>
      </c>
      <c r="C16" s="289" t="s">
        <v>66</v>
      </c>
      <c r="D16" s="290">
        <v>0.81399999999999995</v>
      </c>
      <c r="E16" s="291">
        <v>1288</v>
      </c>
      <c r="F16" s="241" t="s">
        <v>117</v>
      </c>
      <c r="G16" s="292" t="s">
        <v>198</v>
      </c>
      <c r="H16" s="293">
        <v>1</v>
      </c>
      <c r="I16" s="242">
        <v>2077.4960000000001</v>
      </c>
      <c r="J16" s="294">
        <v>5.1705502170441016E-2</v>
      </c>
      <c r="K16" s="294">
        <v>0.37441861326913417</v>
      </c>
      <c r="L16" s="294">
        <v>0.16173316338515212</v>
      </c>
      <c r="M16" s="295">
        <v>18.411999999999999</v>
      </c>
      <c r="N16" s="296">
        <v>0.38507896044083839</v>
      </c>
      <c r="O16" s="296">
        <v>19.735296722592967</v>
      </c>
      <c r="P16" s="297">
        <v>71</v>
      </c>
      <c r="Q16" s="298">
        <v>8</v>
      </c>
      <c r="R16" s="298">
        <v>410</v>
      </c>
    </row>
    <row r="17" spans="1:18" ht="16.5">
      <c r="A17" s="287" t="s">
        <v>115</v>
      </c>
      <c r="B17" s="288" t="s">
        <v>212</v>
      </c>
      <c r="C17" s="289" t="s">
        <v>66</v>
      </c>
      <c r="D17" s="290">
        <v>0.82095238095238088</v>
      </c>
      <c r="E17" s="291">
        <v>7828</v>
      </c>
      <c r="F17" s="241" t="s">
        <v>116</v>
      </c>
      <c r="G17" s="292" t="s">
        <v>194</v>
      </c>
      <c r="H17" s="293">
        <v>1</v>
      </c>
      <c r="I17" s="242">
        <v>2739.8040000000001</v>
      </c>
      <c r="J17" s="294">
        <v>5.824663391903448E-2</v>
      </c>
      <c r="K17" s="294">
        <v>0.37763638639803032</v>
      </c>
      <c r="L17" s="294">
        <v>0.16862520092678163</v>
      </c>
      <c r="M17" s="295">
        <v>17.52</v>
      </c>
      <c r="N17" s="296">
        <v>0.36498961239563121</v>
      </c>
      <c r="O17" s="296">
        <v>9.1612392711303432</v>
      </c>
      <c r="P17" s="297">
        <v>78</v>
      </c>
      <c r="Q17" s="298">
        <v>10</v>
      </c>
      <c r="R17" s="298">
        <v>251</v>
      </c>
    </row>
  </sheetData>
  <phoneticPr fontId="2" type="noConversion"/>
  <conditionalFormatting sqref="C14:D17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13"/>
  <sheetViews>
    <sheetView showGridLines="0" workbookViewId="0"/>
  </sheetViews>
  <sheetFormatPr defaultRowHeight="13.5"/>
  <cols>
    <col min="1" max="11" width="9.140625" style="232"/>
    <col min="12" max="12" width="0" style="232" hidden="1" customWidth="1"/>
    <col min="13" max="16384" width="9.140625" style="232"/>
  </cols>
  <sheetData>
    <row r="1" spans="1:13">
      <c r="A1" s="227"/>
      <c r="B1" s="228"/>
      <c r="C1" s="229"/>
      <c r="D1" s="230"/>
      <c r="E1" s="230"/>
      <c r="F1" s="231"/>
      <c r="G1" s="230"/>
      <c r="H1" s="230"/>
      <c r="I1" s="230"/>
      <c r="J1" s="230"/>
      <c r="K1" s="230"/>
      <c r="L1" s="230"/>
      <c r="M1" s="230"/>
    </row>
    <row r="2" spans="1:13" ht="41.25">
      <c r="A2" s="304" t="s">
        <v>296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</row>
    <row r="4" spans="1:13" ht="17.25">
      <c r="A4" s="233" t="s">
        <v>185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</row>
    <row r="5" spans="1:13" ht="26.25">
      <c r="A5" s="235" t="s">
        <v>186</v>
      </c>
    </row>
    <row r="6" spans="1:13" ht="26.25">
      <c r="A6" s="235" t="s">
        <v>187</v>
      </c>
    </row>
    <row r="7" spans="1:13" ht="26.25">
      <c r="A7" s="235"/>
    </row>
    <row r="8" spans="1:13" ht="17.25">
      <c r="A8" s="236" t="s">
        <v>188</v>
      </c>
    </row>
    <row r="9" spans="1:13" ht="40.5">
      <c r="A9" s="244" t="s">
        <v>0</v>
      </c>
      <c r="B9" s="245" t="s">
        <v>72</v>
      </c>
      <c r="C9" s="237" t="s">
        <v>64</v>
      </c>
      <c r="D9" s="237" t="s">
        <v>155</v>
      </c>
      <c r="E9" s="246" t="s">
        <v>141</v>
      </c>
      <c r="F9" s="245" t="s">
        <v>146</v>
      </c>
      <c r="G9" s="246" t="s">
        <v>144</v>
      </c>
      <c r="H9" s="246" t="s">
        <v>148</v>
      </c>
      <c r="I9" s="238" t="s">
        <v>150</v>
      </c>
      <c r="J9" s="246" t="s">
        <v>11</v>
      </c>
      <c r="K9" s="246" t="s">
        <v>12</v>
      </c>
      <c r="L9" s="246" t="s">
        <v>13</v>
      </c>
      <c r="M9" s="246" t="s">
        <v>175</v>
      </c>
    </row>
    <row r="10" spans="1:13" ht="16.5">
      <c r="A10" s="247" t="s">
        <v>115</v>
      </c>
      <c r="B10" s="248" t="s">
        <v>200</v>
      </c>
      <c r="C10" s="239" t="s">
        <v>68</v>
      </c>
      <c r="D10" s="240">
        <v>0.87090909090909085</v>
      </c>
      <c r="E10" s="249">
        <v>3329</v>
      </c>
      <c r="F10" s="241" t="s">
        <v>116</v>
      </c>
      <c r="G10" s="250" t="s">
        <v>190</v>
      </c>
      <c r="H10" s="251">
        <v>1</v>
      </c>
      <c r="I10" s="242">
        <v>3861.288</v>
      </c>
      <c r="J10" s="243">
        <v>3.7086982577673046E-2</v>
      </c>
      <c r="K10" s="243">
        <v>0.40193697506119136</v>
      </c>
      <c r="L10" s="243">
        <v>0.16108614534839152</v>
      </c>
      <c r="M10" s="252">
        <v>87</v>
      </c>
    </row>
    <row r="11" spans="1:13" ht="16.5">
      <c r="A11" s="247" t="s">
        <v>115</v>
      </c>
      <c r="B11" s="248" t="s">
        <v>202</v>
      </c>
      <c r="C11" s="239" t="s">
        <v>66</v>
      </c>
      <c r="D11" s="240">
        <v>0.80904761904761902</v>
      </c>
      <c r="E11" s="249">
        <v>1761</v>
      </c>
      <c r="F11" s="241" t="s">
        <v>116</v>
      </c>
      <c r="G11" s="250" t="s">
        <v>192</v>
      </c>
      <c r="H11" s="251">
        <v>1</v>
      </c>
      <c r="I11" s="242">
        <v>4005.8739999999998</v>
      </c>
      <c r="J11" s="243">
        <v>4.5516270014361454E-2</v>
      </c>
      <c r="K11" s="243">
        <v>0.40787877104687803</v>
      </c>
      <c r="L11" s="243">
        <v>0.1742441225060998</v>
      </c>
      <c r="M11" s="252">
        <v>113</v>
      </c>
    </row>
    <row r="12" spans="1:13" ht="16.5">
      <c r="A12" s="247" t="s">
        <v>115</v>
      </c>
      <c r="B12" s="248" t="s">
        <v>210</v>
      </c>
      <c r="C12" s="239" t="s">
        <v>66</v>
      </c>
      <c r="D12" s="240">
        <v>0.81399999999999995</v>
      </c>
      <c r="E12" s="249">
        <v>1288</v>
      </c>
      <c r="F12" s="241" t="s">
        <v>117</v>
      </c>
      <c r="G12" s="250" t="s">
        <v>198</v>
      </c>
      <c r="H12" s="251">
        <v>1</v>
      </c>
      <c r="I12" s="242">
        <v>2077.4960000000001</v>
      </c>
      <c r="J12" s="243">
        <v>5.1705502170441016E-2</v>
      </c>
      <c r="K12" s="243">
        <v>0.37441861326913417</v>
      </c>
      <c r="L12" s="243">
        <v>0.16173316338515212</v>
      </c>
      <c r="M12" s="252">
        <v>71</v>
      </c>
    </row>
    <row r="13" spans="1:13" ht="16.5">
      <c r="A13" s="247" t="s">
        <v>115</v>
      </c>
      <c r="B13" s="248" t="s">
        <v>212</v>
      </c>
      <c r="C13" s="239" t="s">
        <v>66</v>
      </c>
      <c r="D13" s="240">
        <v>0.82095238095238088</v>
      </c>
      <c r="E13" s="249">
        <v>7828</v>
      </c>
      <c r="F13" s="241" t="s">
        <v>116</v>
      </c>
      <c r="G13" s="250" t="s">
        <v>194</v>
      </c>
      <c r="H13" s="251">
        <v>1</v>
      </c>
      <c r="I13" s="242">
        <v>2739.8040000000001</v>
      </c>
      <c r="J13" s="243">
        <v>5.824663391903448E-2</v>
      </c>
      <c r="K13" s="243">
        <v>0.37763638639803032</v>
      </c>
      <c r="L13" s="243">
        <v>0.16862520092678163</v>
      </c>
      <c r="M13" s="252">
        <v>78</v>
      </c>
    </row>
  </sheetData>
  <mergeCells count="1">
    <mergeCell ref="A2:M2"/>
  </mergeCells>
  <phoneticPr fontId="2" type="noConversion"/>
  <conditionalFormatting sqref="C10:D13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2024-10-02T06:43:27Z</dcterms:modified>
</cp:coreProperties>
</file>