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291485B3-7AAE-41A6-AA49-1D37D5911FD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externalReferences>
    <externalReference r:id="rId9"/>
  </externalReferences>
  <definedNames>
    <definedName name="_xlnm._FilterDatabase" localSheetId="6" hidden="1">'D,F등급 명단'!$A$13:$R$48</definedName>
    <definedName name="_xlnm._FilterDatabase" localSheetId="4" hidden="1">운전자별!$A$4:$BR$48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운전자별!$A$1:$R$48</definedName>
    <definedName name="_xlnm.Print_Area" localSheetId="1">종합!$A$1:$L$113</definedName>
    <definedName name="_xlnm.Print_Area" localSheetId="3">차량별!$A$1:$T$22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2" l="1"/>
  <c r="K19" i="12"/>
  <c r="J19" i="12"/>
  <c r="I19" i="12"/>
  <c r="J18" i="12"/>
  <c r="K18" i="12" s="1"/>
  <c r="I18" i="12"/>
  <c r="J17" i="12"/>
  <c r="K17" i="12" s="1"/>
  <c r="I17" i="12"/>
  <c r="J16" i="12"/>
  <c r="K16" i="12" s="1"/>
  <c r="I16" i="12"/>
  <c r="J15" i="12"/>
  <c r="K15" i="12" s="1"/>
  <c r="I15" i="12"/>
  <c r="J14" i="12"/>
  <c r="K14" i="12" s="1"/>
  <c r="I14" i="12"/>
  <c r="K13" i="12"/>
  <c r="J13" i="12"/>
  <c r="I13" i="12"/>
  <c r="J12" i="12"/>
  <c r="K12" i="12" s="1"/>
  <c r="I12" i="12"/>
  <c r="J11" i="12"/>
  <c r="I11" i="12"/>
  <c r="J20" i="12" a="1"/>
  <c r="I20" i="12" a="1"/>
  <c r="I20" i="12" l="1"/>
  <c r="J20" i="12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D51" i="12" a="1"/>
  <c r="H51" i="12" a="1"/>
  <c r="F51" i="12" a="1"/>
  <c r="E51" i="12" a="1"/>
  <c r="I51" i="12" a="1"/>
  <c r="G51" i="12" a="1"/>
  <c r="J51" i="12" a="1"/>
  <c r="K20" i="12" l="1"/>
  <c r="D51" i="12"/>
  <c r="G51" i="12"/>
  <c r="J51" i="12"/>
  <c r="F51" i="12"/>
  <c r="I51" i="12"/>
  <c r="E51" i="12"/>
  <c r="H51" i="12"/>
  <c r="F14" i="60"/>
  <c r="F22" i="60"/>
  <c r="F15" i="60"/>
  <c r="F17" i="60"/>
  <c r="F16" i="60"/>
  <c r="F21" i="60"/>
  <c r="F13" i="60"/>
  <c r="F18" i="60"/>
  <c r="F19" i="60"/>
  <c r="F20" i="60"/>
  <c r="F12" i="60"/>
  <c r="F11" i="60"/>
  <c r="H64" i="12" l="1"/>
  <c r="G64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G66" i="12" l="1"/>
  <c r="G67" i="12"/>
  <c r="G71" i="12"/>
  <c r="G68" i="12"/>
  <c r="G70" i="12"/>
  <c r="G65" i="12"/>
  <c r="G69" i="12"/>
  <c r="H66" i="12"/>
  <c r="H70" i="12"/>
  <c r="H65" i="12"/>
  <c r="H69" i="12"/>
  <c r="H68" i="12"/>
  <c r="H71" i="12"/>
  <c r="H67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64" i="12" l="1"/>
  <c r="B103" i="12"/>
  <c r="K64" i="12"/>
  <c r="I64" i="12"/>
  <c r="J64" i="12"/>
  <c r="F66" i="12" l="1"/>
  <c r="B104" i="12"/>
  <c r="B105" i="12"/>
  <c r="J69" i="12"/>
  <c r="J70" i="12"/>
  <c r="J67" i="12"/>
  <c r="J66" i="12"/>
  <c r="J71" i="12"/>
  <c r="J68" i="12"/>
  <c r="J65" i="12"/>
  <c r="I71" i="12"/>
  <c r="I68" i="12"/>
  <c r="I69" i="12"/>
  <c r="I70" i="12"/>
  <c r="I67" i="12"/>
  <c r="I66" i="12"/>
  <c r="I65" i="12"/>
  <c r="K69" i="12"/>
  <c r="K70" i="12"/>
  <c r="K67" i="12"/>
  <c r="U65" i="12"/>
  <c r="K71" i="12"/>
  <c r="K68" i="12"/>
  <c r="K66" i="12"/>
  <c r="K65" i="12"/>
  <c r="F71" i="12"/>
  <c r="F68" i="12"/>
  <c r="F69" i="12"/>
  <c r="F70" i="12"/>
  <c r="F67" i="12"/>
  <c r="F65" i="12"/>
  <c r="D104" i="12" l="1"/>
  <c r="G104" i="12"/>
  <c r="J10" i="12"/>
  <c r="J31" i="12" s="1"/>
  <c r="N25" i="12"/>
  <c r="K27" i="12"/>
  <c r="D27" i="12" l="1"/>
  <c r="N51" i="12" a="1"/>
  <c r="N51" i="12" l="1"/>
  <c r="K51" i="12" s="1" a="1"/>
  <c r="K51" i="12" s="1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03" i="12"/>
  <c r="H104" i="12"/>
  <c r="G105" i="12"/>
  <c r="E103" i="12"/>
  <c r="I105" i="12"/>
  <c r="D103" i="12"/>
  <c r="J103" i="12"/>
  <c r="E105" i="12"/>
  <c r="G103" i="12"/>
  <c r="H105" i="12"/>
  <c r="I104" i="12"/>
  <c r="F103" i="12"/>
  <c r="F104" i="12"/>
  <c r="J105" i="12"/>
  <c r="J104" i="12"/>
  <c r="F105" i="12"/>
  <c r="E104" i="12"/>
  <c r="D105" i="12"/>
  <c r="H10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<sst xmlns="http://schemas.openxmlformats.org/spreadsheetml/2006/main" count="1592" uniqueCount="394">
  <si>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</si>
  <si>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</si>
  <si>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</si>
  <si>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</si>
  <si>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</si>
  <si>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</si>
  <si>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</si>
  <si>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</si>
  <si>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</si>
  <si>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</si>
  <si>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</si>
  <si>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</si>
  <si>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</si>
  <si>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</si>
  <si>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</si>
  <si>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</si>
  <si>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</si>
  <si>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</si>
  <si>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</si>
  <si>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</si>
  <si>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</si>
  <si>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</si>
  <si>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</si>
  <si>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</si>
  <si>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</si>
  <si>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</si>
  <si>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</si>
  <si>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</si>
  <si>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</si>
  <si>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</si>
  <si>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</si>
  <si>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</si>
  <si>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</si>
  <si>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</si>
  <si>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</si>
  <si>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</si>
  <si>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</si>
  <si>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</si>
  <si>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</si>
  <si>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</si>
  <si>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</si>
  <si>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</si>
  <si>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</si>
  <si>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</si>
  <si>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</si>
  <si>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</si>
  <si>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</si>
  <si>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</si>
  <si>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</si>
  <si>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</si>
  <si>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</si>
  <si>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</si>
  <si>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</si>
  <si>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</si>
  <si>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</si>
  <si>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</si>
  <si>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</si>
  <si>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</si>
  <si>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</si>
  <si>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</si>
  <si>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</si>
  <si>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</si>
  <si>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</si>
  <si>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</si>
  <si>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</si>
  <si>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</si>
  <si>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</si>
  <si>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</si>
  <si>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</si>
  <si>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</si>
  <si>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</si>
  <si>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</si>
  <si>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</si>
  <si>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</si>
  <si>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</si>
  <si>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</si>
  <si>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</si>
  <si>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</si>
  <si>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</si>
  <si>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</si>
  <si>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</si>
  <si>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</si>
  <si>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</si>
  <si>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</si>
  <si>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</si>
  <si>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</si>
  <si>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</si>
  <si>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</si>
  <si>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</si>
  <si>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</si>
  <si>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</si>
  <si>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</si>
  <si>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</si>
  <si>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</si>
  <si>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</si>
  <si>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</si>
  <si>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</si>
  <si>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</si>
  <si>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</si>
  <si>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</si>
  <si>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</si>
  <si>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</si>
  <si>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</si>
  <si>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</si>
  <si>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</si>
  <si>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</si>
  <si>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</si>
  <si>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</si>
  <si>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</si>
  <si>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</si>
  <si>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</si>
  <si>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</si>
  <si>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</si>
  <si>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</si>
  <si>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</si>
  <si>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</si>
  <si>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</si>
  <si>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</si>
  <si>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</si>
  <si>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</si>
  <si>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</si>
  <si>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</si>
  <si>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</si>
  <si>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</si>
  <si>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</si>
  <si>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</si>
  <si>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</si>
  <si>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</si>
  <si>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</si>
  <si>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</si>
  <si>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</si>
  <si>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</si>
  <si>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</si>
  <si>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</si>
  <si>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</si>
  <si>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</si>
  <si>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</si>
  <si>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</si>
  <si>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</si>
  <si>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</si>
  <si>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</si>
  <si>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</si>
  <si>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</si>
  <si>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</si>
  <si>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</si>
  <si>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</si>
  <si>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</si>
  <si>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</si>
  <si>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</si>
  <si>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</si>
  <si>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</si>
  <si>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</si>
  <si>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</si>
  <si>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</si>
  <si>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</si>
  <si>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</si>
  <si>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</si>
  <si>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</si>
  <si>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</si>
  <si>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</si>
  <si>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</si>
  <si>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</si>
  <si>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</si>
  <si>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</si>
  <si>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</si>
  <si>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</si>
  <si>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</si>
  <si>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</si>
  <si>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</si>
  <si>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</si>
  <si>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</si>
  <si>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</si>
  <si>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</si>
  <si>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</si>
  <si>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</si>
  <si>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</si>
  <si>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</si>
  <si>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</si>
  <si>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</si>
  <si>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</si>
  <si>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</si>
  <si>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</si>
  <si>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</si>
  <si>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</si>
  <si>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</si>
  <si>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</si>
  <si>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</si>
  <si>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</si>
  <si>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</si>
  <si>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</si>
  <si>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</si>
  <si>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인천제물포교통</t>
    <phoneticPr fontId="2" type="noConversion"/>
  </si>
  <si>
    <t>70바2602</t>
  </si>
  <si>
    <t>3030</t>
  </si>
  <si>
    <t>70바2641</t>
  </si>
  <si>
    <t>70바2688</t>
  </si>
  <si>
    <t>인천제물포교통30D1</t>
  </si>
  <si>
    <t>70바2712</t>
  </si>
  <si>
    <t>70바2713</t>
  </si>
  <si>
    <t>70바2765</t>
  </si>
  <si>
    <t>70바2783</t>
  </si>
  <si>
    <t>인천제물포교통30F1</t>
  </si>
  <si>
    <t>70바2829</t>
  </si>
  <si>
    <t>70바2837</t>
  </si>
  <si>
    <t>70바2608</t>
  </si>
  <si>
    <t>70바2770</t>
  </si>
  <si>
    <t>중형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</si>
  <si>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</si>
  <si>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</si>
  <si>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</si>
  <si>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</si>
  <si>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</si>
  <si>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</si>
  <si>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</si>
  <si>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</si>
  <si>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고현성</t>
  </si>
  <si>
    <t>530907</t>
  </si>
  <si>
    <t>권오완</t>
  </si>
  <si>
    <t>5306235</t>
  </si>
  <si>
    <t>권인호</t>
  </si>
  <si>
    <t>5302218</t>
  </si>
  <si>
    <t>김승호</t>
  </si>
  <si>
    <t>5306697</t>
  </si>
  <si>
    <t>김종섭</t>
  </si>
  <si>
    <t>5304173</t>
  </si>
  <si>
    <t>김종윤</t>
  </si>
  <si>
    <t>5302190</t>
  </si>
  <si>
    <t>김혁길</t>
  </si>
  <si>
    <t>5305121</t>
  </si>
  <si>
    <t>김현국</t>
  </si>
  <si>
    <t>5301863</t>
  </si>
  <si>
    <t>김홍배</t>
  </si>
  <si>
    <t>530662</t>
  </si>
  <si>
    <t>남형우</t>
  </si>
  <si>
    <t>5305409</t>
  </si>
  <si>
    <t>박광수</t>
  </si>
  <si>
    <t>5308998</t>
  </si>
  <si>
    <t>박성권</t>
  </si>
  <si>
    <t>5303924</t>
  </si>
  <si>
    <t>박성수</t>
  </si>
  <si>
    <t>5308543</t>
  </si>
  <si>
    <t>박성식</t>
  </si>
  <si>
    <t>5302074</t>
  </si>
  <si>
    <t>송재욱</t>
  </si>
  <si>
    <t>5303111</t>
  </si>
  <si>
    <t>신정호</t>
  </si>
  <si>
    <t>5304397</t>
  </si>
  <si>
    <t>신철광</t>
  </si>
  <si>
    <t>5309627</t>
  </si>
  <si>
    <t>안맹순</t>
  </si>
  <si>
    <t>5305333</t>
  </si>
  <si>
    <t>엄진용</t>
  </si>
  <si>
    <t>5304113</t>
  </si>
  <si>
    <t>우동국</t>
  </si>
  <si>
    <t>5302989</t>
  </si>
  <si>
    <t>이재성</t>
  </si>
  <si>
    <t>5307266</t>
  </si>
  <si>
    <t>이정수3</t>
  </si>
  <si>
    <t>5307627</t>
  </si>
  <si>
    <t>이태식</t>
  </si>
  <si>
    <t>5306992</t>
  </si>
  <si>
    <t>이한우</t>
  </si>
  <si>
    <t>5301655</t>
  </si>
  <si>
    <t>장운혁</t>
  </si>
  <si>
    <t>5306819</t>
  </si>
  <si>
    <t>정재영</t>
  </si>
  <si>
    <t>5307654</t>
  </si>
  <si>
    <t>조대식</t>
  </si>
  <si>
    <t>530946</t>
  </si>
  <si>
    <t>진재선</t>
  </si>
  <si>
    <t>5301432</t>
  </si>
  <si>
    <t>차명옥</t>
  </si>
  <si>
    <t>5305343</t>
  </si>
  <si>
    <t>최남식</t>
  </si>
  <si>
    <t>5303001</t>
  </si>
  <si>
    <t>표정철</t>
  </si>
  <si>
    <t>5301558</t>
  </si>
  <si>
    <t>하태권</t>
  </si>
  <si>
    <t>5303999</t>
  </si>
  <si>
    <t>한정철</t>
  </si>
  <si>
    <t>5306277</t>
  </si>
  <si>
    <t>홍석하</t>
  </si>
  <si>
    <t>5301711</t>
  </si>
  <si>
    <t>인천전체</t>
  </si>
  <si>
    <t>0%(0명)</t>
  </si>
  <si>
    <t>▽</t>
  </si>
  <si>
    <t>=</t>
  </si>
  <si>
    <t>▲</t>
  </si>
  <si>
    <t>인천제물포교통30D4</t>
  </si>
  <si>
    <t>인천제물포교통30C1</t>
  </si>
  <si>
    <t>인천제물포교통30D3</t>
  </si>
  <si>
    <t>인천제물포교통30D2</t>
  </si>
  <si>
    <t>7878</t>
  </si>
  <si>
    <t>인천제물포교통78F1</t>
  </si>
  <si>
    <t>급행97급행97</t>
  </si>
  <si>
    <t>인천제물포교통급행97F3</t>
  </si>
  <si>
    <t>인천제물포교통급행97F2</t>
  </si>
  <si>
    <t>인천제물포교통급행97D1</t>
  </si>
  <si>
    <t>인천제물포교통급행97F4</t>
  </si>
  <si>
    <t>인천제물포교통급행97F1</t>
  </si>
  <si>
    <t>인천제물포교통급행97F5</t>
  </si>
  <si>
    <t>NULL</t>
  </si>
  <si>
    <t>5303141</t>
  </si>
  <si>
    <t>5305555</t>
  </si>
  <si>
    <t>조영돈</t>
  </si>
  <si>
    <t>5301062</t>
  </si>
  <si>
    <t>2%(1명)</t>
  </si>
  <si>
    <t>24'09</t>
    <phoneticPr fontId="2" type="noConversion"/>
  </si>
  <si>
    <t>고창국</t>
  </si>
  <si>
    <t>김정섭</t>
  </si>
  <si>
    <t>유원선</t>
  </si>
  <si>
    <t>이웅렬</t>
  </si>
  <si>
    <t>장현택</t>
  </si>
  <si>
    <t>[24년 10월] 급감속관리 명단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</si>
  <si>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</si>
  <si>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</si>
  <si>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</si>
  <si>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</si>
  <si>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</si>
  <si>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이준용</t>
  </si>
  <si>
    <t>-</t>
  </si>
  <si>
    <t>53031411131.907</t>
  </si>
  <si>
    <t>53055552312.307</t>
  </si>
  <si>
    <t>5305894</t>
  </si>
  <si>
    <t>5305894443.836</t>
  </si>
  <si>
    <t>530412</t>
  </si>
  <si>
    <t>530412298.539</t>
  </si>
  <si>
    <t>5309074987.228</t>
  </si>
  <si>
    <t>53062352114.52</t>
  </si>
  <si>
    <t>A</t>
  </si>
  <si>
    <t>(우  수)</t>
  </si>
  <si>
    <t>53022181935.434</t>
  </si>
  <si>
    <t>53066971727.118</t>
  </si>
  <si>
    <t>5308696</t>
  </si>
  <si>
    <t>5308696193.731</t>
  </si>
  <si>
    <t>53041732258.331</t>
  </si>
  <si>
    <t>5302190149.088</t>
  </si>
  <si>
    <t>53051211709.372</t>
  </si>
  <si>
    <t>5301863253.174</t>
  </si>
  <si>
    <t>530662152.095</t>
  </si>
  <si>
    <t>53054093344.82</t>
  </si>
  <si>
    <t>53089981776.467</t>
  </si>
  <si>
    <t>5303924604.165</t>
  </si>
  <si>
    <t>53085431699.037</t>
  </si>
  <si>
    <t>5302074219.198</t>
  </si>
  <si>
    <t>5303111150.17</t>
  </si>
  <si>
    <t>53043973204.751</t>
  </si>
  <si>
    <t>53096271706.893</t>
  </si>
  <si>
    <t>53053331419.352</t>
  </si>
  <si>
    <t>53041131566.057</t>
  </si>
  <si>
    <t>5302989400.524</t>
  </si>
  <si>
    <t>5307395</t>
  </si>
  <si>
    <t>53073951405.463</t>
  </si>
  <si>
    <t>5303795</t>
  </si>
  <si>
    <t>53037951263.669</t>
  </si>
  <si>
    <t>5307266277.055</t>
  </si>
  <si>
    <t>53076272579.935</t>
  </si>
  <si>
    <t>530857</t>
  </si>
  <si>
    <t>530857750.098</t>
  </si>
  <si>
    <t>53069922164.133</t>
  </si>
  <si>
    <t>53016552257.629</t>
  </si>
  <si>
    <t>5306819214.127</t>
  </si>
  <si>
    <t>5301813</t>
  </si>
  <si>
    <t>5301813551.489</t>
  </si>
  <si>
    <t>5307654812.35</t>
  </si>
  <si>
    <t>5309464577.436</t>
  </si>
  <si>
    <t>53010621601.711</t>
  </si>
  <si>
    <t>5301432200.637</t>
  </si>
  <si>
    <t>5305343251.821</t>
  </si>
  <si>
    <t>5303001499.085</t>
  </si>
  <si>
    <t>70바2802</t>
  </si>
  <si>
    <t>53015581934.933</t>
  </si>
  <si>
    <t>5303999149.844</t>
  </si>
  <si>
    <t>53062771493.184</t>
  </si>
  <si>
    <t>53017112081.21</t>
  </si>
  <si>
    <t>인천제물포교통30C2</t>
  </si>
  <si>
    <t>인천제물포교통30B1</t>
  </si>
  <si>
    <t>인천제물포교통78B1</t>
  </si>
  <si>
    <t>인천제물포교통급행97D2</t>
  </si>
  <si>
    <t>인천제물포교통급행97D3</t>
  </si>
  <si>
    <t>분석기간: 24.09.01-24.09.30</t>
    <phoneticPr fontId="2" type="noConversion"/>
  </si>
  <si>
    <t>50%(1명)</t>
  </si>
  <si>
    <t>13%(1명)</t>
  </si>
  <si>
    <t>25%(2명)</t>
  </si>
  <si>
    <t>50%(4명)</t>
  </si>
  <si>
    <t>38%(3명)</t>
  </si>
  <si>
    <t>63%(5명)</t>
  </si>
  <si>
    <t>4%(2명)</t>
  </si>
  <si>
    <t>7%(3명)</t>
  </si>
  <si>
    <t>42%(19명)</t>
  </si>
  <si>
    <t>44%(19명)</t>
  </si>
  <si>
    <t>개선율(유카전)</t>
    <phoneticPr fontId="2" type="noConversion"/>
  </si>
  <si>
    <t>순위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</si>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</sst>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78" fillId="15" borderId="0" xfId="562" applyNumberFormat="1" applyFont="1" applyFill="1" applyAlignment="1">
      <alignment horizontal="center" vertical="center" wrapText="1"/>
    </xf>
    <xf numFmtId="191" fontId="78" fillId="16" borderId="0" xfId="562" applyNumberFormat="1" applyFont="1" applyFill="1" applyAlignment="1">
      <alignment horizontal="right" vertical="center"/>
    </xf>
    <xf numFmtId="185" fontId="10" fillId="6" borderId="0" xfId="0" applyNumberFormat="1" applyFont="1" applyFill="1">
      <alignment vertical="center"/>
    </xf>
    <xf numFmtId="185" fontId="10" fillId="0" borderId="0" xfId="0" applyNumberFormat="1" applyFont="1">
      <alignment vertical="center"/>
    </xf>
    <xf numFmtId="180" fontId="64" fillId="13" borderId="0" xfId="0" applyNumberFormat="1" applyFont="1" applyFill="1" applyAlignment="1">
      <alignment horizontal="center" vertical="center"/>
    </xf>
    <xf numFmtId="180" fontId="64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9" fontId="80" fillId="0" borderId="0" xfId="2" applyFont="1" applyFill="1" applyBorder="1">
      <alignment vertical="center"/>
    </xf>
    <xf numFmtId="184" fontId="31" fillId="0" borderId="0" xfId="1" applyNumberFormat="1" applyFont="1" applyFill="1" applyBorder="1">
      <alignment vertical="center"/>
    </xf>
    <xf numFmtId="185" fontId="81" fillId="10" borderId="29" xfId="0" applyNumberFormat="1" applyFont="1" applyFill="1" applyBorder="1" applyAlignment="1">
      <alignment horizontal="center" vertical="center" wrapText="1"/>
    </xf>
    <xf numFmtId="185" fontId="81" fillId="10" borderId="23" xfId="0" applyNumberFormat="1" applyFont="1" applyFill="1" applyBorder="1" applyAlignment="1">
      <alignment horizontal="center" vertical="center" wrapText="1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180" fontId="39" fillId="16" borderId="0" xfId="562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80" fontId="64" fillId="16" borderId="0" xfId="568" applyNumberFormat="1" applyFont="1" applyFill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79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93" fontId="42" fillId="9" borderId="42" xfId="568" applyNumberFormat="1" applyFont="1" applyFill="1" applyBorder="1" applyAlignment="1">
      <alignment horizontal="center" vertical="center"/>
    </xf>
    <xf numFmtId="177" fontId="43" fillId="0" borderId="43" xfId="4" applyNumberFormat="1" applyFont="1" applyBorder="1" applyAlignment="1">
      <alignment horizontal="center" vertical="center" wrapText="1"/>
    </xf>
    <xf numFmtId="177" fontId="44" fillId="10" borderId="43" xfId="4" applyNumberFormat="1" applyFont="1" applyFill="1" applyBorder="1" applyAlignment="1">
      <alignment horizontal="center" vertical="center" wrapText="1"/>
    </xf>
    <xf numFmtId="9" fontId="44" fillId="0" borderId="44" xfId="569" applyFont="1" applyBorder="1" applyAlignment="1">
      <alignment horizontal="center" vertical="center"/>
    </xf>
    <xf numFmtId="194" fontId="42" fillId="9" borderId="45" xfId="568" applyNumberFormat="1" applyFont="1" applyFill="1" applyBorder="1" applyAlignment="1">
      <alignment horizontal="center" vertical="center"/>
    </xf>
    <xf numFmtId="9" fontId="82" fillId="0" borderId="46" xfId="569" applyFont="1" applyBorder="1" applyAlignment="1">
      <alignment horizontal="center" vertical="center"/>
    </xf>
    <xf numFmtId="178" fontId="82" fillId="0" borderId="46" xfId="569" applyNumberFormat="1" applyFont="1" applyBorder="1" applyAlignment="1">
      <alignment horizontal="center" vertical="center"/>
    </xf>
    <xf numFmtId="0" fontId="83" fillId="9" borderId="45" xfId="568" applyFont="1" applyFill="1" applyBorder="1" applyAlignment="1">
      <alignment horizontal="center" vertical="center"/>
    </xf>
    <xf numFmtId="178" fontId="43" fillId="0" borderId="47" xfId="569" applyNumberFormat="1" applyFont="1" applyBorder="1" applyAlignment="1">
      <alignment horizontal="right" vertical="center" wrapText="1"/>
    </xf>
    <xf numFmtId="10" fontId="44" fillId="10" borderId="47" xfId="569" applyNumberFormat="1" applyFont="1" applyFill="1" applyBorder="1" applyAlignment="1">
      <alignment horizontal="center" vertical="center" wrapText="1"/>
    </xf>
    <xf numFmtId="178" fontId="44" fillId="0" borderId="46" xfId="569" applyNumberFormat="1" applyFont="1" applyBorder="1" applyAlignment="1">
      <alignment horizontal="right" vertical="center"/>
    </xf>
    <xf numFmtId="0" fontId="42" fillId="9" borderId="48" xfId="568" applyFont="1" applyFill="1" applyBorder="1" applyAlignment="1">
      <alignment horizontal="center" vertical="center"/>
    </xf>
    <xf numFmtId="10" fontId="43" fillId="0" borderId="49" xfId="569" applyNumberFormat="1" applyFont="1" applyBorder="1" applyAlignment="1">
      <alignment horizontal="center" vertical="center" wrapText="1"/>
    </xf>
    <xf numFmtId="187" fontId="84" fillId="10" borderId="49" xfId="569" applyNumberFormat="1" applyFont="1" applyFill="1" applyBorder="1" applyAlignment="1">
      <alignment horizontal="centerContinuous" vertical="center"/>
    </xf>
    <xf numFmtId="187" fontId="84" fillId="10" borderId="50" xfId="569" applyNumberFormat="1" applyFont="1" applyFill="1" applyBorder="1" applyAlignment="1">
      <alignment horizontal="centerContinuous" vertical="center"/>
    </xf>
    <xf numFmtId="0" fontId="30" fillId="0" borderId="0" xfId="0" applyFont="1" applyAlignment="1">
      <alignment horizontal="center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8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648-435B-BF0B-B985462A3E54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9C6-45AB-A77F-CA11324F606E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9C6-45AB-A77F-CA11324F60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2.0042734979857362</c:v>
                </c:pt>
                <c:pt idx="5">
                  <c:v>1.8960121515333608</c:v>
                </c:pt>
                <c:pt idx="6">
                  <c:v>1.8380886431875543</c:v>
                </c:pt>
                <c:pt idx="7">
                  <c:v>1.7936088855561547</c:v>
                </c:pt>
                <c:pt idx="8">
                  <c:v>1.8396130929211192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</c:v>
                </c:pt>
                <c:pt idx="1">
                  <c:v>2.2222222222222223E-2</c:v>
                </c:pt>
                <c:pt idx="2">
                  <c:v>4.4444444444444446E-2</c:v>
                </c:pt>
                <c:pt idx="3">
                  <c:v>6.6666666666666666E-2</c:v>
                </c:pt>
                <c:pt idx="4">
                  <c:v>0.42222222222222222</c:v>
                </c:pt>
                <c:pt idx="5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0.5</c:v>
                </c:pt>
                <c:pt idx="1">
                  <c:v>0.125</c:v>
                </c:pt>
                <c:pt idx="2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0.5</c:v>
                </c:pt>
                <c:pt idx="1">
                  <c:v>0.125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78 </c:v>
                </c:pt>
                <c:pt idx="1">
                  <c:v> 30 </c:v>
                </c:pt>
                <c:pt idx="2">
                  <c:v> 급행97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694765</xdr:colOff>
      <xdr:row>8</xdr:row>
      <xdr:rowOff>851647</xdr:rowOff>
    </xdr:from>
    <xdr:to>
      <xdr:col>2</xdr:col>
      <xdr:colOff>123265</xdr:colOff>
      <xdr:row>15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95618" y="3036794"/>
          <a:ext cx="347382" cy="1848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156880</xdr:colOff>
      <xdr:row>11</xdr:row>
      <xdr:rowOff>33615</xdr:rowOff>
    </xdr:from>
    <xdr:to>
      <xdr:col>2</xdr:col>
      <xdr:colOff>257737</xdr:colOff>
      <xdr:row>12</xdr:row>
      <xdr:rowOff>224116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3" y="3675527"/>
          <a:ext cx="1019739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761217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602876</xdr:colOff>
      <xdr:row>15</xdr:row>
      <xdr:rowOff>199467</xdr:rowOff>
    </xdr:from>
    <xdr:to>
      <xdr:col>5</xdr:col>
      <xdr:colOff>759763</xdr:colOff>
      <xdr:row>18</xdr:row>
      <xdr:rowOff>98616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370729" y="5006791"/>
          <a:ext cx="1030946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64951F-2843-445E-ABF4-86E934422E9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365310</xdr:colOff>
      <xdr:row>16</xdr:row>
      <xdr:rowOff>40343</xdr:rowOff>
    </xdr:from>
    <xdr:to>
      <xdr:col>5</xdr:col>
      <xdr:colOff>627529</xdr:colOff>
      <xdr:row>16</xdr:row>
      <xdr:rowOff>246530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007222" y="5139019"/>
          <a:ext cx="262219" cy="20618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558051</xdr:colOff>
      <xdr:row>14</xdr:row>
      <xdr:rowOff>210671</xdr:rowOff>
    </xdr:from>
    <xdr:to>
      <xdr:col>6</xdr:col>
      <xdr:colOff>714937</xdr:colOff>
      <xdr:row>16</xdr:row>
      <xdr:rowOff>109820</xdr:rowOff>
    </xdr:to>
    <xdr:sp macro="" textlink="$K$19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199963" y="472664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795618</xdr:colOff>
      <xdr:row>16</xdr:row>
      <xdr:rowOff>0</xdr:rowOff>
    </xdr:from>
    <xdr:to>
      <xdr:col>6</xdr:col>
      <xdr:colOff>212911</xdr:colOff>
      <xdr:row>16</xdr:row>
      <xdr:rowOff>257736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 flipV="1">
          <a:off x="4437530" y="5098676"/>
          <a:ext cx="291352" cy="2577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51060;&#50976;&#51221;\Desktop\&#50868;&#51204;&#49457;&#54693;&#48516;&#49437;&#54364;_&#51089;&#50629;&#50857;\&#51064;&#52380;&#50868;&#51204;&#49457;&#54693;\9&#50900;\&#51221;&#47532;&#50857;%20(8&#50900;).xlsx" TargetMode="External"/><Relationship Id="rId1" Type="http://schemas.openxmlformats.org/officeDocument/2006/relationships/externalLinkPath" Target="&#51221;&#47532;&#50857;%20(8&#5090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종합(4)"/>
      <sheetName val="운수사별노선개수"/>
      <sheetName val="숨김 (최종)"/>
      <sheetName val="운수사월별연비"/>
      <sheetName val="전체확인"/>
      <sheetName val="서버정보"/>
      <sheetName val="차량별"/>
      <sheetName val="운전자별"/>
      <sheetName val="D,F등급 명단"/>
      <sheetName val="급감속과다 명단"/>
      <sheetName val="공회전과다 명단"/>
    </sheetNames>
    <sheetDataSet>
      <sheetData sheetId="0">
        <row r="5">
          <cell r="C5" t="str">
            <v>인천제물포교통</v>
          </cell>
        </row>
      </sheetData>
      <sheetData sheetId="1"/>
      <sheetData sheetId="2">
        <row r="2">
          <cell r="F2" t="str">
            <v>연비현황</v>
          </cell>
        </row>
        <row r="3">
          <cell r="F3" t="str">
            <v>운수사</v>
          </cell>
          <cell r="J3" t="str">
            <v>순위</v>
          </cell>
        </row>
        <row r="4">
          <cell r="F4" t="str">
            <v>강인교통</v>
          </cell>
          <cell r="J4">
            <v>25</v>
          </cell>
        </row>
        <row r="5">
          <cell r="F5" t="str">
            <v>강인여객</v>
          </cell>
          <cell r="J5">
            <v>5</v>
          </cell>
        </row>
        <row r="6">
          <cell r="F6" t="str">
            <v>강화교통</v>
          </cell>
          <cell r="J6">
            <v>15</v>
          </cell>
        </row>
        <row r="7">
          <cell r="F7" t="str">
            <v>공영급행</v>
          </cell>
          <cell r="J7">
            <v>26</v>
          </cell>
        </row>
        <row r="8">
          <cell r="F8" t="str">
            <v>대인교통</v>
          </cell>
          <cell r="J8">
            <v>23</v>
          </cell>
        </row>
        <row r="9">
          <cell r="F9" t="str">
            <v>도영운수</v>
          </cell>
          <cell r="J9">
            <v>22</v>
          </cell>
        </row>
        <row r="10">
          <cell r="F10" t="str">
            <v>동화운수</v>
          </cell>
          <cell r="J10">
            <v>16</v>
          </cell>
        </row>
        <row r="11">
          <cell r="F11" t="str">
            <v>마니교통</v>
          </cell>
          <cell r="J11">
            <v>21</v>
          </cell>
        </row>
        <row r="12">
          <cell r="F12" t="str">
            <v>명진교통</v>
          </cell>
          <cell r="J12">
            <v>9</v>
          </cell>
        </row>
        <row r="13">
          <cell r="F13" t="str">
            <v>미래교통</v>
          </cell>
          <cell r="J13">
            <v>10</v>
          </cell>
        </row>
        <row r="14">
          <cell r="F14" t="str">
            <v>미추홀교통</v>
          </cell>
          <cell r="J14">
            <v>18</v>
          </cell>
        </row>
        <row r="15">
          <cell r="F15" t="str">
            <v>부성여객</v>
          </cell>
          <cell r="J15">
            <v>2</v>
          </cell>
        </row>
        <row r="16">
          <cell r="F16" t="str">
            <v>삼환교통</v>
          </cell>
          <cell r="J16">
            <v>11</v>
          </cell>
        </row>
        <row r="17">
          <cell r="F17" t="str">
            <v>삼환운수</v>
          </cell>
          <cell r="J17">
            <v>14</v>
          </cell>
        </row>
        <row r="18">
          <cell r="F18" t="str">
            <v>선진여객</v>
          </cell>
          <cell r="J18">
            <v>19</v>
          </cell>
        </row>
        <row r="19">
          <cell r="F19" t="str">
            <v>성산여객</v>
          </cell>
          <cell r="J19">
            <v>28</v>
          </cell>
        </row>
        <row r="20">
          <cell r="F20" t="str">
            <v>성원운수</v>
          </cell>
          <cell r="J20">
            <v>29</v>
          </cell>
        </row>
        <row r="21">
          <cell r="F21" t="str">
            <v>세운교통</v>
          </cell>
          <cell r="J21">
            <v>1</v>
          </cell>
        </row>
        <row r="22">
          <cell r="F22" t="str">
            <v>송도버스</v>
          </cell>
          <cell r="J22">
            <v>8</v>
          </cell>
        </row>
        <row r="23">
          <cell r="F23" t="str">
            <v>시영운수</v>
          </cell>
          <cell r="J23">
            <v>7</v>
          </cell>
        </row>
        <row r="24">
          <cell r="F24" t="str">
            <v>신동아교통</v>
          </cell>
          <cell r="J24">
            <v>12</v>
          </cell>
        </row>
        <row r="25">
          <cell r="F25" t="str">
            <v>신화여객</v>
          </cell>
          <cell r="J25">
            <v>20</v>
          </cell>
        </row>
        <row r="26">
          <cell r="F26" t="str">
            <v>신흥교통</v>
          </cell>
          <cell r="J26">
            <v>3</v>
          </cell>
        </row>
        <row r="27">
          <cell r="F27" t="str">
            <v>영종운수</v>
          </cell>
          <cell r="J27">
            <v>17</v>
          </cell>
        </row>
        <row r="28">
          <cell r="F28" t="str">
            <v>원진운수</v>
          </cell>
          <cell r="J28">
            <v>32</v>
          </cell>
        </row>
        <row r="29">
          <cell r="F29" t="str">
            <v>인천교통공사</v>
          </cell>
          <cell r="J29">
            <v>31</v>
          </cell>
        </row>
        <row r="30">
          <cell r="F30" t="str">
            <v>인천스마트</v>
          </cell>
          <cell r="J30">
            <v>4</v>
          </cell>
        </row>
        <row r="31">
          <cell r="F31" t="str">
            <v>인천제물포교통</v>
          </cell>
          <cell r="J31">
            <v>27</v>
          </cell>
        </row>
        <row r="32">
          <cell r="F32" t="str">
            <v>청라교통</v>
          </cell>
          <cell r="J32">
            <v>6</v>
          </cell>
        </row>
        <row r="33">
          <cell r="F33" t="str">
            <v>청룡교통</v>
          </cell>
          <cell r="J33">
            <v>13</v>
          </cell>
        </row>
        <row r="34">
          <cell r="F34" t="str">
            <v>태양여객</v>
          </cell>
          <cell r="J34">
            <v>24</v>
          </cell>
        </row>
        <row r="35">
          <cell r="F35" t="str">
            <v>해성운수</v>
          </cell>
          <cell r="J35">
            <v>30</v>
          </cell>
        </row>
      </sheetData>
      <sheetData sheetId="3">
        <row r="2">
          <cell r="C2" t="str">
            <v>전체</v>
          </cell>
          <cell r="F2" t="str">
            <v>비교기간
(100.8%)</v>
          </cell>
          <cell r="G2" t="str">
            <v>2월
(103.0%)</v>
          </cell>
          <cell r="H2" t="str">
            <v>3월
(104.6%)</v>
          </cell>
          <cell r="I2" t="str">
            <v>4월
(103.3%)</v>
          </cell>
          <cell r="J2" t="str">
            <v>5월
(101.4%)</v>
          </cell>
          <cell r="K2" t="str">
            <v>6월
(97.7%)</v>
          </cell>
          <cell r="L2" t="str">
            <v>7월
(94.7%)</v>
          </cell>
          <cell r="M2" t="str">
            <v>8월
(95.4)</v>
          </cell>
          <cell r="N2" t="str">
            <v>9월
(97.3%)</v>
          </cell>
        </row>
        <row r="3">
          <cell r="C3" t="str">
            <v>강인교통</v>
          </cell>
          <cell r="F3">
            <v>2.4919791350519866</v>
          </cell>
          <cell r="G3">
            <v>2.9464252867763081</v>
          </cell>
          <cell r="H3">
            <v>2.8968535970893461</v>
          </cell>
          <cell r="I3">
            <v>2.7607065228253944</v>
          </cell>
          <cell r="J3">
            <v>2.7059205819312293</v>
          </cell>
          <cell r="K3">
            <v>2.5984625577807483</v>
          </cell>
          <cell r="L3">
            <v>2.5309990351302964</v>
          </cell>
          <cell r="M3">
            <v>2.449124234258711</v>
          </cell>
          <cell r="N3">
            <v>2.5068472939223514</v>
          </cell>
        </row>
        <row r="4">
          <cell r="C4" t="str">
            <v>강인여객</v>
          </cell>
          <cell r="F4">
            <v>1.7711054686986105</v>
          </cell>
          <cell r="G4">
            <v>2.2592241370456914</v>
          </cell>
          <cell r="H4">
            <v>2.2180453735485735</v>
          </cell>
          <cell r="I4">
            <v>2.1459378503693789</v>
          </cell>
          <cell r="J4">
            <v>2.1185093864858913</v>
          </cell>
          <cell r="K4">
            <v>2.060963575943759</v>
          </cell>
          <cell r="L4">
            <v>2.0006355596555445</v>
          </cell>
          <cell r="M4">
            <v>1.9541652305841921</v>
          </cell>
          <cell r="N4">
            <v>1.9971140077082929</v>
          </cell>
        </row>
        <row r="5">
          <cell r="C5" t="str">
            <v>강화교통</v>
          </cell>
          <cell r="F5">
            <v>2.3444257506536914</v>
          </cell>
          <cell r="G5">
            <v>2.74782262348708</v>
          </cell>
          <cell r="H5">
            <v>2.7318945532398167</v>
          </cell>
          <cell r="I5">
            <v>2.6420339028428601</v>
          </cell>
          <cell r="J5">
            <v>2.5536375935074802</v>
          </cell>
          <cell r="K5">
            <v>2.4240873861831234</v>
          </cell>
          <cell r="L5">
            <v>2.4262096142314085</v>
          </cell>
          <cell r="M5">
            <v>2.370415934010766</v>
          </cell>
          <cell r="N5">
            <v>2.4341518338398824</v>
          </cell>
        </row>
        <row r="6">
          <cell r="C6" t="str">
            <v>공영급행</v>
          </cell>
          <cell r="F6">
            <v>2.3357119739712338</v>
          </cell>
          <cell r="G6">
            <v>2.7731990586181752</v>
          </cell>
          <cell r="H6">
            <v>2.7762958042224377</v>
          </cell>
          <cell r="I6">
            <v>2.7322018806254862</v>
          </cell>
          <cell r="J6">
            <v>2.6263888888888896</v>
          </cell>
          <cell r="K6">
            <v>2.4753168135544223</v>
          </cell>
          <cell r="L6">
            <v>2.3888730623222338</v>
          </cell>
          <cell r="M6">
            <v>2.3137918628606284</v>
          </cell>
          <cell r="N6">
            <v>2.3453556992544602</v>
          </cell>
        </row>
        <row r="7">
          <cell r="C7" t="str">
            <v>대인교통</v>
          </cell>
          <cell r="F7">
            <v>1.9840105286931891</v>
          </cell>
          <cell r="G7">
            <v>2.2967982058491492</v>
          </cell>
          <cell r="H7">
            <v>2.2995355584532664</v>
          </cell>
          <cell r="I7">
            <v>2.2211439467785619</v>
          </cell>
          <cell r="J7">
            <v>2.1615469251695214</v>
          </cell>
          <cell r="K7">
            <v>2.074660909233045</v>
          </cell>
          <cell r="L7">
            <v>2.0177788604282147</v>
          </cell>
          <cell r="M7">
            <v>1.958206884679349</v>
          </cell>
          <cell r="N7">
            <v>2.0094172617840438</v>
          </cell>
        </row>
        <row r="8">
          <cell r="C8" t="str">
            <v>도영운수</v>
          </cell>
          <cell r="F8">
            <v>1.8754618208813343</v>
          </cell>
          <cell r="G8">
            <v>2.3251460337144465</v>
          </cell>
          <cell r="H8">
            <v>2.2721994571414852</v>
          </cell>
          <cell r="I8">
            <v>2.2176999283533205</v>
          </cell>
          <cell r="J8">
            <v>2.1497397069835276</v>
          </cell>
          <cell r="K8">
            <v>2.0287702194557915</v>
          </cell>
          <cell r="L8">
            <v>1.9533315662221871</v>
          </cell>
          <cell r="M8">
            <v>1.8895845695927642</v>
          </cell>
          <cell r="N8">
            <v>1.9045496191313613</v>
          </cell>
        </row>
        <row r="9">
          <cell r="C9" t="str">
            <v>동화운수</v>
          </cell>
          <cell r="F9">
            <v>1.9244754801457915</v>
          </cell>
          <cell r="G9">
            <v>2.3203603114085731</v>
          </cell>
          <cell r="H9">
            <v>2.3473158469091824</v>
          </cell>
          <cell r="I9">
            <v>2.2777680811598144</v>
          </cell>
          <cell r="J9">
            <v>2.2096564015024871</v>
          </cell>
          <cell r="K9">
            <v>2.0820264205629275</v>
          </cell>
          <cell r="L9">
            <v>2.0046400189906239</v>
          </cell>
          <cell r="M9">
            <v>1.9523839192036017</v>
          </cell>
          <cell r="N9">
            <v>1.9964345048017043</v>
          </cell>
        </row>
        <row r="10">
          <cell r="C10" t="str">
            <v>마니교통</v>
          </cell>
          <cell r="F10">
            <v>1.7423246681955449</v>
          </cell>
          <cell r="G10">
            <v>1.9679720756638464</v>
          </cell>
          <cell r="H10">
            <v>2.0569053104539212</v>
          </cell>
          <cell r="I10">
            <v>2.0314190132020662</v>
          </cell>
          <cell r="J10">
            <v>1.9707336704401668</v>
          </cell>
          <cell r="K10">
            <v>1.8148324394926365</v>
          </cell>
          <cell r="L10">
            <v>1.8401091407573849</v>
          </cell>
          <cell r="M10">
            <v>1.7542047839820718</v>
          </cell>
          <cell r="N10">
            <v>1.7704412824101432</v>
          </cell>
        </row>
        <row r="11">
          <cell r="C11" t="str">
            <v>명진교통</v>
          </cell>
          <cell r="F11">
            <v>1.9609510860763544</v>
          </cell>
          <cell r="G11">
            <v>2.3321060584469118</v>
          </cell>
          <cell r="H11">
            <v>2.4236004266068312</v>
          </cell>
          <cell r="I11">
            <v>2.4295536763719849</v>
          </cell>
          <cell r="J11">
            <v>2.4009436886212181</v>
          </cell>
          <cell r="K11">
            <v>2.2395873613085295</v>
          </cell>
          <cell r="L11">
            <v>2.1207766845035079</v>
          </cell>
          <cell r="M11">
            <v>2.0197658800197686</v>
          </cell>
          <cell r="N11">
            <v>2.0764478681651437</v>
          </cell>
        </row>
        <row r="12">
          <cell r="C12" t="str">
            <v>미래교통</v>
          </cell>
          <cell r="F12">
            <v>2.1292535923242086</v>
          </cell>
          <cell r="G12">
            <v>2.5221333415580491</v>
          </cell>
          <cell r="H12">
            <v>2.5209626868221813</v>
          </cell>
          <cell r="I12">
            <v>2.4322706225879216</v>
          </cell>
          <cell r="J12">
            <v>2.3767468664211013</v>
          </cell>
          <cell r="K12">
            <v>2.3068305863345056</v>
          </cell>
          <cell r="L12">
            <v>2.2470184197801015</v>
          </cell>
          <cell r="M12">
            <v>2.1717360650584303</v>
          </cell>
          <cell r="N12">
            <v>2.2526615401717471</v>
          </cell>
        </row>
        <row r="13">
          <cell r="C13" t="str">
            <v>미추홀교통</v>
          </cell>
          <cell r="F13">
            <v>1.9087877700513656</v>
          </cell>
          <cell r="G13">
            <v>2.2844558223492597</v>
          </cell>
          <cell r="H13">
            <v>2.2682206432760856</v>
          </cell>
          <cell r="I13">
            <v>2.20717468589423</v>
          </cell>
          <cell r="J13">
            <v>2.1402222899130297</v>
          </cell>
          <cell r="K13">
            <v>2.0383571072236224</v>
          </cell>
          <cell r="L13">
            <v>1.98303112627079</v>
          </cell>
          <cell r="M13">
            <v>1.9298856856302078</v>
          </cell>
          <cell r="N13">
            <v>1.9704503404766989</v>
          </cell>
        </row>
        <row r="14">
          <cell r="C14" t="str">
            <v>부성여객</v>
          </cell>
          <cell r="F14">
            <v>1.6245051003765973</v>
          </cell>
          <cell r="G14">
            <v>1.9818810353028944</v>
          </cell>
          <cell r="H14">
            <v>2.026778695833316</v>
          </cell>
          <cell r="I14">
            <v>2.0113628976401672</v>
          </cell>
          <cell r="J14">
            <v>2.0122212527596171</v>
          </cell>
          <cell r="K14">
            <v>1.9615035073210563</v>
          </cell>
          <cell r="L14">
            <v>1.8815399716146837</v>
          </cell>
          <cell r="M14">
            <v>1.8499240475660848</v>
          </cell>
          <cell r="N14">
            <v>1.8823198790719278</v>
          </cell>
        </row>
        <row r="15">
          <cell r="C15" t="str">
            <v>삼환교통</v>
          </cell>
          <cell r="F15">
            <v>1.932779127135916</v>
          </cell>
          <cell r="G15">
            <v>2.2507827236523932</v>
          </cell>
          <cell r="H15">
            <v>2.23199806299785</v>
          </cell>
          <cell r="I15">
            <v>2.1931355413503706</v>
          </cell>
          <cell r="J15">
            <v>2.1605932873849274</v>
          </cell>
          <cell r="K15">
            <v>2.0668874490647817</v>
          </cell>
          <cell r="L15">
            <v>2.0329953095739177</v>
          </cell>
          <cell r="M15">
            <v>1.97865294183062</v>
          </cell>
          <cell r="N15">
            <v>2.024259208605713</v>
          </cell>
        </row>
        <row r="16">
          <cell r="C16" t="str">
            <v>삼환운수</v>
          </cell>
          <cell r="F16">
            <v>2.1215573252044813</v>
          </cell>
          <cell r="G16">
            <v>2.5574394290743059</v>
          </cell>
          <cell r="H16">
            <v>2.6095475378578605</v>
          </cell>
          <cell r="I16">
            <v>2.5911195452113063</v>
          </cell>
          <cell r="J16">
            <v>2.5277941046285726</v>
          </cell>
          <cell r="K16">
            <v>2.3831822765816577</v>
          </cell>
          <cell r="L16">
            <v>2.274463324758647</v>
          </cell>
          <cell r="M16">
            <v>2.1786636920970577</v>
          </cell>
          <cell r="N16">
            <v>2.209480080055775</v>
          </cell>
        </row>
        <row r="17">
          <cell r="C17" t="str">
            <v>선진여객</v>
          </cell>
          <cell r="F17">
            <v>2.0181502502527811</v>
          </cell>
          <cell r="G17">
            <v>2.2730361229891911</v>
          </cell>
          <cell r="H17">
            <v>2.2320426578336638</v>
          </cell>
          <cell r="I17">
            <v>2.2004303982724496</v>
          </cell>
          <cell r="J17">
            <v>2.1420091120857663</v>
          </cell>
          <cell r="K17">
            <v>2.0636831901575778</v>
          </cell>
          <cell r="L17">
            <v>2.0268080037970626</v>
          </cell>
          <cell r="M17">
            <v>2.0062206025722089</v>
          </cell>
          <cell r="N17">
            <v>2.0586075152471257</v>
          </cell>
        </row>
        <row r="18">
          <cell r="C18" t="str">
            <v>성산여객</v>
          </cell>
          <cell r="F18">
            <v>2.0554093654867969</v>
          </cell>
          <cell r="G18">
            <v>2.3125550026349182</v>
          </cell>
          <cell r="H18">
            <v>2.295595400787926</v>
          </cell>
          <cell r="I18">
            <v>2.2285866999510513</v>
          </cell>
          <cell r="J18">
            <v>2.143567873880996</v>
          </cell>
          <cell r="K18">
            <v>2.043779658285839</v>
          </cell>
          <cell r="L18">
            <v>1.9918605022563465</v>
          </cell>
          <cell r="M18">
            <v>1.9362795623075653</v>
          </cell>
          <cell r="N18">
            <v>1.9873480384221727</v>
          </cell>
        </row>
        <row r="19">
          <cell r="C19" t="str">
            <v>성원운수</v>
          </cell>
          <cell r="F19">
            <v>2.3676337393819513</v>
          </cell>
          <cell r="G19">
            <v>2.6697324306695966</v>
          </cell>
          <cell r="H19">
            <v>2.6985631415359173</v>
          </cell>
          <cell r="I19">
            <v>2.7009818178321834</v>
          </cell>
          <cell r="J19">
            <v>2.647648893431501</v>
          </cell>
          <cell r="K19">
            <v>2.417294536249349</v>
          </cell>
          <cell r="L19">
            <v>2.3003899225053881</v>
          </cell>
          <cell r="M19">
            <v>2.1846553809017299</v>
          </cell>
          <cell r="N19">
            <v>2.2601281324597955</v>
          </cell>
        </row>
        <row r="20">
          <cell r="C20" t="str">
            <v>세운교통</v>
          </cell>
          <cell r="F20">
            <v>1.6200035645275037</v>
          </cell>
          <cell r="G20">
            <v>1.9457716284651119</v>
          </cell>
          <cell r="H20">
            <v>1.9827780472333607</v>
          </cell>
          <cell r="I20">
            <v>1.9933606422329238</v>
          </cell>
          <cell r="J20">
            <v>1.9972000795682712</v>
          </cell>
          <cell r="K20">
            <v>1.919332354306817</v>
          </cell>
          <cell r="L20">
            <v>1.8464404701857364</v>
          </cell>
          <cell r="M20">
            <v>1.8233372448214373</v>
          </cell>
          <cell r="N20">
            <v>1.8869996754914948</v>
          </cell>
        </row>
        <row r="21">
          <cell r="C21" t="str">
            <v>송도버스</v>
          </cell>
          <cell r="F21">
            <v>1.8094563791853695</v>
          </cell>
          <cell r="G21">
            <v>2.1864809343698557</v>
          </cell>
          <cell r="H21">
            <v>2.1173347981424948</v>
          </cell>
          <cell r="I21">
            <v>2.0718807292445893</v>
          </cell>
          <cell r="J21">
            <v>2.0353488708410286</v>
          </cell>
          <cell r="K21">
            <v>1.9669250709233395</v>
          </cell>
          <cell r="L21">
            <v>1.9282859997365682</v>
          </cell>
          <cell r="M21">
            <v>1.9072682262962852</v>
          </cell>
          <cell r="N21">
            <v>1.928437775696352</v>
          </cell>
        </row>
        <row r="22">
          <cell r="C22" t="str">
            <v>시영운수</v>
          </cell>
          <cell r="F22">
            <v>1.732404614095995</v>
          </cell>
          <cell r="G22">
            <v>2.0164543376286956</v>
          </cell>
          <cell r="H22">
            <v>2.0592632858476065</v>
          </cell>
          <cell r="I22">
            <v>2.0907129454911595</v>
          </cell>
          <cell r="J22">
            <v>2.0980755307734293</v>
          </cell>
          <cell r="K22">
            <v>1.9455876901010325</v>
          </cell>
          <cell r="L22">
            <v>1.8707898152033084</v>
          </cell>
          <cell r="M22">
            <v>1.8129814067009924</v>
          </cell>
          <cell r="N22">
            <v>1.8677468891139024</v>
          </cell>
        </row>
        <row r="23">
          <cell r="C23" t="str">
            <v>신동아교통</v>
          </cell>
          <cell r="F23">
            <v>1.8025798211869086</v>
          </cell>
          <cell r="G23">
            <v>2.1458088314185924</v>
          </cell>
          <cell r="H23">
            <v>2.1464053110778827</v>
          </cell>
          <cell r="I23">
            <v>2.1105265819972874</v>
          </cell>
          <cell r="J23">
            <v>2.0374384423668168</v>
          </cell>
          <cell r="K23">
            <v>1.955714514331393</v>
          </cell>
          <cell r="L23">
            <v>1.9259680893375393</v>
          </cell>
          <cell r="M23">
            <v>1.8596281625906155</v>
          </cell>
          <cell r="N23">
            <v>1.8874781889783026</v>
          </cell>
        </row>
        <row r="24">
          <cell r="C24" t="str">
            <v>신화여객</v>
          </cell>
          <cell r="F24">
            <v>2.1056171949687608</v>
          </cell>
          <cell r="G24">
            <v>2.5478095925376096</v>
          </cell>
          <cell r="H24">
            <v>2.5938519932493946</v>
          </cell>
          <cell r="I24">
            <v>2.5544959860141851</v>
          </cell>
          <cell r="J24">
            <v>2.4456217349618097</v>
          </cell>
          <cell r="K24">
            <v>2.2577072895129953</v>
          </cell>
          <cell r="L24">
            <v>2.1782132988515599</v>
          </cell>
          <cell r="M24">
            <v>2.0901014647716267</v>
          </cell>
          <cell r="N24">
            <v>2.1423253141966603</v>
          </cell>
        </row>
        <row r="25">
          <cell r="C25" t="str">
            <v>신흥교통</v>
          </cell>
          <cell r="F25">
            <v>1.9709564947031954</v>
          </cell>
          <cell r="G25">
            <v>2.3403345213712372</v>
          </cell>
          <cell r="H25">
            <v>2.4003290301484261</v>
          </cell>
          <cell r="I25">
            <v>2.4114147134200561</v>
          </cell>
          <cell r="J25">
            <v>2.3762011212583198</v>
          </cell>
          <cell r="K25">
            <v>2.3101426486420067</v>
          </cell>
          <cell r="L25">
            <v>2.2244606859986944</v>
          </cell>
          <cell r="M25">
            <v>2.2155067827754045</v>
          </cell>
          <cell r="N25">
            <v>2.2635578763197111</v>
          </cell>
        </row>
        <row r="26">
          <cell r="C26" t="str">
            <v>영종운수</v>
          </cell>
          <cell r="F26">
            <v>2.2561611729832642</v>
          </cell>
          <cell r="G26">
            <v>2.6623596633279356</v>
          </cell>
          <cell r="H26">
            <v>2.6869503276308122</v>
          </cell>
          <cell r="I26">
            <v>2.6240929219276077</v>
          </cell>
          <cell r="J26">
            <v>2.6105942950474779</v>
          </cell>
          <cell r="K26">
            <v>2.4347606867760438</v>
          </cell>
          <cell r="L26">
            <v>2.3743564178505263</v>
          </cell>
          <cell r="M26">
            <v>2.2786409038251123</v>
          </cell>
          <cell r="N26">
            <v>2.3348896720895072</v>
          </cell>
        </row>
        <row r="27">
          <cell r="C27" t="str">
            <v>원진운수</v>
          </cell>
          <cell r="F27">
            <v>2.3439006339503594</v>
          </cell>
          <cell r="G27">
            <v>2.597167951107326</v>
          </cell>
          <cell r="H27">
            <v>2.5287460958845465</v>
          </cell>
          <cell r="I27">
            <v>2.4106264081394464</v>
          </cell>
          <cell r="J27">
            <v>2.316729981927351</v>
          </cell>
          <cell r="K27">
            <v>2.1837920604646204</v>
          </cell>
          <cell r="L27">
            <v>2.0996234171011516</v>
          </cell>
          <cell r="M27">
            <v>2.0124285154869068</v>
          </cell>
          <cell r="N27">
            <v>2.0648260811129862</v>
          </cell>
        </row>
        <row r="28">
          <cell r="C28" t="str">
            <v>인천교통공사</v>
          </cell>
          <cell r="F28">
            <v>2.8330940223239724</v>
          </cell>
          <cell r="G28">
            <v>3.1086368577891008</v>
          </cell>
          <cell r="H28">
            <v>3.0501294714593041</v>
          </cell>
          <cell r="I28">
            <v>2.9995648300926314</v>
          </cell>
          <cell r="J28">
            <v>2.9339055930546967</v>
          </cell>
          <cell r="K28">
            <v>2.7932090157016636</v>
          </cell>
          <cell r="L28">
            <v>2.6356196840458064</v>
          </cell>
          <cell r="M28">
            <v>2.5756166035252983</v>
          </cell>
          <cell r="N28">
            <v>2.6361006313736488</v>
          </cell>
        </row>
        <row r="29">
          <cell r="C29" t="str">
            <v>인천스마트</v>
          </cell>
          <cell r="F29">
            <v>1.6193928632609071</v>
          </cell>
          <cell r="G29">
            <v>1.9872395471009261</v>
          </cell>
          <cell r="H29">
            <v>1.9789339115695717</v>
          </cell>
          <cell r="I29">
            <v>1.9612436380461677</v>
          </cell>
          <cell r="J29">
            <v>1.9385096315261354</v>
          </cell>
          <cell r="K29">
            <v>1.8865681913125063</v>
          </cell>
          <cell r="L29">
            <v>1.8371514749812576</v>
          </cell>
          <cell r="M29">
            <v>1.8057655760299893</v>
          </cell>
          <cell r="N29">
            <v>1.8338266070649265</v>
          </cell>
        </row>
        <row r="30">
          <cell r="C30" t="str">
            <v>인천제물포교통</v>
          </cell>
          <cell r="F30">
            <v>1.8703212966418323</v>
          </cell>
          <cell r="G30">
            <v>2.1749039625540454</v>
          </cell>
          <cell r="H30">
            <v>2.126560743455836</v>
          </cell>
          <cell r="I30">
            <v>2.0802752526703294</v>
          </cell>
          <cell r="J30">
            <v>2.0042734979857362</v>
          </cell>
          <cell r="K30">
            <v>1.8960121515333608</v>
          </cell>
          <cell r="L30">
            <v>1.8380886431875543</v>
          </cell>
          <cell r="M30">
            <v>1.7936088855561547</v>
          </cell>
          <cell r="N30">
            <v>1.8396130929211192</v>
          </cell>
        </row>
        <row r="31">
          <cell r="C31" t="str">
            <v>청라교통</v>
          </cell>
          <cell r="F31">
            <v>2.1137725971480705</v>
          </cell>
          <cell r="G31">
            <v>2.5759923878266484</v>
          </cell>
          <cell r="H31">
            <v>2.521423879059852</v>
          </cell>
          <cell r="I31">
            <v>2.4524144645134589</v>
          </cell>
          <cell r="J31">
            <v>2.4103924908509127</v>
          </cell>
          <cell r="K31">
            <v>2.3587173994500255</v>
          </cell>
          <cell r="L31">
            <v>2.3279395730874164</v>
          </cell>
          <cell r="M31">
            <v>2.2649107818147907</v>
          </cell>
          <cell r="N31">
            <v>2.3301824349485933</v>
          </cell>
        </row>
        <row r="32">
          <cell r="C32" t="str">
            <v>청룡교통</v>
          </cell>
          <cell r="F32">
            <v>2.100909691872539</v>
          </cell>
          <cell r="G32">
            <v>2.5211984847646076</v>
          </cell>
          <cell r="H32">
            <v>2.5340224903608362</v>
          </cell>
          <cell r="I32">
            <v>2.4963752236706949</v>
          </cell>
          <cell r="J32">
            <v>2.4120729669795118</v>
          </cell>
          <cell r="K32">
            <v>2.3215989166939672</v>
          </cell>
          <cell r="L32">
            <v>2.2423413808738419</v>
          </cell>
          <cell r="M32">
            <v>2.1159564401998336</v>
          </cell>
          <cell r="N32">
            <v>2.192295523972168</v>
          </cell>
        </row>
        <row r="33">
          <cell r="C33" t="str">
            <v>태양여객</v>
          </cell>
          <cell r="F33">
            <v>2.0674464768237248</v>
          </cell>
          <cell r="G33">
            <v>2.4176372143502149</v>
          </cell>
          <cell r="H33">
            <v>2.4965755634090563</v>
          </cell>
          <cell r="I33">
            <v>2.4498972576918336</v>
          </cell>
          <cell r="J33">
            <v>2.3693875023840358</v>
          </cell>
          <cell r="K33">
            <v>2.1712213066008168</v>
          </cell>
          <cell r="L33">
            <v>2.1017421299217456</v>
          </cell>
          <cell r="M33">
            <v>2.0266821880551307</v>
          </cell>
          <cell r="N33">
            <v>2.0929427005077801</v>
          </cell>
        </row>
        <row r="34">
          <cell r="C34" t="str">
            <v>해성운수</v>
          </cell>
          <cell r="F34">
            <v>2.394684761506801</v>
          </cell>
          <cell r="G34">
            <v>2.6426970216529995</v>
          </cell>
          <cell r="H34">
            <v>2.6839962166812121</v>
          </cell>
          <cell r="I34">
            <v>2.6453191970751262</v>
          </cell>
          <cell r="J34">
            <v>2.5398292962753031</v>
          </cell>
          <cell r="K34">
            <v>2.3663000549339603</v>
          </cell>
          <cell r="L34">
            <v>2.2766121189256068</v>
          </cell>
          <cell r="M34">
            <v>2.1778448804578709</v>
          </cell>
          <cell r="N34">
            <v>2.2524100575578148</v>
          </cell>
        </row>
        <row r="35">
          <cell r="F35">
            <v>2.0099999999999998</v>
          </cell>
          <cell r="G35">
            <v>2.3694265865480442</v>
          </cell>
          <cell r="H35">
            <v>2.3691074827910121</v>
          </cell>
          <cell r="I35">
            <v>2.3284624069932538</v>
          </cell>
          <cell r="J35">
            <v>2.2779501091850674</v>
          </cell>
          <cell r="K35">
            <v>2.1867334394422611</v>
          </cell>
          <cell r="L35">
            <v>2.1308578540357206</v>
          </cell>
          <cell r="M35">
            <v>2.0814280310754389</v>
          </cell>
          <cell r="N35">
            <v>2.1304141491096162</v>
          </cell>
        </row>
      </sheetData>
      <sheetData sheetId="4">
        <row r="4">
          <cell r="C4">
            <v>2.0099999999999998</v>
          </cell>
        </row>
        <row r="5">
          <cell r="C5">
            <v>2.3662575846193561</v>
          </cell>
        </row>
        <row r="6">
          <cell r="C6">
            <v>2.37</v>
          </cell>
        </row>
        <row r="7">
          <cell r="C7">
            <v>2.33</v>
          </cell>
        </row>
        <row r="8">
          <cell r="C8">
            <v>2.2850259626150282</v>
          </cell>
        </row>
        <row r="9">
          <cell r="C9">
            <v>2.0664933427553414</v>
          </cell>
        </row>
        <row r="10">
          <cell r="C10">
            <v>2.13</v>
          </cell>
        </row>
        <row r="11">
          <cell r="C11">
            <v>2.08</v>
          </cell>
        </row>
        <row r="12">
          <cell r="C12">
            <v>2.13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27" width="9.140625" style="32"/>
    <col min="28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0" t="s">
        <v>108</v>
      </c>
      <c r="C2" s="58"/>
      <c r="D2" s="58"/>
      <c r="E2" s="58"/>
      <c r="F2" s="58"/>
      <c r="G2" s="58"/>
      <c r="H2" s="58"/>
      <c r="I2" s="58"/>
      <c r="J2" s="58"/>
      <c r="K2" s="66" t="s">
        <v>380</v>
      </c>
      <c r="L2" s="59"/>
    </row>
    <row r="3" spans="1:28" ht="15.75" customHeight="1">
      <c r="B3" s="62"/>
      <c r="C3" s="62"/>
      <c r="D3" s="62"/>
      <c r="E3" s="62"/>
      <c r="F3" s="62"/>
      <c r="G3" s="62"/>
    </row>
    <row r="4" spans="1:28" ht="16.5" customHeight="1">
      <c r="B4" s="63" t="s">
        <v>110</v>
      </c>
      <c r="C4" s="292" t="s">
        <v>38</v>
      </c>
      <c r="D4" s="292"/>
      <c r="E4" s="63" t="s">
        <v>109</v>
      </c>
      <c r="F4" s="63" t="s">
        <v>64</v>
      </c>
      <c r="G4" s="95" t="s">
        <v>112</v>
      </c>
      <c r="H4" s="39"/>
      <c r="I4" s="39"/>
      <c r="J4" s="99" t="s">
        <v>35</v>
      </c>
      <c r="K4" s="99" t="s">
        <v>36</v>
      </c>
    </row>
    <row r="5" spans="1:28" ht="48.75" customHeight="1">
      <c r="B5" s="65" t="s">
        <v>307</v>
      </c>
      <c r="C5" s="293" t="s">
        <v>191</v>
      </c>
      <c r="D5" s="293"/>
      <c r="E5" s="64">
        <v>3</v>
      </c>
      <c r="F5" s="65">
        <v>22</v>
      </c>
      <c r="G5" s="96" t="s">
        <v>181</v>
      </c>
      <c r="H5" s="39"/>
      <c r="I5" s="39"/>
      <c r="J5" s="98" t="s">
        <v>50</v>
      </c>
      <c r="K5" s="97"/>
    </row>
    <row r="6" spans="1:28" ht="15.75" customHeight="1">
      <c r="B6" s="51"/>
      <c r="C6" s="51"/>
      <c r="D6" s="51"/>
      <c r="E6" s="51"/>
      <c r="F6" s="51"/>
      <c r="G6" s="51"/>
      <c r="H6" s="51"/>
      <c r="I6" s="51"/>
      <c r="M6" s="262"/>
    </row>
    <row r="7" spans="1:28" ht="16.5" customHeight="1">
      <c r="B7" s="53" t="s">
        <v>123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191" t="s">
        <v>89</v>
      </c>
      <c r="I10" s="192" t="s">
        <v>90</v>
      </c>
      <c r="J10" s="257" t="str">
        <f>C5</f>
        <v>인천제물포교통</v>
      </c>
      <c r="K10" s="193" t="s">
        <v>91</v>
      </c>
      <c r="X10" s="262"/>
      <c r="Z10" s="40"/>
      <c r="AA10" s="253"/>
      <c r="AB10" s="20"/>
    </row>
    <row r="11" spans="1:28" ht="23.25" customHeight="1" thickTop="1">
      <c r="G11" s="6"/>
      <c r="H11" s="295">
        <v>1</v>
      </c>
      <c r="I11" s="296">
        <f>[1]전체확인!C4</f>
        <v>2.0099999999999998</v>
      </c>
      <c r="J11" s="297">
        <f>SUMIFS([1]운수사월별연비!F:F, [1]운수사월별연비!$C:$C, $N$25)</f>
        <v>1.8703212966418323</v>
      </c>
      <c r="K11" s="298"/>
      <c r="M11" s="2"/>
      <c r="Y11" s="258"/>
      <c r="Z11" s="259"/>
      <c r="AA11" s="254"/>
      <c r="AB11" s="20"/>
    </row>
    <row r="12" spans="1:28" ht="23.25" customHeight="1">
      <c r="G12" s="6"/>
      <c r="H12" s="299">
        <v>2</v>
      </c>
      <c r="I12" s="296">
        <f>[1]전체확인!C5</f>
        <v>2.3662575846193561</v>
      </c>
      <c r="J12" s="297">
        <f>SUMIFS([1]운수사월별연비!G:G, [1]운수사월별연비!$C:$C, $N$25)</f>
        <v>2.1749039625540454</v>
      </c>
      <c r="K12" s="300">
        <f t="shared" ref="K12:K19" si="0">J12/J11-1</f>
        <v>0.16285045059321734</v>
      </c>
      <c r="M12" s="311"/>
      <c r="Y12" s="258"/>
      <c r="Z12" s="259"/>
      <c r="AA12" s="254"/>
      <c r="AB12" s="20"/>
    </row>
    <row r="13" spans="1:28" ht="23.25" customHeight="1">
      <c r="G13" s="6"/>
      <c r="H13" s="299">
        <v>3</v>
      </c>
      <c r="I13" s="296">
        <f>[1]전체확인!C6</f>
        <v>2.37</v>
      </c>
      <c r="J13" s="297">
        <f>SUMIFS([1]운수사월별연비!H:H, [1]운수사월별연비!$C:$C, $N$25)</f>
        <v>2.126560743455836</v>
      </c>
      <c r="K13" s="301">
        <f t="shared" si="0"/>
        <v>-2.222774887100698E-2</v>
      </c>
      <c r="M13" s="311"/>
      <c r="Y13" s="258"/>
      <c r="Z13" s="259"/>
      <c r="AA13" s="254"/>
      <c r="AB13" s="20"/>
    </row>
    <row r="14" spans="1:28" ht="23.25" customHeight="1">
      <c r="G14" s="6"/>
      <c r="H14" s="299">
        <v>4</v>
      </c>
      <c r="I14" s="296">
        <f>[1]전체확인!C7</f>
        <v>2.33</v>
      </c>
      <c r="J14" s="297">
        <f>SUMIFS([1]운수사월별연비!I:I, [1]운수사월별연비!$C:$C, $N$25)</f>
        <v>2.0802752526703294</v>
      </c>
      <c r="K14" s="301">
        <f t="shared" si="0"/>
        <v>-2.1765421433619037E-2</v>
      </c>
      <c r="M14" s="311"/>
      <c r="Y14" s="258"/>
      <c r="Z14" s="259"/>
      <c r="AA14" s="254"/>
      <c r="AB14" s="20"/>
    </row>
    <row r="15" spans="1:28" ht="23.25" customHeight="1">
      <c r="G15" s="6"/>
      <c r="H15" s="299">
        <v>5</v>
      </c>
      <c r="I15" s="296">
        <f>[1]전체확인!C8</f>
        <v>2.2850259626150282</v>
      </c>
      <c r="J15" s="297">
        <f>SUMIFS([1]운수사월별연비!J:J, [1]운수사월별연비!$C:$C, $N$25)</f>
        <v>2.0042734979857362</v>
      </c>
      <c r="K15" s="301">
        <f t="shared" si="0"/>
        <v>-3.6534470420216847E-2</v>
      </c>
      <c r="M15" s="311"/>
      <c r="Y15" s="258"/>
      <c r="Z15" s="259"/>
      <c r="AA15" s="254"/>
      <c r="AB15" s="20"/>
    </row>
    <row r="16" spans="1:28" ht="23.25" customHeight="1">
      <c r="G16" s="6"/>
      <c r="H16" s="299">
        <v>6</v>
      </c>
      <c r="I16" s="296">
        <f>[1]전체확인!C9</f>
        <v>2.0664933427553414</v>
      </c>
      <c r="J16" s="297">
        <f>SUMIFS([1]운수사월별연비!K:K, [1]운수사월별연비!$C:$C, $N$25)</f>
        <v>1.8960121515333608</v>
      </c>
      <c r="K16" s="301">
        <f t="shared" si="0"/>
        <v>-5.4015256181941473E-2</v>
      </c>
      <c r="M16" s="311"/>
      <c r="Y16" s="258"/>
      <c r="Z16" s="259"/>
      <c r="AA16" s="254"/>
      <c r="AB16" s="20"/>
    </row>
    <row r="17" spans="2:28" ht="23.25" customHeight="1">
      <c r="G17" s="6"/>
      <c r="H17" s="299">
        <v>7</v>
      </c>
      <c r="I17" s="296">
        <f>[1]전체확인!C10</f>
        <v>2.13</v>
      </c>
      <c r="J17" s="297">
        <f>SUMIFS([1]운수사월별연비!L:L, [1]운수사월별연비!$C:$C, $N$25)</f>
        <v>1.8380886431875543</v>
      </c>
      <c r="K17" s="301">
        <f t="shared" si="0"/>
        <v>-3.0550177802901812E-2</v>
      </c>
      <c r="M17" s="311"/>
      <c r="Y17" s="258"/>
      <c r="Z17" s="259"/>
      <c r="AA17" s="254"/>
      <c r="AB17" s="20"/>
    </row>
    <row r="18" spans="2:28" ht="23.25" customHeight="1">
      <c r="G18" s="6"/>
      <c r="H18" s="299">
        <v>8</v>
      </c>
      <c r="I18" s="296">
        <f>[1]전체확인!C11</f>
        <v>2.08</v>
      </c>
      <c r="J18" s="297">
        <f>SUMIFS([1]운수사월별연비!M:M, [1]운수사월별연비!$C:$C, $N$25)</f>
        <v>1.7936088855561547</v>
      </c>
      <c r="K18" s="301">
        <f t="shared" si="0"/>
        <v>-2.4198918695381377E-2</v>
      </c>
      <c r="M18" s="311"/>
      <c r="Y18" s="258"/>
      <c r="Z18" s="259"/>
      <c r="AA18" s="254"/>
      <c r="AB18" s="20"/>
    </row>
    <row r="19" spans="2:28" ht="23.25" customHeight="1">
      <c r="G19" s="6"/>
      <c r="H19" s="299">
        <v>9</v>
      </c>
      <c r="I19" s="296">
        <f>[1]전체확인!C12</f>
        <v>2.13</v>
      </c>
      <c r="J19" s="297">
        <f>SUMIFS([1]운수사월별연비!N:N, [1]운수사월별연비!$C:$C, $N$25)</f>
        <v>1.8396130929211192</v>
      </c>
      <c r="K19" s="301">
        <f t="shared" si="0"/>
        <v>2.5648962678226139E-2</v>
      </c>
      <c r="M19" s="311"/>
      <c r="Y19" s="258"/>
      <c r="Z19" s="259"/>
      <c r="AA19" s="254"/>
      <c r="AB19" s="20"/>
    </row>
    <row r="20" spans="2:28" ht="23.25" customHeight="1">
      <c r="G20" s="6"/>
      <c r="H20" s="302" t="s">
        <v>391</v>
      </c>
      <c r="I20" s="303" cm="1">
        <f t="array" aca="1" ref="I20" ca="1">(INDIRECT(ADDRESS(ROW()-1,COLUMN()))/$I$11)-1</f>
        <v>5.9701492537313383E-2</v>
      </c>
      <c r="J20" s="304" cm="1">
        <f t="array" aca="1" ref="J20" ca="1">(INDIRECT(ADDRESS(ROW()-1,COLUMN()))/$J$11)-1</f>
        <v>-1.6418678317917768E-2</v>
      </c>
      <c r="K20" s="305">
        <f ca="1">J20-I20</f>
        <v>-7.6120170855231151E-2</v>
      </c>
      <c r="M20" s="311"/>
      <c r="Y20" s="258"/>
      <c r="Z20" s="259"/>
      <c r="AA20" s="254"/>
      <c r="AB20" s="20"/>
    </row>
    <row r="21" spans="2:28" ht="23.25" customHeight="1">
      <c r="H21" s="306" t="s">
        <v>392</v>
      </c>
      <c r="I21" s="307"/>
      <c r="J21" s="308" t="str">
        <f>SUMIFS('[1]숨김 (최종)'!J:J,'[1]숨김 (최종)'!F:F,'[1]종합(4)'!C5)&amp;"위/(32개사)"</f>
        <v>27위/(32개사)</v>
      </c>
      <c r="K21" s="309"/>
      <c r="M21" s="311"/>
      <c r="X21" s="2"/>
      <c r="Y21" s="2"/>
      <c r="AB21" s="20"/>
    </row>
    <row r="22" spans="2:28" ht="9" customHeight="1">
      <c r="M22" s="311"/>
      <c r="X22" s="2"/>
      <c r="Y22" s="2"/>
      <c r="AB22" s="50"/>
    </row>
    <row r="23" spans="2:28" ht="16.5" customHeight="1">
      <c r="B23" s="53" t="s">
        <v>124</v>
      </c>
      <c r="C23" s="53"/>
      <c r="D23" s="52"/>
      <c r="E23" s="52"/>
      <c r="F23" s="52"/>
      <c r="G23" s="52"/>
      <c r="H23" s="52"/>
      <c r="I23" s="52"/>
      <c r="J23" s="52"/>
      <c r="K23" s="52"/>
      <c r="M23" s="311" t="s">
        <v>393</v>
      </c>
      <c r="X23" s="2"/>
      <c r="Y23" s="2"/>
      <c r="AB23" s="50"/>
    </row>
    <row r="24" spans="2:28" ht="27.75" customHeight="1">
      <c r="B24" s="57" t="s">
        <v>62</v>
      </c>
      <c r="C24" s="57" t="s">
        <v>98</v>
      </c>
      <c r="D24" s="57" t="s">
        <v>100</v>
      </c>
      <c r="E24" s="57" t="s">
        <v>101</v>
      </c>
      <c r="F24" s="57" t="s">
        <v>102</v>
      </c>
      <c r="G24" s="57" t="s">
        <v>103</v>
      </c>
      <c r="H24" s="57" t="s">
        <v>6</v>
      </c>
      <c r="I24" s="57" t="s">
        <v>7</v>
      </c>
      <c r="J24" s="57" t="s">
        <v>104</v>
      </c>
      <c r="K24" s="57" t="s">
        <v>70</v>
      </c>
      <c r="M24" s="311"/>
      <c r="X24" s="2"/>
      <c r="Y24" s="2"/>
      <c r="AB24" s="50"/>
    </row>
    <row r="25" spans="2:28" ht="23.25" customHeight="1">
      <c r="B25" s="77" t="s">
        <v>283</v>
      </c>
      <c r="C25" s="78">
        <v>9</v>
      </c>
      <c r="D25" s="79">
        <v>2.1929773979701906E-2</v>
      </c>
      <c r="E25" s="79">
        <v>0.35443444266069357</v>
      </c>
      <c r="F25" s="79">
        <v>0.17354309130607254</v>
      </c>
      <c r="G25" s="80">
        <v>14.094085500311389</v>
      </c>
      <c r="H25" s="81">
        <v>0.2233632246242625</v>
      </c>
      <c r="I25" s="81">
        <v>15.78444596090093</v>
      </c>
      <c r="J25" s="82">
        <v>2.130414149109618</v>
      </c>
      <c r="K25" s="83" t="s">
        <v>66</v>
      </c>
      <c r="M25" s="311"/>
      <c r="N25" s="312" t="str">
        <f>C5</f>
        <v>인천제물포교통</v>
      </c>
      <c r="Y25" s="2"/>
      <c r="AB25" s="4"/>
    </row>
    <row r="26" spans="2:28" ht="22.5" customHeight="1">
      <c r="B26" s="250" t="s">
        <v>115</v>
      </c>
      <c r="C26" s="70">
        <v>9</v>
      </c>
      <c r="D26" s="71">
        <v>3.3458548319096768E-2</v>
      </c>
      <c r="E26" s="71">
        <v>0.35312028291566067</v>
      </c>
      <c r="F26" s="71">
        <v>0.20242512773352389</v>
      </c>
      <c r="G26" s="72">
        <v>15.377000000000001</v>
      </c>
      <c r="H26" s="73">
        <v>0.35017160743241571</v>
      </c>
      <c r="I26" s="73">
        <v>32.415515393206661</v>
      </c>
      <c r="J26" s="74">
        <v>1.8396130929211192</v>
      </c>
      <c r="K26" s="75" t="s">
        <v>66</v>
      </c>
      <c r="M26" s="311"/>
      <c r="N26" s="40" t="s">
        <v>66</v>
      </c>
      <c r="O26" s="40">
        <v>44</v>
      </c>
      <c r="Y26" s="2"/>
      <c r="AB26" s="4"/>
    </row>
    <row r="27" spans="2:28" ht="22.5" customHeight="1">
      <c r="B27" s="54" t="s">
        <v>105</v>
      </c>
      <c r="C27" s="54"/>
      <c r="D27" s="68">
        <f>D26/D25-1</f>
        <v>0.52571332244763846</v>
      </c>
      <c r="E27" s="68">
        <f t="shared" ref="E27:J27" si="1">E26/E25-1</f>
        <v>-3.7077653491226492E-3</v>
      </c>
      <c r="F27" s="68">
        <f t="shared" si="1"/>
        <v>0.16642573443913711</v>
      </c>
      <c r="G27" s="68">
        <f t="shared" si="1"/>
        <v>9.1025026040906898E-2</v>
      </c>
      <c r="H27" s="68">
        <f t="shared" si="1"/>
        <v>0.56772274407064072</v>
      </c>
      <c r="I27" s="68">
        <f t="shared" si="1"/>
        <v>1.0536365656103444</v>
      </c>
      <c r="J27" s="68">
        <f t="shared" si="1"/>
        <v>-0.13649977696122406</v>
      </c>
      <c r="K27" s="69" t="str">
        <f>J21</f>
        <v>27위/(32개사)</v>
      </c>
      <c r="M27" s="2" t="s">
        <v>178</v>
      </c>
      <c r="N27" s="313">
        <v>0</v>
      </c>
      <c r="O27" s="40">
        <v>0</v>
      </c>
      <c r="X27" s="2"/>
      <c r="Y27" s="2"/>
      <c r="AB27" s="4"/>
    </row>
    <row r="28" spans="2:28" ht="22.5" customHeight="1">
      <c r="M28" s="2" t="s">
        <v>179</v>
      </c>
      <c r="N28" s="313">
        <v>2.2222222222222223E-2</v>
      </c>
      <c r="O28" s="40">
        <v>1</v>
      </c>
      <c r="X28" s="2"/>
      <c r="Y28" s="2"/>
      <c r="AB28" s="4"/>
    </row>
    <row r="29" spans="2:28" ht="17.25" customHeight="1">
      <c r="B29" s="53" t="s">
        <v>125</v>
      </c>
      <c r="C29" s="53"/>
      <c r="D29" s="52"/>
      <c r="E29" s="52"/>
      <c r="F29" s="52"/>
      <c r="G29" s="52"/>
      <c r="H29" s="52"/>
      <c r="I29" s="52"/>
      <c r="J29" s="52"/>
      <c r="K29" s="52"/>
      <c r="M29" s="2" t="s">
        <v>114</v>
      </c>
      <c r="N29" s="313">
        <v>4.4444444444444446E-2</v>
      </c>
      <c r="O29" s="40">
        <v>2</v>
      </c>
      <c r="X29" s="2"/>
      <c r="Y29" s="2"/>
      <c r="AB29" s="4"/>
    </row>
    <row r="30" spans="2:28" ht="22.5" customHeight="1">
      <c r="B30" s="61"/>
      <c r="C30" s="61"/>
      <c r="M30" s="2" t="s">
        <v>180</v>
      </c>
      <c r="N30" s="313">
        <v>6.6666666666666666E-2</v>
      </c>
      <c r="O30" s="40">
        <v>3</v>
      </c>
      <c r="X30" s="2"/>
      <c r="Y30" s="2"/>
      <c r="AB30" s="4"/>
    </row>
    <row r="31" spans="2:28" ht="22.5" customHeight="1" thickBot="1">
      <c r="H31" s="194" t="s">
        <v>89</v>
      </c>
      <c r="I31" s="195" t="s">
        <v>90</v>
      </c>
      <c r="J31" s="256" t="str">
        <f>J10</f>
        <v>인천제물포교통</v>
      </c>
      <c r="K31" s="196" t="s">
        <v>113</v>
      </c>
      <c r="M31" s="2" t="s">
        <v>181</v>
      </c>
      <c r="N31" s="313">
        <v>0.42222222222222222</v>
      </c>
      <c r="O31" s="40">
        <v>19</v>
      </c>
      <c r="X31" s="2"/>
      <c r="Y31" s="2"/>
      <c r="AB31" s="4"/>
    </row>
    <row r="32" spans="2:28" ht="22.5" customHeight="1" thickTop="1">
      <c r="H32" s="201" t="s">
        <v>107</v>
      </c>
      <c r="I32" s="202" t="s">
        <v>66</v>
      </c>
      <c r="J32" s="203" t="s">
        <v>66</v>
      </c>
      <c r="K32" s="204"/>
      <c r="M32" s="2" t="s">
        <v>74</v>
      </c>
      <c r="N32" s="313">
        <v>0.44444444444444442</v>
      </c>
      <c r="O32" s="40">
        <v>19</v>
      </c>
      <c r="X32" s="2"/>
      <c r="Z32" s="40"/>
      <c r="AA32" s="253"/>
      <c r="AB32" s="20"/>
    </row>
    <row r="33" spans="2:28" ht="21" customHeight="1">
      <c r="H33" s="197" t="s">
        <v>92</v>
      </c>
      <c r="I33" s="198">
        <v>4.0834575260804772E-2</v>
      </c>
      <c r="J33" s="199" t="s">
        <v>284</v>
      </c>
      <c r="K33" s="200">
        <v>-4.0834575260804772E-2</v>
      </c>
      <c r="M33" s="2"/>
      <c r="X33" s="2"/>
      <c r="Z33" s="40"/>
      <c r="AA33" s="253"/>
      <c r="AB33" s="20"/>
    </row>
    <row r="34" spans="2:28" ht="21" customHeight="1">
      <c r="H34" s="183" t="s">
        <v>93</v>
      </c>
      <c r="I34" s="175">
        <v>6.9448584202682559E-2</v>
      </c>
      <c r="J34" s="184" t="s">
        <v>306</v>
      </c>
      <c r="K34" s="185">
        <v>-4.7226361980460332E-2</v>
      </c>
      <c r="L34" s="4"/>
      <c r="M34" s="2"/>
      <c r="X34" s="2"/>
      <c r="Z34" s="40"/>
      <c r="AA34" s="253"/>
      <c r="AB34" s="20"/>
    </row>
    <row r="35" spans="2:28" ht="21" customHeight="1">
      <c r="H35" s="182" t="s">
        <v>94</v>
      </c>
      <c r="I35" s="175">
        <v>0.12071535022354694</v>
      </c>
      <c r="J35" s="184" t="s">
        <v>387</v>
      </c>
      <c r="K35" s="185">
        <v>-7.6270905779102505E-2</v>
      </c>
      <c r="L35" s="4"/>
      <c r="M35" s="2"/>
      <c r="X35" s="2"/>
      <c r="Z35" s="40"/>
      <c r="AA35" s="253"/>
      <c r="AB35" s="20"/>
    </row>
    <row r="36" spans="2:28" ht="21" customHeight="1">
      <c r="H36" s="182" t="s">
        <v>97</v>
      </c>
      <c r="I36" s="175">
        <v>0.21818181818181817</v>
      </c>
      <c r="J36" s="184" t="s">
        <v>388</v>
      </c>
      <c r="K36" s="185">
        <v>-0.15151515151515149</v>
      </c>
      <c r="L36" s="4"/>
      <c r="M36" s="2"/>
      <c r="X36" s="2"/>
      <c r="Z36" s="40"/>
      <c r="AA36" s="253"/>
      <c r="AB36" s="20"/>
    </row>
    <row r="37" spans="2:28" ht="21" customHeight="1">
      <c r="H37" s="186" t="s">
        <v>95</v>
      </c>
      <c r="I37" s="175">
        <v>0.23487332339791356</v>
      </c>
      <c r="J37" s="184" t="s">
        <v>389</v>
      </c>
      <c r="K37" s="185">
        <v>0.18734889882430866</v>
      </c>
      <c r="L37" s="4"/>
      <c r="M37" s="2"/>
      <c r="X37" s="2"/>
      <c r="Z37" s="40"/>
      <c r="AA37" s="253"/>
      <c r="AB37" s="20"/>
    </row>
    <row r="38" spans="2:28" ht="21" customHeight="1">
      <c r="H38" s="187" t="s">
        <v>96</v>
      </c>
      <c r="I38" s="188">
        <v>0.31594634873323396</v>
      </c>
      <c r="J38" s="189" t="s">
        <v>390</v>
      </c>
      <c r="K38" s="190">
        <v>0.12849809571121046</v>
      </c>
      <c r="L38" s="4"/>
      <c r="M38" s="2"/>
      <c r="X38" s="2"/>
      <c r="Z38" s="40"/>
      <c r="AA38" s="253"/>
      <c r="AB38" s="20"/>
    </row>
    <row r="39" spans="2:28" ht="22.5" customHeight="1">
      <c r="L39" s="4"/>
      <c r="M39" s="2"/>
      <c r="X39" s="2"/>
      <c r="Z39" s="40"/>
      <c r="AA39" s="253"/>
      <c r="AB39" s="20"/>
    </row>
    <row r="40" spans="2:28" ht="18" customHeight="1">
      <c r="B40" s="53" t="s">
        <v>126</v>
      </c>
      <c r="C40" s="53"/>
      <c r="D40" s="52"/>
      <c r="E40" s="52"/>
      <c r="F40" s="52"/>
      <c r="G40" s="52"/>
      <c r="H40" s="52"/>
      <c r="I40" s="52"/>
      <c r="J40" s="52"/>
      <c r="K40" s="52"/>
      <c r="L40" s="4"/>
      <c r="M40" s="2"/>
      <c r="X40" s="2"/>
      <c r="Z40" s="40"/>
      <c r="AA40" s="253"/>
      <c r="AB40" s="20"/>
    </row>
    <row r="41" spans="2:28" ht="30.75" customHeight="1">
      <c r="B41" s="57" t="s">
        <v>62</v>
      </c>
      <c r="C41" s="57" t="s">
        <v>99</v>
      </c>
      <c r="D41" s="57" t="s">
        <v>100</v>
      </c>
      <c r="E41" s="57" t="s">
        <v>101</v>
      </c>
      <c r="F41" s="57" t="s">
        <v>102</v>
      </c>
      <c r="G41" s="57" t="s">
        <v>103</v>
      </c>
      <c r="H41" s="57" t="s">
        <v>6</v>
      </c>
      <c r="I41" s="57" t="s">
        <v>7</v>
      </c>
      <c r="J41" s="57" t="s">
        <v>104</v>
      </c>
      <c r="K41" s="57" t="s">
        <v>70</v>
      </c>
      <c r="L41" s="4"/>
      <c r="M41" s="2"/>
      <c r="N41" s="40" t="s">
        <v>119</v>
      </c>
      <c r="X41" s="2"/>
      <c r="Z41" s="40"/>
      <c r="AA41" s="253"/>
      <c r="AB41" s="20"/>
    </row>
    <row r="42" spans="2:28" ht="22.5" customHeight="1">
      <c r="B42" s="249" t="s">
        <v>115</v>
      </c>
      <c r="C42" s="78">
        <v>1</v>
      </c>
      <c r="D42" s="79">
        <v>0.10584941675443255</v>
      </c>
      <c r="E42" s="79">
        <v>0.35932857988454447</v>
      </c>
      <c r="F42" s="79">
        <v>0.23862025887077384</v>
      </c>
      <c r="G42" s="80">
        <v>15.218319148936175</v>
      </c>
      <c r="H42" s="81">
        <v>2.4380217973902769</v>
      </c>
      <c r="I42" s="81">
        <v>46.049523641728285</v>
      </c>
      <c r="J42" s="82">
        <v>1.858876941289755</v>
      </c>
      <c r="K42" s="84" t="s">
        <v>74</v>
      </c>
      <c r="L42" s="4"/>
      <c r="M42" s="2"/>
      <c r="N42" s="40">
        <v>1</v>
      </c>
      <c r="X42" s="2"/>
      <c r="Z42" s="40"/>
      <c r="AA42" s="253"/>
      <c r="AB42" s="20"/>
    </row>
    <row r="43" spans="2:28" ht="22.5" customHeight="1">
      <c r="B43" s="250" t="s">
        <v>115</v>
      </c>
      <c r="C43" s="70">
        <v>2</v>
      </c>
      <c r="D43" s="71">
        <v>5.8745360525271469E-2</v>
      </c>
      <c r="E43" s="71">
        <v>0.33584621365292738</v>
      </c>
      <c r="F43" s="71">
        <v>0.21784556741959907</v>
      </c>
      <c r="G43" s="72">
        <v>11.406716981132075</v>
      </c>
      <c r="H43" s="73">
        <v>0.37120342370484782</v>
      </c>
      <c r="I43" s="73">
        <v>20.230313246241376</v>
      </c>
      <c r="J43" s="74">
        <v>2.1506451006885583</v>
      </c>
      <c r="K43" s="75" t="s">
        <v>179</v>
      </c>
      <c r="M43" s="2"/>
      <c r="N43" s="40">
        <v>5</v>
      </c>
      <c r="X43" s="2"/>
      <c r="Z43" s="40"/>
      <c r="AA43" s="253"/>
      <c r="AB43" s="20"/>
    </row>
    <row r="44" spans="2:28" ht="22.5" customHeight="1">
      <c r="B44" s="250" t="s">
        <v>115</v>
      </c>
      <c r="C44" s="70">
        <v>3</v>
      </c>
      <c r="D44" s="71">
        <v>2.3694386134133289E-2</v>
      </c>
      <c r="E44" s="71">
        <v>0.3442178613675253</v>
      </c>
      <c r="F44" s="71">
        <v>0.22371035032757522</v>
      </c>
      <c r="G44" s="72">
        <v>11.648259259259257</v>
      </c>
      <c r="H44" s="73">
        <v>0.38225092719372994</v>
      </c>
      <c r="I44" s="73">
        <v>23.777611521494173</v>
      </c>
      <c r="J44" s="74">
        <v>2.1242115287382846</v>
      </c>
      <c r="K44" s="75" t="s">
        <v>180</v>
      </c>
      <c r="M44" s="2"/>
      <c r="N44" s="40">
        <v>3</v>
      </c>
      <c r="X44" s="2"/>
      <c r="Z44" s="40"/>
      <c r="AA44" s="253"/>
      <c r="AB44" s="20"/>
    </row>
    <row r="45" spans="2:28" ht="22.5" customHeight="1">
      <c r="B45" s="250" t="s">
        <v>115</v>
      </c>
      <c r="C45" s="70">
        <v>4</v>
      </c>
      <c r="D45" s="71">
        <v>1.9303207426957587E-2</v>
      </c>
      <c r="E45" s="71">
        <v>0.34568062156525098</v>
      </c>
      <c r="F45" s="71">
        <v>0.22581819274094334</v>
      </c>
      <c r="G45" s="72">
        <v>11.90677777777778</v>
      </c>
      <c r="H45" s="73">
        <v>0.33873425322023942</v>
      </c>
      <c r="I45" s="73">
        <v>24.17799301665352</v>
      </c>
      <c r="J45" s="74">
        <v>2.0802752526703294</v>
      </c>
      <c r="K45" s="75" t="s">
        <v>180</v>
      </c>
      <c r="M45" s="2"/>
      <c r="N45" s="40">
        <v>3</v>
      </c>
      <c r="X45" s="2"/>
      <c r="Z45" s="40"/>
      <c r="AA45" s="253"/>
      <c r="AB45" s="20"/>
    </row>
    <row r="46" spans="2:28" ht="22.5" customHeight="1">
      <c r="B46" s="250" t="s">
        <v>115</v>
      </c>
      <c r="C46" s="70">
        <v>5</v>
      </c>
      <c r="D46" s="71">
        <v>2.1538193180636829E-2</v>
      </c>
      <c r="E46" s="71">
        <v>0.34665970710415145</v>
      </c>
      <c r="F46" s="71">
        <v>0.21986213781867758</v>
      </c>
      <c r="G46" s="72">
        <v>12.799351851851851</v>
      </c>
      <c r="H46" s="73">
        <v>0.55920199000461024</v>
      </c>
      <c r="I46" s="73">
        <v>24.442305295131671</v>
      </c>
      <c r="J46" s="74">
        <v>2.0117891426233525</v>
      </c>
      <c r="K46" s="75" t="s">
        <v>180</v>
      </c>
      <c r="M46" s="2"/>
      <c r="N46" s="40">
        <v>3</v>
      </c>
      <c r="X46" s="2"/>
      <c r="Z46" s="40"/>
      <c r="AA46" s="253"/>
      <c r="AB46" s="20"/>
    </row>
    <row r="47" spans="2:28" ht="22.5" customHeight="1">
      <c r="B47" s="250" t="s">
        <v>115</v>
      </c>
      <c r="C47" s="70">
        <v>6</v>
      </c>
      <c r="D47" s="71">
        <v>2.3783220407479051E-2</v>
      </c>
      <c r="E47" s="71">
        <v>0.3473456875289434</v>
      </c>
      <c r="F47" s="71">
        <v>0.20804765031136352</v>
      </c>
      <c r="G47" s="72">
        <v>14.116407407407408</v>
      </c>
      <c r="H47" s="73">
        <v>0.37112827365486639</v>
      </c>
      <c r="I47" s="73">
        <v>28.013825765287887</v>
      </c>
      <c r="J47" s="74">
        <v>1.8960749135106194</v>
      </c>
      <c r="K47" s="75" t="s">
        <v>66</v>
      </c>
      <c r="M47" s="2"/>
      <c r="N47" s="40">
        <v>2</v>
      </c>
      <c r="X47" s="2"/>
      <c r="Z47" s="40"/>
      <c r="AA47" s="253"/>
      <c r="AB47" s="20"/>
    </row>
    <row r="48" spans="2:28" ht="22.5" customHeight="1">
      <c r="B48" s="250" t="s">
        <v>115</v>
      </c>
      <c r="C48" s="70">
        <v>7</v>
      </c>
      <c r="D48" s="71">
        <v>2.7371237716216079E-2</v>
      </c>
      <c r="E48" s="71">
        <v>0.3531465357845307</v>
      </c>
      <c r="F48" s="71">
        <v>0.20512358550702015</v>
      </c>
      <c r="G48" s="72">
        <v>15.156062499999996</v>
      </c>
      <c r="H48" s="73">
        <v>0.18751584743305619</v>
      </c>
      <c r="I48" s="73">
        <v>27.968613697465106</v>
      </c>
      <c r="J48" s="74">
        <v>1.8200097567593678</v>
      </c>
      <c r="K48" s="75" t="s">
        <v>66</v>
      </c>
      <c r="M48" s="2"/>
      <c r="N48" s="40">
        <v>2</v>
      </c>
      <c r="X48" s="2"/>
      <c r="Z48" s="40"/>
      <c r="AA48" s="253"/>
      <c r="AB48" s="20"/>
    </row>
    <row r="49" spans="2:28" ht="22.5" customHeight="1">
      <c r="B49" s="250" t="s">
        <v>115</v>
      </c>
      <c r="C49" s="70">
        <v>8</v>
      </c>
      <c r="D49" s="71">
        <v>3.3121632961221975E-2</v>
      </c>
      <c r="E49" s="71">
        <v>0.35537719437719822</v>
      </c>
      <c r="F49" s="71">
        <v>0.19275949364726738</v>
      </c>
      <c r="G49" s="72">
        <v>16.073550000000001</v>
      </c>
      <c r="H49" s="73">
        <v>0.18897989573261506</v>
      </c>
      <c r="I49" s="73">
        <v>30.556135419500741</v>
      </c>
      <c r="J49" s="74">
        <v>1.7936088855561547</v>
      </c>
      <c r="K49" s="75" t="s">
        <v>69</v>
      </c>
      <c r="M49" s="2"/>
      <c r="N49" s="40">
        <v>1</v>
      </c>
      <c r="X49" s="2"/>
      <c r="Z49" s="40"/>
      <c r="AA49" s="253"/>
      <c r="AB49" s="20"/>
    </row>
    <row r="50" spans="2:28" ht="22.5" customHeight="1">
      <c r="B50" s="250" t="s">
        <v>115</v>
      </c>
      <c r="C50" s="70">
        <v>9</v>
      </c>
      <c r="D50" s="71">
        <v>3.3458548319096768E-2</v>
      </c>
      <c r="E50" s="71">
        <v>0.35312028291566067</v>
      </c>
      <c r="F50" s="71">
        <v>0.20242512773352389</v>
      </c>
      <c r="G50" s="72">
        <v>15.377000000000001</v>
      </c>
      <c r="H50" s="73">
        <v>0.35017160743241571</v>
      </c>
      <c r="I50" s="73">
        <v>32.415515393206661</v>
      </c>
      <c r="J50" s="74">
        <v>1.8396130929211192</v>
      </c>
      <c r="K50" s="75" t="s">
        <v>66</v>
      </c>
      <c r="M50" s="2"/>
      <c r="N50" s="40">
        <v>2</v>
      </c>
      <c r="X50" s="2"/>
      <c r="Z50" s="40"/>
      <c r="AA50" s="253"/>
      <c r="AB50" s="20"/>
    </row>
    <row r="51" spans="2:28" ht="25.5" customHeight="1">
      <c r="B51" s="54" t="s">
        <v>105</v>
      </c>
      <c r="C51" s="54"/>
      <c r="D51" s="68" cm="1">
        <f t="array" aca="1" ref="D51" ca="1">(INDIRECT(ADDRESS(ROW()-1,COLUMN()))/INDIRECT(ADDRESS(ROW()-2,COLUMN())))-1</f>
        <v>1.0172063625885963E-2</v>
      </c>
      <c r="E51" s="68" cm="1">
        <f t="array" aca="1" ref="E51" ca="1">(INDIRECT(ADDRESS(ROW()-1,COLUMN()))/INDIRECT(ADDRESS(ROW()-2,COLUMN())))-1</f>
        <v>-6.3507492806138544E-3</v>
      </c>
      <c r="F51" s="68" cm="1">
        <f t="array" aca="1" ref="F51" ca="1">(INDIRECT(ADDRESS(ROW()-1,COLUMN()))/INDIRECT(ADDRESS(ROW()-2,COLUMN())))-1</f>
        <v>5.0143491785383798E-2</v>
      </c>
      <c r="G51" s="68" cm="1">
        <f t="array" aca="1" ref="G51" ca="1">(INDIRECT(ADDRESS(ROW()-1,COLUMN()))/INDIRECT(ADDRESS(ROW()-2,COLUMN())))-1</f>
        <v>-4.3335168646627564E-2</v>
      </c>
      <c r="H51" s="68" cm="1">
        <f t="array" aca="1" ref="H51" ca="1">(INDIRECT(ADDRESS(ROW()-1,COLUMN()))/INDIRECT(ADDRESS(ROW()-2,COLUMN())))-1</f>
        <v>0.85295693002110906</v>
      </c>
      <c r="I51" s="68" cm="1">
        <f t="array" aca="1" ref="I51" ca="1">(INDIRECT(ADDRESS(ROW()-1,COLUMN()))/INDIRECT(ADDRESS(ROW()-2,COLUMN())))-1</f>
        <v>6.0851280706109012E-2</v>
      </c>
      <c r="J51" s="68" cm="1">
        <f t="array" aca="1" ref="J51" ca="1">(INDIRECT(ADDRESS(ROW()-1,COLUMN()))/INDIRECT(ADDRESS(ROW()-2,COLUMN())))-1</f>
        <v>2.5648962678226139E-2</v>
      </c>
      <c r="K51" s="76" t="str" cm="1">
        <f t="array" aca="1" ref="K51" ca="1">_xlfn.IFS(N51=0,"등급유지",N51&gt;0,N51&amp;"등급 상승",N51&lt;0,N51&amp;"등급 하락")</f>
        <v>1등급 상승</v>
      </c>
      <c r="M51" s="314"/>
      <c r="N51" s="40" cm="1">
        <f t="array" aca="1" ref="N51" ca="1">(INDIRECT(ADDRESS(ROW()-1,COLUMN()))-INDIRECT(ADDRESS(ROW()-2,COLUMN())))</f>
        <v>1</v>
      </c>
      <c r="O51" s="40" t="s">
        <v>120</v>
      </c>
      <c r="X51" s="263"/>
      <c r="Z51" s="260"/>
      <c r="AA51" s="253"/>
      <c r="AB51" s="20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314"/>
      <c r="N52" s="2"/>
      <c r="O52" s="2"/>
      <c r="X52" s="263"/>
      <c r="Z52" s="260"/>
      <c r="AA52" s="253"/>
      <c r="AB52" s="20"/>
    </row>
    <row r="53" spans="2:28" ht="18" customHeight="1">
      <c r="B53" s="53" t="s">
        <v>127</v>
      </c>
      <c r="C53" s="53"/>
      <c r="D53" s="52"/>
      <c r="E53" s="52"/>
      <c r="F53" s="52"/>
      <c r="G53" s="52"/>
      <c r="H53" s="52"/>
      <c r="I53" s="52"/>
      <c r="J53" s="52"/>
      <c r="K53" s="52"/>
      <c r="M53" s="314"/>
      <c r="X53" s="263"/>
      <c r="Z53" s="260"/>
      <c r="AA53" s="253"/>
      <c r="AB53" s="20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14"/>
      <c r="X54" s="263"/>
      <c r="Z54" s="260"/>
      <c r="AA54" s="253"/>
      <c r="AB54" s="20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14"/>
      <c r="N55" s="263"/>
      <c r="P55" s="260"/>
      <c r="AA55" s="255"/>
    </row>
    <row r="56" spans="2:28" ht="25.5" customHeight="1">
      <c r="B56" s="48"/>
      <c r="C56" s="48"/>
      <c r="D56" s="49"/>
      <c r="M56" s="314"/>
      <c r="N56" s="263"/>
      <c r="P56" s="260"/>
      <c r="AA56" s="255"/>
    </row>
    <row r="57" spans="2:28" ht="25.5" customHeight="1">
      <c r="B57" s="48"/>
      <c r="C57" s="48"/>
      <c r="D57" s="49"/>
      <c r="M57" s="314"/>
      <c r="N57" s="263"/>
      <c r="P57" s="260"/>
      <c r="AA57" s="255"/>
    </row>
    <row r="58" spans="2:28" ht="25.5" customHeight="1">
      <c r="B58" s="48"/>
      <c r="C58" s="48"/>
      <c r="D58" s="49"/>
      <c r="M58" s="314"/>
      <c r="N58" s="263"/>
      <c r="P58" s="260"/>
      <c r="AA58" s="255"/>
    </row>
    <row r="59" spans="2:28" ht="25.5" customHeight="1">
      <c r="B59" s="48"/>
      <c r="C59" s="48"/>
      <c r="D59" s="49"/>
      <c r="M59" s="314"/>
      <c r="N59" s="263"/>
      <c r="P59" s="260"/>
      <c r="AA59" s="255"/>
    </row>
    <row r="60" spans="2:28" ht="25.5" customHeight="1">
      <c r="B60" s="48"/>
      <c r="C60" s="48"/>
      <c r="D60" s="49"/>
      <c r="M60" s="314"/>
      <c r="N60" s="263"/>
      <c r="P60" s="260"/>
      <c r="AA60" s="255"/>
    </row>
    <row r="61" spans="2:28" ht="25.5" customHeight="1">
      <c r="B61" s="48"/>
      <c r="C61" s="48"/>
      <c r="D61" s="49"/>
      <c r="M61" s="314"/>
      <c r="N61" s="263"/>
      <c r="P61" s="260"/>
      <c r="AA61" s="255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14"/>
      <c r="N62" s="263"/>
      <c r="P62" s="260"/>
      <c r="AA62" s="255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14"/>
      <c r="N63" s="263"/>
      <c r="P63" s="260"/>
      <c r="AA63" s="255"/>
    </row>
    <row r="64" spans="2:28" ht="25.5" customHeight="1" thickBot="1">
      <c r="B64" s="205" t="s">
        <v>89</v>
      </c>
      <c r="C64" s="206" t="s">
        <v>117</v>
      </c>
      <c r="D64" s="206" t="s">
        <v>116</v>
      </c>
      <c r="E64" s="206" t="s">
        <v>118</v>
      </c>
      <c r="F64" s="206" t="str">
        <f>IFERROR(INDEX(#REF!,MATCH(종합!$C$5&amp;4,#REF!,0),2),"")</f>
        <v/>
      </c>
      <c r="G64" s="206" t="str">
        <f>IFERROR(INDEX(#REF!,MATCH(종합!$C$5&amp;5,#REF!,0),2),"")</f>
        <v/>
      </c>
      <c r="H64" s="206" t="str">
        <f>IFERROR(INDEX(#REF!,MATCH(종합!$C$5&amp;6,#REF!,0),2),"")</f>
        <v/>
      </c>
      <c r="I64" s="206" t="str">
        <f>IFERROR(INDEX(#REF!,MATCH(종합!$C$5&amp;7,#REF!,0),2),"")</f>
        <v/>
      </c>
      <c r="J64" s="206" t="str">
        <f>IFERROR(INDEX(#REF!,MATCH(종합!$C$5&amp;8,#REF!,0),2),"")</f>
        <v/>
      </c>
      <c r="K64" s="207" t="str">
        <f>IFERROR(INDEX(#REF!,MATCH(종합!$C$5&amp;9,#REF!,0),2),"")</f>
        <v/>
      </c>
      <c r="M64" s="315">
        <v>1</v>
      </c>
      <c r="N64" s="316">
        <v>2</v>
      </c>
      <c r="O64" s="316">
        <v>3</v>
      </c>
      <c r="P64" s="315"/>
      <c r="Q64" s="316"/>
      <c r="R64" s="316"/>
      <c r="S64" s="315"/>
      <c r="T64" s="316"/>
      <c r="U64" s="317"/>
      <c r="AA64" s="255"/>
    </row>
    <row r="65" spans="2:27" ht="25.5" customHeight="1" thickTop="1">
      <c r="B65" s="210" t="s">
        <v>107</v>
      </c>
      <c r="C65" s="211" t="s">
        <v>67</v>
      </c>
      <c r="D65" s="212" t="s">
        <v>66</v>
      </c>
      <c r="E65" s="212" t="s">
        <v>69</v>
      </c>
      <c r="F65" s="212" t="str">
        <f>IFERROR(INDEX(#REF!,MATCH(종합!$C$5&amp;종합!F$64,#REF!,0),15),"")</f>
        <v/>
      </c>
      <c r="G65" s="212" t="str">
        <f>IFERROR(INDEX(#REF!,MATCH(종합!$C$5&amp;종합!G$64,#REF!,0),15),"")</f>
        <v/>
      </c>
      <c r="H65" s="212" t="str">
        <f>IFERROR(INDEX(#REF!,MATCH(종합!$C$5&amp;종합!H$64,#REF!,0),15),"")</f>
        <v/>
      </c>
      <c r="I65" s="212" t="str">
        <f>IFERROR(INDEX(#REF!,MATCH(종합!$C$5&amp;종합!I$64,#REF!,0),15),"")</f>
        <v/>
      </c>
      <c r="J65" s="212" t="str">
        <f>IFERROR(INDEX(#REF!,MATCH(종합!$C$5&amp;종합!J$64,#REF!,0),15),"")</f>
        <v/>
      </c>
      <c r="K65" s="212" t="str">
        <f>IFERROR(INDEX(#REF!,MATCH(종합!$C$5&amp;종합!K$64,#REF!,0),15),"")</f>
        <v/>
      </c>
      <c r="M65" s="315" t="s">
        <v>117</v>
      </c>
      <c r="N65" s="315" t="s">
        <v>116</v>
      </c>
      <c r="O65" s="315" t="s">
        <v>118</v>
      </c>
      <c r="P65" s="315"/>
      <c r="Q65" s="315"/>
      <c r="R65" s="315"/>
      <c r="S65" s="315"/>
      <c r="T65" s="315"/>
      <c r="U65" s="314" t="str">
        <f t="shared" ref="U65" si="2">K64</f>
        <v/>
      </c>
      <c r="AA65" s="255"/>
    </row>
    <row r="66" spans="2:27" ht="25.5" customHeight="1">
      <c r="B66" s="208" t="s">
        <v>92</v>
      </c>
      <c r="C66" s="198" t="s">
        <v>284</v>
      </c>
      <c r="D66" s="198" t="s">
        <v>284</v>
      </c>
      <c r="E66" s="198" t="s">
        <v>284</v>
      </c>
      <c r="F66" s="198" t="str">
        <f>IFERROR(ROUND(SUMIFS(#REF!,#REF!,종합!$C$5,#REF!,종합!F$64)/SUMIFS(#REF!,#REF!,종합!$C$5,#REF!,종합!F$64)*100,0)&amp;"%("&amp;SUMIFS(#REF!,#REF!,종합!$C$5,#REF!,종합!F$64)&amp;"명)","")</f>
        <v/>
      </c>
      <c r="G66" s="198" t="str">
        <f>IFERROR(ROUND(SUMIFS(#REF!,#REF!,종합!$C$5,#REF!,종합!G$64)/SUMIFS(#REF!,#REF!,종합!$C$5,#REF!,종합!G$64)*100,0)&amp;"%("&amp;SUMIFS(#REF!,#REF!,종합!$C$5,#REF!,종합!G$64)&amp;"명)","")</f>
        <v/>
      </c>
      <c r="H66" s="198" t="str">
        <f>IFERROR(ROUND(SUMIFS(#REF!,#REF!,종합!$C$5,#REF!,종합!H$64)/SUMIFS(#REF!,#REF!,종합!$C$5,#REF!,종합!H$64)*100,0)&amp;"%("&amp;SUMIFS(#REF!,#REF!,종합!$C$5,#REF!,종합!H$64)&amp;"명)","")</f>
        <v/>
      </c>
      <c r="I66" s="198" t="str">
        <f>IFERROR(ROUND(SUMIFS(#REF!,#REF!,종합!$C$5,#REF!,종합!I$64)/SUMIFS(#REF!,#REF!,종합!$C$5,#REF!,종합!I$64)*100,0)&amp;"%("&amp;SUMIFS(#REF!,#REF!,종합!$C$5,#REF!,종합!I$64)&amp;"명)","")</f>
        <v/>
      </c>
      <c r="J66" s="198" t="str">
        <f>IFERROR(ROUND(SUMIFS(#REF!,#REF!,종합!$C$5,#REF!,종합!J$64)/SUMIFS(#REF!,#REF!,종합!$C$5,#REF!,종합!J$64)*100,0)&amp;"%("&amp;SUMIFS(#REF!,#REF!,종합!$C$5,#REF!,종합!J$64)&amp;"명)","")</f>
        <v/>
      </c>
      <c r="K66" s="209" t="str">
        <f>IFERROR(ROUND(SUMIFS(#REF!,#REF!,종합!$C$5,#REF!,종합!K$64)/SUMIFS(#REF!,#REF!,종합!$C$5,#REF!,종합!K$64)*100,0)&amp;"%("&amp;SUMIFS(#REF!,#REF!,종합!$C$5,#REF!,종합!K$64)&amp;"명)","")</f>
        <v/>
      </c>
      <c r="M66" s="314"/>
      <c r="N66" s="263"/>
      <c r="P66" s="260"/>
      <c r="AA66" s="255"/>
    </row>
    <row r="67" spans="2:27" ht="25.5" customHeight="1">
      <c r="B67" s="174" t="s">
        <v>93</v>
      </c>
      <c r="C67" s="176" t="s">
        <v>284</v>
      </c>
      <c r="D67" s="176" t="s">
        <v>284</v>
      </c>
      <c r="E67" s="176" t="s">
        <v>284</v>
      </c>
      <c r="F67" s="176" t="str">
        <f>IFERROR(ROUND(SUMIFS(#REF!,#REF!,종합!$C$5,#REF!,종합!F$64)/SUMIFS(#REF!,#REF!,종합!$C$5,#REF!,종합!F$64)*100,0)&amp;"%("&amp;SUMIFS(#REF!,#REF!,종합!$C$5,#REF!,종합!F$64)&amp;"명)","")</f>
        <v/>
      </c>
      <c r="G67" s="176" t="str">
        <f>IFERROR(ROUND(SUMIFS(#REF!,#REF!,종합!$C$5,#REF!,종합!G$64)/SUMIFS(#REF!,#REF!,종합!$C$5,#REF!,종합!G$64)*100,0)&amp;"%("&amp;SUMIFS(#REF!,#REF!,종합!$C$5,#REF!,종합!G$64)&amp;"명)","")</f>
        <v/>
      </c>
      <c r="H67" s="176" t="str">
        <f>IFERROR(ROUND(SUMIFS(#REF!,#REF!,종합!$C$5,#REF!,종합!H$64)/SUMIFS(#REF!,#REF!,종합!$C$5,#REF!,종합!H$64)*100,0)&amp;"%("&amp;SUMIFS(#REF!,#REF!,종합!$C$5,#REF!,종합!H$64)&amp;"명)","")</f>
        <v/>
      </c>
      <c r="I67" s="176" t="str">
        <f>IFERROR(ROUND(SUMIFS(#REF!,#REF!,종합!$C$5,#REF!,종합!I$64)/SUMIFS(#REF!,#REF!,종합!$C$5,#REF!,종합!I$64)*100,0)&amp;"%("&amp;SUMIFS(#REF!,#REF!,종합!$C$5,#REF!,종합!I$64)&amp;"명)","")</f>
        <v/>
      </c>
      <c r="J67" s="176" t="str">
        <f>IFERROR(ROUND(SUMIFS(#REF!,#REF!,종합!$C$5,#REF!,종합!J$64)/SUMIFS(#REF!,#REF!,종합!$C$5,#REF!,종합!J$64)*100,0)&amp;"%("&amp;SUMIFS(#REF!,#REF!,종합!$C$5,#REF!,종합!J$64)&amp;"명)","")</f>
        <v/>
      </c>
      <c r="K67" s="177" t="str">
        <f>IFERROR(ROUND(SUMIFS(#REF!,#REF!,종합!$C$5,#REF!,종합!K$64)/SUMIFS(#REF!,#REF!,종합!$C$5,#REF!,종합!K$64)*100,0)&amp;"%("&amp;SUMIFS(#REF!,#REF!,종합!$C$5,#REF!,종합!K$64)&amp;"명)","")</f>
        <v/>
      </c>
      <c r="M67" s="318">
        <v>0</v>
      </c>
      <c r="N67" s="318">
        <v>0</v>
      </c>
      <c r="O67" s="318">
        <v>0</v>
      </c>
      <c r="P67" s="318"/>
      <c r="Q67" s="318"/>
      <c r="R67" s="318"/>
      <c r="S67" s="318"/>
      <c r="T67" s="318"/>
      <c r="AA67" s="255"/>
    </row>
    <row r="68" spans="2:27" ht="25.5" customHeight="1">
      <c r="B68" s="173" t="s">
        <v>94</v>
      </c>
      <c r="C68" s="176" t="s">
        <v>381</v>
      </c>
      <c r="D68" s="176" t="s">
        <v>382</v>
      </c>
      <c r="E68" s="176" t="s">
        <v>284</v>
      </c>
      <c r="F68" s="176" t="str">
        <f>IFERROR(ROUND(SUMIFS(#REF!,#REF!,종합!$C$5,#REF!,종합!F$64)/SUMIFS(#REF!,#REF!,종합!$C$5,#REF!,종합!F$64)*100,0)&amp;"%("&amp;SUMIFS(#REF!,#REF!,종합!$C$5,#REF!,종합!F$64)&amp;"명)","")</f>
        <v/>
      </c>
      <c r="G68" s="176" t="str">
        <f>IFERROR(ROUND(SUMIFS(#REF!,#REF!,종합!$C$5,#REF!,종합!G$64)/SUMIFS(#REF!,#REF!,종합!$C$5,#REF!,종합!G$64)*100,0)&amp;"%("&amp;SUMIFS(#REF!,#REF!,종합!$C$5,#REF!,종합!G$64)&amp;"명)","")</f>
        <v/>
      </c>
      <c r="H68" s="176" t="str">
        <f>IFERROR(ROUND(SUMIFS(#REF!,#REF!,종합!$C$5,#REF!,종합!H$64)/SUMIFS(#REF!,#REF!,종합!$C$5,#REF!,종합!H$64)*100,0)&amp;"%("&amp;SUMIFS(#REF!,#REF!,종합!$C$5,#REF!,종합!H$64)&amp;"명)","")</f>
        <v/>
      </c>
      <c r="I68" s="176" t="str">
        <f>IFERROR(ROUND(SUMIFS(#REF!,#REF!,종합!$C$5,#REF!,종합!I$64)/SUMIFS(#REF!,#REF!,종합!$C$5,#REF!,종합!I$64)*100,0)&amp;"%("&amp;SUMIFS(#REF!,#REF!,종합!$C$5,#REF!,종합!I$64)&amp;"명)","")</f>
        <v/>
      </c>
      <c r="J68" s="176" t="str">
        <f>IFERROR(ROUND(SUMIFS(#REF!,#REF!,종합!$C$5,#REF!,종합!J$64)/SUMIFS(#REF!,#REF!,종합!$C$5,#REF!,종합!J$64)*100,0)&amp;"%("&amp;SUMIFS(#REF!,#REF!,종합!$C$5,#REF!,종합!J$64)&amp;"명)","")</f>
        <v/>
      </c>
      <c r="K68" s="177" t="str">
        <f>IFERROR(ROUND(SUMIFS(#REF!,#REF!,종합!$C$5,#REF!,종합!K$64)/SUMIFS(#REF!,#REF!,종합!$C$5,#REF!,종합!K$64)*100,0)&amp;"%("&amp;SUMIFS(#REF!,#REF!,종합!$C$5,#REF!,종합!K$64)&amp;"명)","")</f>
        <v/>
      </c>
      <c r="M68" s="318">
        <v>0</v>
      </c>
      <c r="N68" s="318">
        <v>0</v>
      </c>
      <c r="O68" s="318">
        <v>0</v>
      </c>
      <c r="P68" s="318"/>
      <c r="Q68" s="318"/>
      <c r="R68" s="318"/>
      <c r="S68" s="318"/>
      <c r="T68" s="318"/>
      <c r="AA68" s="255"/>
    </row>
    <row r="69" spans="2:27" ht="25.5" customHeight="1">
      <c r="B69" s="173" t="s">
        <v>97</v>
      </c>
      <c r="C69" s="176" t="s">
        <v>284</v>
      </c>
      <c r="D69" s="176" t="s">
        <v>383</v>
      </c>
      <c r="E69" s="176" t="s">
        <v>284</v>
      </c>
      <c r="F69" s="176" t="str">
        <f>IFERROR(ROUND(SUMIFS(#REF!,#REF!,종합!$C$5,#REF!,종합!F$64)/SUMIFS(#REF!,#REF!,종합!$C$5,#REF!,종합!F$64)*100,0)&amp;"%("&amp;SUMIFS(#REF!,#REF!,종합!$C$5,#REF!,종합!F$64)&amp;"명)","")</f>
        <v/>
      </c>
      <c r="G69" s="176" t="str">
        <f>IFERROR(ROUND(SUMIFS(#REF!,#REF!,종합!$C$5,#REF!,종합!G$64)/SUMIFS(#REF!,#REF!,종합!$C$5,#REF!,종합!G$64)*100,0)&amp;"%("&amp;SUMIFS(#REF!,#REF!,종합!$C$5,#REF!,종합!G$64)&amp;"명)","")</f>
        <v/>
      </c>
      <c r="H69" s="176" t="str">
        <f>IFERROR(ROUND(SUMIFS(#REF!,#REF!,종합!$C$5,#REF!,종합!H$64)/SUMIFS(#REF!,#REF!,종합!$C$5,#REF!,종합!H$64)*100,0)&amp;"%("&amp;SUMIFS(#REF!,#REF!,종합!$C$5,#REF!,종합!H$64)&amp;"명)","")</f>
        <v/>
      </c>
      <c r="I69" s="176" t="str">
        <f>IFERROR(ROUND(SUMIFS(#REF!,#REF!,종합!$C$5,#REF!,종합!I$64)/SUMIFS(#REF!,#REF!,종합!$C$5,#REF!,종합!I$64)*100,0)&amp;"%("&amp;SUMIFS(#REF!,#REF!,종합!$C$5,#REF!,종합!I$64)&amp;"명)","")</f>
        <v/>
      </c>
      <c r="J69" s="176" t="str">
        <f>IFERROR(ROUND(SUMIFS(#REF!,#REF!,종합!$C$5,#REF!,종합!J$64)/SUMIFS(#REF!,#REF!,종합!$C$5,#REF!,종합!J$64)*100,0)&amp;"%("&amp;SUMIFS(#REF!,#REF!,종합!$C$5,#REF!,종합!J$64)&amp;"명)","")</f>
        <v/>
      </c>
      <c r="K69" s="177" t="str">
        <f>IFERROR(ROUND(SUMIFS(#REF!,#REF!,종합!$C$5,#REF!,종합!K$64)/SUMIFS(#REF!,#REF!,종합!$C$5,#REF!,종합!K$64)*100,0)&amp;"%("&amp;SUMIFS(#REF!,#REF!,종합!$C$5,#REF!,종합!K$64)&amp;"명)","")</f>
        <v/>
      </c>
      <c r="M69" s="318">
        <v>0.5</v>
      </c>
      <c r="N69" s="318">
        <v>0.125</v>
      </c>
      <c r="O69" s="318">
        <v>0</v>
      </c>
      <c r="P69" s="318"/>
      <c r="Q69" s="318"/>
      <c r="R69" s="318"/>
      <c r="S69" s="318"/>
      <c r="T69" s="318"/>
      <c r="AA69" s="255"/>
    </row>
    <row r="70" spans="2:27" ht="25.5" customHeight="1">
      <c r="B70" s="178" t="s">
        <v>95</v>
      </c>
      <c r="C70" s="176" t="s">
        <v>284</v>
      </c>
      <c r="D70" s="176" t="s">
        <v>384</v>
      </c>
      <c r="E70" s="176" t="s">
        <v>385</v>
      </c>
      <c r="F70" s="176" t="str">
        <f>IFERROR(ROUND(SUMIFS(#REF!,#REF!,종합!$C$5,#REF!,종합!F$64)/SUMIFS(#REF!,#REF!,종합!$C$5,#REF!,종합!F$64)*100,0)&amp;"%("&amp;SUMIFS(#REF!,#REF!,종합!$C$5,#REF!,종합!F$64)&amp;"명)","")</f>
        <v/>
      </c>
      <c r="G70" s="176" t="str">
        <f>IFERROR(ROUND(SUMIFS(#REF!,#REF!,종합!$C$5,#REF!,종합!G$64)/SUMIFS(#REF!,#REF!,종합!$C$5,#REF!,종합!G$64)*100,0)&amp;"%("&amp;SUMIFS(#REF!,#REF!,종합!$C$5,#REF!,종합!G$64)&amp;"명)","")</f>
        <v/>
      </c>
      <c r="H70" s="176" t="str">
        <f>IFERROR(ROUND(SUMIFS(#REF!,#REF!,종합!$C$5,#REF!,종합!H$64)/SUMIFS(#REF!,#REF!,종합!$C$5,#REF!,종합!H$64)*100,0)&amp;"%("&amp;SUMIFS(#REF!,#REF!,종합!$C$5,#REF!,종합!H$64)&amp;"명)","")</f>
        <v/>
      </c>
      <c r="I70" s="176" t="str">
        <f>IFERROR(ROUND(SUMIFS(#REF!,#REF!,종합!$C$5,#REF!,종합!I$64)/SUMIFS(#REF!,#REF!,종합!$C$5,#REF!,종합!I$64)*100,0)&amp;"%("&amp;SUMIFS(#REF!,#REF!,종합!$C$5,#REF!,종합!I$64)&amp;"명)","")</f>
        <v/>
      </c>
      <c r="J70" s="176" t="str">
        <f>IFERROR(ROUND(SUMIFS(#REF!,#REF!,종합!$C$5,#REF!,종합!J$64)/SUMIFS(#REF!,#REF!,종합!$C$5,#REF!,종합!J$64)*100,0)&amp;"%("&amp;SUMIFS(#REF!,#REF!,종합!$C$5,#REF!,종합!J$64)&amp;"명)","")</f>
        <v/>
      </c>
      <c r="K70" s="177" t="str">
        <f>IFERROR(ROUND(SUMIFS(#REF!,#REF!,종합!$C$5,#REF!,종합!K$64)/SUMIFS(#REF!,#REF!,종합!$C$5,#REF!,종합!K$64)*100,0)&amp;"%("&amp;SUMIFS(#REF!,#REF!,종합!$C$5,#REF!,종합!K$64)&amp;"명)","")</f>
        <v/>
      </c>
      <c r="M70" s="318">
        <v>0</v>
      </c>
      <c r="N70" s="318">
        <v>0.25</v>
      </c>
      <c r="O70" s="318">
        <v>0</v>
      </c>
      <c r="P70" s="318"/>
      <c r="Q70" s="318"/>
      <c r="R70" s="318"/>
      <c r="S70" s="318"/>
      <c r="T70" s="318"/>
      <c r="AA70" s="255"/>
    </row>
    <row r="71" spans="2:27" ht="25.5" customHeight="1">
      <c r="B71" s="179" t="s">
        <v>96</v>
      </c>
      <c r="C71" s="180" t="s">
        <v>381</v>
      </c>
      <c r="D71" s="180" t="s">
        <v>382</v>
      </c>
      <c r="E71" s="180" t="s">
        <v>386</v>
      </c>
      <c r="F71" s="180" t="str">
        <f>IFERROR(ROUND(SUMIFS(#REF!,#REF!,종합!$C$5,#REF!,종합!F$64)/SUMIFS(#REF!,#REF!,종합!$C$5,#REF!,종합!F$64)*100,0)&amp;"%("&amp;SUMIFS(#REF!,#REF!,종합!$C$5,#REF!,종합!F$64)&amp;"명)","")</f>
        <v/>
      </c>
      <c r="G71" s="180" t="str">
        <f>IFERROR(ROUND(SUMIFS(#REF!,#REF!,종합!$C$5,#REF!,종합!G$64)/SUMIFS(#REF!,#REF!,종합!$C$5,#REF!,종합!G$64)*100,0)&amp;"%("&amp;SUMIFS(#REF!,#REF!,종합!$C$5,#REF!,종합!G$64)&amp;"명)","")</f>
        <v/>
      </c>
      <c r="H71" s="180" t="str">
        <f>IFERROR(ROUND(SUMIFS(#REF!,#REF!,종합!$C$5,#REF!,종합!H$64)/SUMIFS(#REF!,#REF!,종합!$C$5,#REF!,종합!H$64)*100,0)&amp;"%("&amp;SUMIFS(#REF!,#REF!,종합!$C$5,#REF!,종합!H$64)&amp;"명)","")</f>
        <v/>
      </c>
      <c r="I71" s="180" t="str">
        <f>IFERROR(ROUND(SUMIFS(#REF!,#REF!,종합!$C$5,#REF!,종합!I$64)/SUMIFS(#REF!,#REF!,종합!$C$5,#REF!,종합!I$64)*100,0)&amp;"%("&amp;SUMIFS(#REF!,#REF!,종합!$C$5,#REF!,종합!I$64)&amp;"명)","")</f>
        <v/>
      </c>
      <c r="J71" s="180" t="str">
        <f>IFERROR(ROUND(SUMIFS(#REF!,#REF!,종합!$C$5,#REF!,종합!J$64)/SUMIFS(#REF!,#REF!,종합!$C$5,#REF!,종합!J$64)*100,0)&amp;"%("&amp;SUMIFS(#REF!,#REF!,종합!$C$5,#REF!,종합!J$64)&amp;"명)","")</f>
        <v/>
      </c>
      <c r="K71" s="181" t="str">
        <f>IFERROR(ROUND(SUMIFS(#REF!,#REF!,종합!$C$5,#REF!,종합!K$64)/SUMIFS(#REF!,#REF!,종합!$C$5,#REF!,종합!K$64)*100,0)&amp;"%("&amp;SUMIFS(#REF!,#REF!,종합!$C$5,#REF!,종합!K$64)&amp;"명)","")</f>
        <v/>
      </c>
      <c r="M71" s="318">
        <v>0</v>
      </c>
      <c r="N71" s="318">
        <v>0.5</v>
      </c>
      <c r="O71" s="318">
        <v>0.375</v>
      </c>
      <c r="P71" s="318"/>
      <c r="Q71" s="318"/>
      <c r="R71" s="318"/>
      <c r="S71" s="318"/>
      <c r="T71" s="318"/>
      <c r="AA71" s="255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18">
        <v>0.5</v>
      </c>
      <c r="N72" s="318">
        <v>0.125</v>
      </c>
      <c r="O72" s="318">
        <v>0.625</v>
      </c>
      <c r="P72" s="318"/>
      <c r="Q72" s="318"/>
      <c r="R72" s="318"/>
      <c r="S72" s="318"/>
      <c r="T72" s="318"/>
      <c r="AA72" s="255"/>
    </row>
    <row r="73" spans="2:27" ht="17.25" customHeight="1">
      <c r="B73" s="53" t="s">
        <v>128</v>
      </c>
      <c r="C73" s="53"/>
      <c r="D73" s="52"/>
      <c r="E73" s="52"/>
      <c r="F73" s="52"/>
      <c r="G73" s="52"/>
      <c r="H73" s="52"/>
      <c r="I73" s="52"/>
      <c r="J73" s="52"/>
      <c r="K73" s="52"/>
      <c r="M73" s="314"/>
      <c r="N73" s="263"/>
      <c r="P73" s="260"/>
      <c r="AA73" s="255"/>
    </row>
    <row r="74" spans="2:27" ht="30.75" customHeight="1">
      <c r="B74" s="57" t="s">
        <v>73</v>
      </c>
      <c r="C74" s="57" t="s">
        <v>99</v>
      </c>
      <c r="D74" s="57" t="s">
        <v>100</v>
      </c>
      <c r="E74" s="57" t="s">
        <v>101</v>
      </c>
      <c r="F74" s="57" t="s">
        <v>102</v>
      </c>
      <c r="G74" s="57" t="s">
        <v>103</v>
      </c>
      <c r="H74" s="57" t="s">
        <v>6</v>
      </c>
      <c r="I74" s="57" t="s">
        <v>7</v>
      </c>
      <c r="J74" s="57" t="s">
        <v>104</v>
      </c>
      <c r="K74" s="57" t="s">
        <v>106</v>
      </c>
      <c r="M74" s="314"/>
      <c r="N74" s="263"/>
      <c r="P74" s="260"/>
      <c r="AA74" s="255"/>
    </row>
    <row r="75" spans="2:27" ht="20.25" customHeight="1">
      <c r="B75" s="88" t="s">
        <v>117</v>
      </c>
      <c r="C75" s="67">
        <v>1</v>
      </c>
      <c r="D75" s="89">
        <v>9.2651818776886191E-2</v>
      </c>
      <c r="E75" s="89">
        <v>0.34731242211629942</v>
      </c>
      <c r="F75" s="89">
        <v>0.22594144747208184</v>
      </c>
      <c r="G75" s="90">
        <v>13.108000000000001</v>
      </c>
      <c r="H75" s="91">
        <v>1.9067653915520517</v>
      </c>
      <c r="I75" s="91">
        <v>23.807230256170509</v>
      </c>
      <c r="J75" s="92">
        <v>2.095480636891311</v>
      </c>
      <c r="K75" s="75"/>
      <c r="M75" s="314"/>
      <c r="N75" s="263"/>
      <c r="P75" s="260"/>
      <c r="AA75" s="255"/>
    </row>
    <row r="76" spans="2:27" ht="20.25" customHeight="1">
      <c r="B76" s="88" t="s">
        <v>117</v>
      </c>
      <c r="C76" s="67">
        <v>2</v>
      </c>
      <c r="D76" s="89">
        <v>4.7366253268928495E-2</v>
      </c>
      <c r="E76" s="89">
        <v>0.30604032862109631</v>
      </c>
      <c r="F76" s="89">
        <v>0.18667639042434511</v>
      </c>
      <c r="G76" s="90">
        <v>9.4064444444444444</v>
      </c>
      <c r="H76" s="91">
        <v>0.53028761178898454</v>
      </c>
      <c r="I76" s="91">
        <v>7.4558438217531231</v>
      </c>
      <c r="J76" s="92">
        <v>2.5068884823711803</v>
      </c>
      <c r="K76" s="75"/>
      <c r="M76" s="314"/>
      <c r="N76" s="263"/>
      <c r="P76" s="260"/>
      <c r="AA76" s="255"/>
    </row>
    <row r="77" spans="2:27" ht="20.25" customHeight="1">
      <c r="B77" s="88" t="s">
        <v>117</v>
      </c>
      <c r="C77" s="67">
        <v>3</v>
      </c>
      <c r="D77" s="89">
        <v>1.739194854073552E-2</v>
      </c>
      <c r="E77" s="89">
        <v>0.31331749936828085</v>
      </c>
      <c r="F77" s="89">
        <v>0.18597717162283359</v>
      </c>
      <c r="G77" s="90">
        <v>8.697111111111111</v>
      </c>
      <c r="H77" s="91">
        <v>0.55579384622915784</v>
      </c>
      <c r="I77" s="91">
        <v>5.8953847260735674</v>
      </c>
      <c r="J77" s="92">
        <v>2.5332222471621795</v>
      </c>
      <c r="K77" s="75"/>
      <c r="M77" s="314"/>
      <c r="N77" s="263"/>
      <c r="P77" s="260"/>
      <c r="AA77" s="255"/>
    </row>
    <row r="78" spans="2:27" ht="20.25" customHeight="1">
      <c r="B78" s="88" t="s">
        <v>117</v>
      </c>
      <c r="C78" s="67">
        <v>4</v>
      </c>
      <c r="D78" s="89">
        <v>1.6912199062385547E-2</v>
      </c>
      <c r="E78" s="89">
        <v>0.31418109629613761</v>
      </c>
      <c r="F78" s="89">
        <v>0.19586983634257035</v>
      </c>
      <c r="G78" s="90">
        <v>9.011444444444443</v>
      </c>
      <c r="H78" s="91">
        <v>0.69285029963964084</v>
      </c>
      <c r="I78" s="91">
        <v>7.5836163516112318</v>
      </c>
      <c r="J78" s="92">
        <v>2.464440880253155</v>
      </c>
      <c r="K78" s="75"/>
      <c r="M78" s="314"/>
      <c r="N78" s="263"/>
      <c r="P78" s="260"/>
      <c r="AA78" s="255"/>
    </row>
    <row r="79" spans="2:27" ht="20.25" customHeight="1">
      <c r="B79" s="88" t="s">
        <v>117</v>
      </c>
      <c r="C79" s="67">
        <v>5</v>
      </c>
      <c r="D79" s="89">
        <v>1.8903345010359784E-2</v>
      </c>
      <c r="E79" s="89">
        <v>0.31719861932347942</v>
      </c>
      <c r="F79" s="89">
        <v>0.19787192096487988</v>
      </c>
      <c r="G79" s="90">
        <v>10.197444444444443</v>
      </c>
      <c r="H79" s="91">
        <v>1.4780320683086574</v>
      </c>
      <c r="I79" s="91">
        <v>9.9578254581653827</v>
      </c>
      <c r="J79" s="92">
        <v>2.3323460288842068</v>
      </c>
      <c r="K79" s="75"/>
      <c r="M79" s="314"/>
      <c r="N79" s="263"/>
      <c r="P79" s="260"/>
      <c r="AA79" s="255"/>
    </row>
    <row r="80" spans="2:27" ht="20.25" customHeight="1">
      <c r="B80" s="88" t="s">
        <v>117</v>
      </c>
      <c r="C80" s="67">
        <v>6</v>
      </c>
      <c r="D80" s="89">
        <v>2.213416848979273E-2</v>
      </c>
      <c r="E80" s="89">
        <v>0.32974448693024749</v>
      </c>
      <c r="F80" s="89">
        <v>0.18766090462913831</v>
      </c>
      <c r="G80" s="90">
        <v>11.897444444444444</v>
      </c>
      <c r="H80" s="91">
        <v>1.3689449010562911</v>
      </c>
      <c r="I80" s="91">
        <v>15.328884229418277</v>
      </c>
      <c r="J80" s="92">
        <v>2.093141796009367</v>
      </c>
      <c r="K80" s="75"/>
      <c r="M80" s="314"/>
      <c r="N80" s="263"/>
      <c r="P80" s="260"/>
      <c r="AA80" s="255"/>
    </row>
    <row r="81" spans="2:27" ht="20.25" customHeight="1">
      <c r="B81" s="88" t="s">
        <v>117</v>
      </c>
      <c r="C81" s="67">
        <v>7</v>
      </c>
      <c r="D81" s="89">
        <v>2.544557191376311E-2</v>
      </c>
      <c r="E81" s="89">
        <v>0.35771422327150021</v>
      </c>
      <c r="F81" s="89">
        <v>0.17836741753565072</v>
      </c>
      <c r="G81" s="90">
        <v>14.083500000000001</v>
      </c>
      <c r="H81" s="91">
        <v>0.14223876996463375</v>
      </c>
      <c r="I81" s="91">
        <v>22.388382392433353</v>
      </c>
      <c r="J81" s="92">
        <v>1.742421489899409</v>
      </c>
      <c r="K81" s="75"/>
      <c r="M81" s="314"/>
      <c r="N81" s="263"/>
      <c r="P81" s="260"/>
      <c r="AA81" s="255"/>
    </row>
    <row r="82" spans="2:27" ht="20.25" customHeight="1">
      <c r="B82" s="88" t="s">
        <v>117</v>
      </c>
      <c r="C82" s="67">
        <v>8</v>
      </c>
      <c r="D82" s="89">
        <v>2.8294996220012258E-2</v>
      </c>
      <c r="E82" s="89">
        <v>0.33715170792536242</v>
      </c>
      <c r="F82" s="89">
        <v>0.16952513812750244</v>
      </c>
      <c r="G82" s="90">
        <v>14.335000000000001</v>
      </c>
      <c r="H82" s="91">
        <v>0.17407794594451279</v>
      </c>
      <c r="I82" s="91">
        <v>20.862572290888533</v>
      </c>
      <c r="J82" s="92">
        <v>1.891359372309064</v>
      </c>
      <c r="K82" s="75"/>
      <c r="M82" s="314"/>
      <c r="N82" s="263"/>
      <c r="P82" s="260"/>
      <c r="AA82" s="255"/>
    </row>
    <row r="83" spans="2:27" ht="20.25" customHeight="1">
      <c r="B83" s="88" t="s">
        <v>117</v>
      </c>
      <c r="C83" s="67">
        <v>9</v>
      </c>
      <c r="D83" s="89">
        <v>2.261049406961774E-2</v>
      </c>
      <c r="E83" s="89">
        <v>0.2942854868853737</v>
      </c>
      <c r="F83" s="89">
        <v>0.13462799545333082</v>
      </c>
      <c r="G83" s="90">
        <v>13.432</v>
      </c>
      <c r="H83" s="91">
        <v>6.26176723038748E-2</v>
      </c>
      <c r="I83" s="91">
        <v>14.44902788411911</v>
      </c>
      <c r="J83" s="92">
        <v>2.2567980676526482</v>
      </c>
      <c r="K83" s="75" t="s">
        <v>67</v>
      </c>
      <c r="M83" s="314"/>
      <c r="N83" s="263"/>
      <c r="P83" s="260"/>
      <c r="AA83" s="255"/>
    </row>
    <row r="84" spans="2:27" ht="20.25" customHeight="1">
      <c r="B84" s="88" t="s">
        <v>116</v>
      </c>
      <c r="C84" s="67">
        <v>1</v>
      </c>
      <c r="D84" s="89">
        <v>0.10201182306465545</v>
      </c>
      <c r="E84" s="89">
        <v>0.36095424635214224</v>
      </c>
      <c r="F84" s="89">
        <v>0.24522021897076157</v>
      </c>
      <c r="G84" s="90">
        <v>15.652689655172418</v>
      </c>
      <c r="H84" s="91">
        <v>2.5809495571515719</v>
      </c>
      <c r="I84" s="91">
        <v>52.218211602230582</v>
      </c>
      <c r="J84" s="92">
        <v>1.7783543051195103</v>
      </c>
      <c r="K84" s="75"/>
      <c r="M84" s="314"/>
      <c r="N84" s="263"/>
      <c r="P84" s="260"/>
      <c r="AA84" s="255"/>
    </row>
    <row r="85" spans="2:27" ht="20.25" customHeight="1">
      <c r="B85" s="88" t="s">
        <v>116</v>
      </c>
      <c r="C85" s="67">
        <v>2</v>
      </c>
      <c r="D85" s="89">
        <v>6.061589690349023E-2</v>
      </c>
      <c r="E85" s="89">
        <v>0.33978921520811289</v>
      </c>
      <c r="F85" s="89">
        <v>0.22564842230965332</v>
      </c>
      <c r="G85" s="90">
        <v>11.834457142857142</v>
      </c>
      <c r="H85" s="91">
        <v>0.35128758810850913</v>
      </c>
      <c r="I85" s="91">
        <v>22.77528338044543</v>
      </c>
      <c r="J85" s="92">
        <v>2.0588684217885902</v>
      </c>
      <c r="K85" s="75"/>
      <c r="M85" s="314"/>
      <c r="N85" s="263"/>
      <c r="P85" s="260"/>
      <c r="AA85" s="255"/>
    </row>
    <row r="86" spans="2:27" ht="20.25" customHeight="1">
      <c r="B86" s="88" t="s">
        <v>116</v>
      </c>
      <c r="C86" s="67">
        <v>3</v>
      </c>
      <c r="D86" s="89">
        <v>2.3357370202327341E-2</v>
      </c>
      <c r="E86" s="89">
        <v>0.34961693636478758</v>
      </c>
      <c r="F86" s="89">
        <v>0.23357539975050362</v>
      </c>
      <c r="G86" s="90">
        <v>12.382142857142856</v>
      </c>
      <c r="H86" s="91">
        <v>0.36003436763923702</v>
      </c>
      <c r="I86" s="91">
        <v>28.109165962675327</v>
      </c>
      <c r="J86" s="92">
        <v>2.0151905779484518</v>
      </c>
      <c r="K86" s="75"/>
      <c r="M86" s="314"/>
      <c r="N86" s="263"/>
      <c r="P86" s="260"/>
      <c r="AA86" s="255"/>
    </row>
    <row r="87" spans="2:27" ht="20.25" customHeight="1">
      <c r="B87" s="88" t="s">
        <v>116</v>
      </c>
      <c r="C87" s="67">
        <v>4</v>
      </c>
      <c r="D87" s="89">
        <v>1.9211746303372461E-2</v>
      </c>
      <c r="E87" s="89">
        <v>0.35221392302349003</v>
      </c>
      <c r="F87" s="89">
        <v>0.23457273727291114</v>
      </c>
      <c r="G87" s="90">
        <v>12.748571428571427</v>
      </c>
      <c r="H87" s="91">
        <v>0.27157984314209799</v>
      </c>
      <c r="I87" s="91">
        <v>29.287535872694232</v>
      </c>
      <c r="J87" s="92">
        <v>1.9658494249347571</v>
      </c>
      <c r="K87" s="75"/>
      <c r="M87" s="314"/>
      <c r="N87" s="263"/>
      <c r="P87" s="260"/>
      <c r="AA87" s="255"/>
    </row>
    <row r="88" spans="2:27" ht="20.25" customHeight="1">
      <c r="B88" s="88" t="s">
        <v>116</v>
      </c>
      <c r="C88" s="67">
        <v>5</v>
      </c>
      <c r="D88" s="89">
        <v>2.1352111549672727E-2</v>
      </c>
      <c r="E88" s="89">
        <v>0.35378685928873521</v>
      </c>
      <c r="F88" s="89">
        <v>0.22707378232929074</v>
      </c>
      <c r="G88" s="90">
        <v>13.629857142857142</v>
      </c>
      <c r="H88" s="91">
        <v>0.37953478846848854</v>
      </c>
      <c r="I88" s="91">
        <v>29.336616466819422</v>
      </c>
      <c r="J88" s="92">
        <v>1.9063043733396532</v>
      </c>
      <c r="K88" s="75"/>
      <c r="M88" s="314"/>
      <c r="N88" s="263"/>
      <c r="P88" s="260"/>
      <c r="AA88" s="255"/>
    </row>
    <row r="89" spans="2:27" ht="20.25" customHeight="1">
      <c r="B89" s="88" t="s">
        <v>116</v>
      </c>
      <c r="C89" s="67">
        <v>6</v>
      </c>
      <c r="D89" s="89">
        <v>2.2573705482934581E-2</v>
      </c>
      <c r="E89" s="89">
        <v>0.34935834574832414</v>
      </c>
      <c r="F89" s="89">
        <v>0.21181381580894013</v>
      </c>
      <c r="G89" s="90">
        <v>14.789428571428571</v>
      </c>
      <c r="H89" s="91">
        <v>0.25957286937070695</v>
      </c>
      <c r="I89" s="91">
        <v>30.951563119860825</v>
      </c>
      <c r="J89" s="92">
        <v>1.8406781174138296</v>
      </c>
      <c r="K89" s="75"/>
      <c r="M89" s="314"/>
      <c r="N89" s="263"/>
      <c r="P89" s="260"/>
      <c r="AA89" s="255"/>
    </row>
    <row r="90" spans="2:27" ht="20.25" customHeight="1">
      <c r="B90" s="88" t="s">
        <v>116</v>
      </c>
      <c r="C90" s="67">
        <v>7</v>
      </c>
      <c r="D90" s="89">
        <v>2.3953478760518669E-2</v>
      </c>
      <c r="E90" s="89">
        <v>0.35228109401639579</v>
      </c>
      <c r="F90" s="89">
        <v>0.2097849286412331</v>
      </c>
      <c r="G90" s="90">
        <v>15.336761904761902</v>
      </c>
      <c r="H90" s="91">
        <v>0.21225046433808969</v>
      </c>
      <c r="I90" s="91">
        <v>30.406486974494516</v>
      </c>
      <c r="J90" s="92">
        <v>1.7881011191855867</v>
      </c>
      <c r="K90" s="75"/>
    </row>
    <row r="91" spans="2:27" ht="20.25" customHeight="1">
      <c r="B91" s="88" t="s">
        <v>116</v>
      </c>
      <c r="C91" s="67">
        <v>8</v>
      </c>
      <c r="D91" s="89">
        <v>3.0726866120557382E-2</v>
      </c>
      <c r="E91" s="89">
        <v>0.35707791219034607</v>
      </c>
      <c r="F91" s="89">
        <v>0.19232947432948289</v>
      </c>
      <c r="G91" s="90">
        <v>16.63388888888889</v>
      </c>
      <c r="H91" s="91">
        <v>0.20612968184267921</v>
      </c>
      <c r="I91" s="91">
        <v>39.224032848267107</v>
      </c>
      <c r="J91" s="92">
        <v>1.723090102246694</v>
      </c>
      <c r="K91" s="75"/>
    </row>
    <row r="92" spans="2:27" ht="20.25" customHeight="1">
      <c r="B92" s="88" t="s">
        <v>116</v>
      </c>
      <c r="C92" s="67">
        <v>9</v>
      </c>
      <c r="D92" s="89">
        <v>3.0877064461951955E-2</v>
      </c>
      <c r="E92" s="89">
        <v>0.35187580117835826</v>
      </c>
      <c r="F92" s="89">
        <v>0.208211356613663</v>
      </c>
      <c r="G92" s="90">
        <v>15.810875000000001</v>
      </c>
      <c r="H92" s="91">
        <v>0.3085896875706246</v>
      </c>
      <c r="I92" s="91">
        <v>39.270638218257233</v>
      </c>
      <c r="J92" s="92">
        <v>1.7381751072042613</v>
      </c>
      <c r="K92" s="75" t="s">
        <v>66</v>
      </c>
    </row>
    <row r="93" spans="2:27" ht="20.25" customHeight="1">
      <c r="B93" s="88" t="s">
        <v>118</v>
      </c>
      <c r="C93" s="67">
        <v>1</v>
      </c>
      <c r="D93" s="89">
        <v>0.12489239437115324</v>
      </c>
      <c r="E93" s="89">
        <v>0.3633102409372489</v>
      </c>
      <c r="F93" s="89">
        <v>0.23092237504769222</v>
      </c>
      <c r="G93" s="90">
        <v>15.646900000000002</v>
      </c>
      <c r="H93" s="91">
        <v>2.4715972944141633</v>
      </c>
      <c r="I93" s="91">
        <v>46.963014826117664</v>
      </c>
      <c r="J93" s="92">
        <v>1.9214813878233379</v>
      </c>
      <c r="K93" s="75"/>
    </row>
    <row r="94" spans="2:27" ht="20.25" customHeight="1">
      <c r="B94" s="88" t="s">
        <v>118</v>
      </c>
      <c r="C94" s="67">
        <v>2</v>
      </c>
      <c r="D94" s="89">
        <v>6.222180850835949E-2</v>
      </c>
      <c r="E94" s="89">
        <v>0.34885082198575396</v>
      </c>
      <c r="F94" s="89">
        <v>0.22081685157026298</v>
      </c>
      <c r="G94" s="90">
        <v>11.743555555555554</v>
      </c>
      <c r="H94" s="91">
        <v>0.27379646815903652</v>
      </c>
      <c r="I94" s="91">
        <v>24.145426035775035</v>
      </c>
      <c r="J94" s="92">
        <v>2.2027130230648044</v>
      </c>
      <c r="K94" s="75"/>
    </row>
    <row r="95" spans="2:27" ht="20.25" customHeight="1">
      <c r="B95" s="88" t="s">
        <v>118</v>
      </c>
      <c r="C95" s="67">
        <v>3</v>
      </c>
      <c r="D95" s="89">
        <v>3.0555419659352882E-2</v>
      </c>
      <c r="E95" s="89">
        <v>0.35254764376967296</v>
      </c>
      <c r="F95" s="89">
        <v>0.22501540186223096</v>
      </c>
      <c r="G95" s="90">
        <v>11.7357</v>
      </c>
      <c r="H95" s="91">
        <v>0.29269324903767763</v>
      </c>
      <c r="I95" s="91">
        <v>25.636045950152102</v>
      </c>
      <c r="J95" s="92">
        <v>2.2065422407544619</v>
      </c>
      <c r="K95" s="75"/>
    </row>
    <row r="96" spans="2:27" ht="20.25" customHeight="1">
      <c r="B96" s="88" t="s">
        <v>118</v>
      </c>
      <c r="C96" s="67">
        <v>4</v>
      </c>
      <c r="D96" s="89">
        <v>2.1912642685146849E-2</v>
      </c>
      <c r="E96" s="89">
        <v>0.3520892175984468</v>
      </c>
      <c r="F96" s="89">
        <v>0.22538175941208644</v>
      </c>
      <c r="G96" s="90">
        <v>11.566300000000002</v>
      </c>
      <c r="H96" s="91">
        <v>0.21121599493945531</v>
      </c>
      <c r="I96" s="91">
        <v>22.992369734837848</v>
      </c>
      <c r="J96" s="92">
        <v>2.186056769965655</v>
      </c>
      <c r="K96" s="75"/>
    </row>
    <row r="97" spans="2:11" ht="20.25" customHeight="1">
      <c r="B97" s="88" t="s">
        <v>118</v>
      </c>
      <c r="C97" s="67">
        <v>5</v>
      </c>
      <c r="D97" s="89">
        <v>2.4726105017579533E-2</v>
      </c>
      <c r="E97" s="89">
        <v>0.35013507608368144</v>
      </c>
      <c r="F97" s="89">
        <v>0.21797372578992955</v>
      </c>
      <c r="G97" s="90">
        <v>12.234300000000001</v>
      </c>
      <c r="H97" s="91">
        <v>0.20777954201006091</v>
      </c>
      <c r="I97" s="91">
        <v>22.688552020895479</v>
      </c>
      <c r="J97" s="92">
        <v>2.1134438121348054</v>
      </c>
      <c r="K97" s="75"/>
    </row>
    <row r="98" spans="2:11" ht="20.25" customHeight="1">
      <c r="B98" s="88" t="s">
        <v>118</v>
      </c>
      <c r="C98" s="67">
        <v>6</v>
      </c>
      <c r="D98" s="89">
        <v>2.7900742026059633E-2</v>
      </c>
      <c r="E98" s="89">
        <v>0.34990390800525617</v>
      </c>
      <c r="F98" s="89">
        <v>0.2076794982136678</v>
      </c>
      <c r="G98" s="90">
        <v>13.757900000000001</v>
      </c>
      <c r="H98" s="91">
        <v>0.18053218221514708</v>
      </c>
      <c r="I98" s="91">
        <v>26.080995071791996</v>
      </c>
      <c r="J98" s="92">
        <v>1.9712048272711686</v>
      </c>
      <c r="K98" s="75"/>
    </row>
    <row r="99" spans="2:11" ht="20.25" customHeight="1">
      <c r="B99" s="88" t="s">
        <v>118</v>
      </c>
      <c r="C99" s="67">
        <v>7</v>
      </c>
      <c r="D99" s="89">
        <v>3.2722998239752561E-2</v>
      </c>
      <c r="E99" s="89">
        <v>0.3539056803793651</v>
      </c>
      <c r="F99" s="89">
        <v>0.2009886671585607</v>
      </c>
      <c r="G99" s="90">
        <v>14.972777777777781</v>
      </c>
      <c r="H99" s="91">
        <v>0.15418125055105134</v>
      </c>
      <c r="I99" s="91">
        <v>24.814801922928446</v>
      </c>
      <c r="J99" s="92">
        <v>1.8824013952792289</v>
      </c>
      <c r="K99" s="75"/>
    </row>
    <row r="100" spans="2:11" ht="20.25" customHeight="1">
      <c r="B100" s="88" t="s">
        <v>118</v>
      </c>
      <c r="C100" s="67">
        <v>8</v>
      </c>
      <c r="D100" s="89">
        <v>3.5192070745307898E-2</v>
      </c>
      <c r="E100" s="89">
        <v>0.35693687726775819</v>
      </c>
      <c r="F100" s="89">
        <v>0.19667018126487654</v>
      </c>
      <c r="G100" s="90">
        <v>15.899555555555557</v>
      </c>
      <c r="H100" s="91">
        <v>0.18099128505916942</v>
      </c>
      <c r="I100" s="91">
        <v>26.858264882850236</v>
      </c>
      <c r="J100" s="92">
        <v>1.8237557698473883</v>
      </c>
      <c r="K100" s="75"/>
    </row>
    <row r="101" spans="2:11" ht="20.25" customHeight="1">
      <c r="B101" s="88" t="s">
        <v>118</v>
      </c>
      <c r="C101" s="67">
        <v>9</v>
      </c>
      <c r="D101" s="89">
        <v>3.6380976632473472E-2</v>
      </c>
      <c r="E101" s="89">
        <v>0.3605653360968849</v>
      </c>
      <c r="F101" s="89">
        <v>0.20878211159261784</v>
      </c>
      <c r="G101" s="90">
        <v>15.429375</v>
      </c>
      <c r="H101" s="91">
        <v>0.42267452535620903</v>
      </c>
      <c r="I101" s="91">
        <v>30.43495381731573</v>
      </c>
      <c r="J101" s="92">
        <v>1.8619451572619659</v>
      </c>
      <c r="K101" s="75" t="s">
        <v>69</v>
      </c>
    </row>
    <row r="102" spans="2:11" ht="20.25" customHeight="1">
      <c r="B102" s="86" t="s">
        <v>122</v>
      </c>
      <c r="C102" s="85"/>
      <c r="D102" s="86"/>
      <c r="E102" s="86"/>
      <c r="F102" s="86"/>
      <c r="G102" s="86"/>
      <c r="H102" s="86"/>
      <c r="I102" s="86"/>
      <c r="J102" s="86"/>
      <c r="K102" s="85"/>
    </row>
    <row r="103" spans="2:11" ht="20.25" customHeight="1">
      <c r="B103" s="221" t="str">
        <f>C64</f>
        <v>78</v>
      </c>
      <c r="C103" s="55"/>
      <c r="D103" s="68">
        <f t="shared" ref="D103:J105" si="3">(SUMIFS(D$75:D$101,$B$75:$B$101,$B103,$C$75:$C$101,MAX($C$75:$C$101))/SUMIFS(D$75:D$101,$B$75:$B$101,$B103,$C$75:$C$101,MAX($C$75:$C$101)-1))-1</f>
        <v>-0.20090132213461931</v>
      </c>
      <c r="E103" s="68">
        <f t="shared" si="3"/>
        <v>-0.12714223310260764</v>
      </c>
      <c r="F103" s="68">
        <f t="shared" si="3"/>
        <v>-0.20585231818495819</v>
      </c>
      <c r="G103" s="68">
        <f t="shared" si="3"/>
        <v>-6.2992675270317489E-2</v>
      </c>
      <c r="H103" s="68">
        <f t="shared" si="3"/>
        <v>-0.64028945789701508</v>
      </c>
      <c r="I103" s="68">
        <f t="shared" si="3"/>
        <v>-0.3074186786434987</v>
      </c>
      <c r="J103" s="87">
        <f t="shared" si="3"/>
        <v>0.19321483832944919</v>
      </c>
      <c r="K103" s="56"/>
    </row>
    <row r="104" spans="2:11" ht="20.25" customHeight="1">
      <c r="B104" s="42" t="str">
        <f>D64</f>
        <v>30</v>
      </c>
      <c r="C104" s="55"/>
      <c r="D104" s="68">
        <f t="shared" si="3"/>
        <v>4.8881763862695937E-3</v>
      </c>
      <c r="E104" s="68">
        <f t="shared" si="3"/>
        <v>-1.4568560066002489E-2</v>
      </c>
      <c r="F104" s="68">
        <f t="shared" si="3"/>
        <v>8.2576434732892778E-2</v>
      </c>
      <c r="G104" s="68">
        <f>(SUMIFS(G$75:G$101,$B$75:$B$101,$B104,$C$75:$C$101,MAX($C$75:$C$101))/SUMIFS(G$75:G$101,$B$75:$B$101,$B104,$C$75:$C$101,MAX($C$75:$C$101)-1))-1</f>
        <v>-4.9478140342673949E-2</v>
      </c>
      <c r="H104" s="68">
        <f t="shared" si="3"/>
        <v>0.49706575400501607</v>
      </c>
      <c r="I104" s="68">
        <f t="shared" si="3"/>
        <v>1.1881840444711855E-3</v>
      </c>
      <c r="J104" s="87">
        <f t="shared" si="3"/>
        <v>8.75462341632538E-3</v>
      </c>
      <c r="K104" s="56"/>
    </row>
    <row r="105" spans="2:11" ht="20.25" customHeight="1">
      <c r="B105" s="42" t="str">
        <f>E64</f>
        <v>급행97</v>
      </c>
      <c r="C105" s="55"/>
      <c r="D105" s="68">
        <f t="shared" si="3"/>
        <v>3.378334556582141E-2</v>
      </c>
      <c r="E105" s="68">
        <f t="shared" si="3"/>
        <v>1.0165547636605821E-2</v>
      </c>
      <c r="F105" s="68">
        <f t="shared" si="3"/>
        <v>6.158498583691685E-2</v>
      </c>
      <c r="G105" s="68">
        <f t="shared" si="3"/>
        <v>-2.9571930731816409E-2</v>
      </c>
      <c r="H105" s="68">
        <f t="shared" si="3"/>
        <v>1.33533081561374</v>
      </c>
      <c r="I105" s="68">
        <f t="shared" si="3"/>
        <v>0.13316902450944679</v>
      </c>
      <c r="J105" s="87">
        <f t="shared" si="3"/>
        <v>2.093996797486386E-2</v>
      </c>
      <c r="K105" s="56"/>
    </row>
    <row r="106" spans="2:11" ht="20.25" customHeight="1" thickBot="1"/>
    <row r="107" spans="2:11" ht="17.25" thickTop="1">
      <c r="B107" s="26" t="s">
        <v>51</v>
      </c>
      <c r="C107" s="26"/>
      <c r="D107" s="26"/>
      <c r="E107" s="26"/>
      <c r="F107" s="172" t="s">
        <v>75</v>
      </c>
      <c r="G107" s="43"/>
      <c r="H107" s="26"/>
      <c r="I107" s="26"/>
    </row>
    <row r="108" spans="2:11">
      <c r="B108" s="27" t="s">
        <v>33</v>
      </c>
      <c r="C108" s="27" t="s">
        <v>52</v>
      </c>
      <c r="D108" s="27"/>
      <c r="E108" s="27"/>
      <c r="F108" s="93" t="s">
        <v>76</v>
      </c>
      <c r="G108" s="44"/>
      <c r="H108" s="46" t="s">
        <v>79</v>
      </c>
      <c r="I108" s="46"/>
    </row>
    <row r="109" spans="2:11">
      <c r="B109" s="27" t="s">
        <v>34</v>
      </c>
      <c r="C109" s="27" t="s">
        <v>53</v>
      </c>
      <c r="D109" s="27"/>
      <c r="E109" s="27"/>
      <c r="F109" s="93" t="s">
        <v>77</v>
      </c>
      <c r="G109" s="44"/>
      <c r="H109" s="46" t="s">
        <v>80</v>
      </c>
      <c r="I109" s="46"/>
    </row>
    <row r="110" spans="2:11">
      <c r="B110" s="27" t="s">
        <v>4</v>
      </c>
      <c r="C110" s="27" t="s">
        <v>54</v>
      </c>
      <c r="D110" s="27"/>
      <c r="E110" s="27"/>
      <c r="F110" s="93" t="s">
        <v>78</v>
      </c>
      <c r="G110" s="44"/>
      <c r="H110" s="46" t="s">
        <v>81</v>
      </c>
      <c r="I110" s="46"/>
    </row>
    <row r="111" spans="2:11">
      <c r="B111" s="27" t="s">
        <v>5</v>
      </c>
      <c r="C111" s="27" t="s">
        <v>55</v>
      </c>
      <c r="D111" s="27"/>
      <c r="E111" s="27"/>
      <c r="F111" s="93" t="s">
        <v>85</v>
      </c>
      <c r="G111" s="44"/>
      <c r="H111" s="46" t="s">
        <v>82</v>
      </c>
      <c r="I111" s="46"/>
    </row>
    <row r="112" spans="2:11">
      <c r="B112" s="27" t="s">
        <v>56</v>
      </c>
      <c r="C112" s="27" t="s">
        <v>57</v>
      </c>
      <c r="D112" s="27"/>
      <c r="E112" s="27"/>
      <c r="F112" s="93" t="s">
        <v>86</v>
      </c>
      <c r="G112" s="44"/>
      <c r="H112" s="46" t="s">
        <v>83</v>
      </c>
      <c r="I112" s="46"/>
    </row>
    <row r="113" spans="2:9" ht="17.25" thickBot="1">
      <c r="B113" s="28" t="s">
        <v>58</v>
      </c>
      <c r="C113" s="28" t="s">
        <v>59</v>
      </c>
      <c r="D113" s="28"/>
      <c r="E113" s="28"/>
      <c r="F113" s="94" t="s">
        <v>87</v>
      </c>
      <c r="G113" s="45"/>
      <c r="H113" s="47" t="s">
        <v>84</v>
      </c>
      <c r="I113" s="47"/>
    </row>
    <row r="114" spans="2:9" ht="17.25" thickTop="1"/>
    <row r="115" spans="2:9" ht="6.75" customHeight="1"/>
  </sheetData>
  <mergeCells count="3">
    <mergeCell ref="O9:P9"/>
    <mergeCell ref="C4:D4"/>
    <mergeCell ref="C5:D5"/>
  </mergeCells>
  <phoneticPr fontId="2" type="noConversion"/>
  <conditionalFormatting sqref="B75:K101">
    <cfRule type="expression" dxfId="67" priority="11">
      <formula>$B75&lt;&gt;$B76</formula>
    </cfRule>
  </conditionalFormatting>
  <conditionalFormatting sqref="C65:K65">
    <cfRule type="containsText" dxfId="65" priority="12" operator="containsText" text="F">
      <formula>NOT(ISERROR(SEARCH("F",C65)))</formula>
    </cfRule>
    <cfRule type="containsText" dxfId="64" priority="13" operator="containsText" text="D">
      <formula>NOT(ISERROR(SEARCH("D",C65)))</formula>
    </cfRule>
    <cfRule type="containsText" dxfId="63" priority="14" operator="containsText" text="S">
      <formula>NOT(ISERROR(SEARCH("S",C65)))</formula>
    </cfRule>
    <cfRule type="containsText" dxfId="62" priority="15" operator="containsText" text="A">
      <formula>NOT(ISERROR(SEARCH("A",C65)))</formula>
    </cfRule>
  </conditionalFormatting>
  <conditionalFormatting sqref="D52:K52 D54:K55 D56:D61 D62:K63 D72:K72 D102:K102 K103:K105">
    <cfRule type="containsText" dxfId="61" priority="70" operator="containsText" text="악화">
      <formula>NOT(ISERROR(SEARCH("악화",D52)))</formula>
    </cfRule>
  </conditionalFormatting>
  <conditionalFormatting sqref="D52:K52 D54:K55 D62:K63 D72:K72 D102:K102 K103:K105 D56:D61">
    <cfRule type="containsText" dxfId="60" priority="69" operator="containsText" text="개선">
      <formula>NOT(ISERROR(SEARCH("개선",D52)))</formula>
    </cfRule>
  </conditionalFormatting>
  <conditionalFormatting sqref="G4:G5">
    <cfRule type="containsText" dxfId="59" priority="20" operator="containsText" text="S">
      <formula>NOT(ISERROR(SEARCH("S",G4)))</formula>
    </cfRule>
    <cfRule type="containsText" dxfId="58" priority="21" operator="containsText" text="A">
      <formula>NOT(ISERROR(SEARCH("A",G4)))</formula>
    </cfRule>
  </conditionalFormatting>
  <conditionalFormatting sqref="G5">
    <cfRule type="containsText" dxfId="57" priority="16" operator="containsText" text="F">
      <formula>NOT(ISERROR(SEARCH("F",G5)))</formula>
    </cfRule>
    <cfRule type="containsText" dxfId="56" priority="17" operator="containsText" text="D">
      <formula>NOT(ISERROR(SEARCH("D",G5)))</formula>
    </cfRule>
  </conditionalFormatting>
  <conditionalFormatting sqref="K1:K10">
    <cfRule type="containsText" dxfId="55" priority="6" operator="containsText" text="D">
      <formula>NOT(ISERROR(SEARCH("D",K1)))</formula>
    </cfRule>
    <cfRule type="containsText" dxfId="54" priority="7" operator="containsText" text="F">
      <formula>NOT(ISERROR(SEARCH("F",K1)))</formula>
    </cfRule>
    <cfRule type="containsText" dxfId="53" priority="8" operator="containsText" text="S">
      <formula>NOT(ISERROR(SEARCH("S",K1)))</formula>
    </cfRule>
    <cfRule type="containsText" dxfId="52" priority="9" operator="containsText" text="A">
      <formula>NOT(ISERROR(SEARCH("A",K1)))</formula>
    </cfRule>
  </conditionalFormatting>
  <conditionalFormatting sqref="K23:K27 K29:K64 K66:K1048576">
    <cfRule type="containsText" dxfId="51" priority="22" operator="containsText" text="D">
      <formula>NOT(ISERROR(SEARCH("D",K23)))</formula>
    </cfRule>
    <cfRule type="containsText" dxfId="50" priority="23" operator="containsText" text="F">
      <formula>NOT(ISERROR(SEARCH("F",K23)))</formula>
    </cfRule>
    <cfRule type="containsText" dxfId="49" priority="24" operator="containsText" text="S">
      <formula>NOT(ISERROR(SEARCH("S",K23)))</formula>
    </cfRule>
    <cfRule type="containsText" dxfId="48" priority="25" operator="containsText" text="A">
      <formula>NOT(ISERROR(SEARCH("A",K23)))</formula>
    </cfRule>
  </conditionalFormatting>
  <conditionalFormatting sqref="K11:K20 J21">
    <cfRule type="containsText" dxfId="3" priority="1" operator="containsText" text="D">
      <formula>NOT(ISERROR(SEARCH("D",J11)))</formula>
    </cfRule>
    <cfRule type="containsText" dxfId="2" priority="2" operator="containsText" text="F">
      <formula>NOT(ISERROR(SEARCH("F",J11)))</formula>
    </cfRule>
    <cfRule type="containsText" dxfId="1" priority="3" operator="containsText" text="S">
      <formula>NOT(ISERROR(SEARCH("S",J11)))</formula>
    </cfRule>
    <cfRule type="containsText" dxfId="0" priority="4" operator="containsText" text="A">
      <formula>NOT(ISERROR(SEARCH("A",J11)))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D103:J105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  <x14:conditionalFormatting xmlns:xm="http://schemas.microsoft.com/office/excel/2006/main">
          <x14:cfRule type="iconSet" priority="5" id="{B1697DA5-5585-46E9-A1D6-9C4BB77889C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4.7109375" customWidth="1"/>
    <col min="2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>
      <c r="A2" s="10" t="s">
        <v>47</v>
      </c>
      <c r="B2" s="10"/>
      <c r="C2" s="10"/>
      <c r="D2" s="10"/>
      <c r="E2" s="10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151</v>
      </c>
      <c r="B3" s="41"/>
      <c r="C3" s="19"/>
      <c r="D3" s="19"/>
      <c r="E3" s="106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137</v>
      </c>
      <c r="C4" s="138" t="s">
        <v>1</v>
      </c>
      <c r="D4" s="138" t="s">
        <v>10</v>
      </c>
      <c r="E4" s="139" t="s">
        <v>136</v>
      </c>
      <c r="F4" s="126" t="s">
        <v>45</v>
      </c>
      <c r="G4" s="149" t="s">
        <v>141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0" t="s">
        <v>39</v>
      </c>
      <c r="AQ4" s="100" t="s">
        <v>27</v>
      </c>
      <c r="AR4" s="100" t="s">
        <v>40</v>
      </c>
      <c r="AS4" s="100" t="s">
        <v>41</v>
      </c>
      <c r="AT4" s="100" t="s">
        <v>6</v>
      </c>
      <c r="AU4" s="100" t="s">
        <v>7</v>
      </c>
      <c r="AV4" s="100" t="s">
        <v>28</v>
      </c>
      <c r="AW4" s="100" t="s">
        <v>18</v>
      </c>
      <c r="AX4" s="101" t="s">
        <v>60</v>
      </c>
      <c r="AY4" s="100" t="s">
        <v>88</v>
      </c>
      <c r="AZ4" s="100" t="s">
        <v>65</v>
      </c>
      <c r="BA4" s="100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43" t="str">
        <f>W5</f>
        <v>인천제물포교통</v>
      </c>
      <c r="B5" s="143" t="str">
        <f>V5</f>
        <v>30</v>
      </c>
      <c r="C5" s="144" t="str">
        <f>Y5</f>
        <v>70바2602</v>
      </c>
      <c r="D5" s="132" t="str">
        <f>Z5</f>
        <v>대형</v>
      </c>
      <c r="E5" s="128" t="str">
        <f>AZ5</f>
        <v>C</v>
      </c>
      <c r="F5" s="151">
        <f>G5/H5</f>
        <v>0.85142857142857142</v>
      </c>
      <c r="G5" s="152">
        <f>AE5</f>
        <v>1.788</v>
      </c>
      <c r="H5" s="153">
        <f>AF5</f>
        <v>2.1</v>
      </c>
      <c r="I5" s="154">
        <f>AC5</f>
        <v>3204.7510000000002</v>
      </c>
      <c r="J5" s="155">
        <f>AI5/AH5</f>
        <v>4.3460773471332204E-2</v>
      </c>
      <c r="K5" s="155">
        <f>AJ5/AH5</f>
        <v>0.3513661815854856</v>
      </c>
      <c r="L5" s="155">
        <f>AK5/AC5</f>
        <v>0.16631557334719607</v>
      </c>
      <c r="M5" s="156">
        <f>AG5</f>
        <v>17.033999999999999</v>
      </c>
      <c r="N5" s="157">
        <f>IF(AW5=0,AT5,"속도계이상")</f>
        <v>0.71799999999999997</v>
      </c>
      <c r="O5" s="157">
        <f>IF(AW5=0,AU5,"속도계이상")</f>
        <v>45.838000000000001</v>
      </c>
      <c r="P5" s="158">
        <f>AQ5/60</f>
        <v>0</v>
      </c>
      <c r="Q5" s="159">
        <f>AN5</f>
        <v>74</v>
      </c>
      <c r="R5" s="160">
        <f>AC5/(AH5-AI5-AJ5)</f>
        <v>28.089121111110718</v>
      </c>
      <c r="S5" s="145">
        <f>IF(AW5=0,AL5,"속도계이상")</f>
        <v>23</v>
      </c>
      <c r="T5" s="145">
        <f>IF(AW5=0,AM5,"속도계이상")</f>
        <v>1469</v>
      </c>
      <c r="U5" t="s">
        <v>115</v>
      </c>
      <c r="V5" s="5" t="s">
        <v>116</v>
      </c>
      <c r="W5" t="s">
        <v>115</v>
      </c>
      <c r="X5" s="5" t="s">
        <v>116</v>
      </c>
      <c r="Y5" t="s">
        <v>192</v>
      </c>
      <c r="Z5" t="s">
        <v>187</v>
      </c>
      <c r="AA5" t="s">
        <v>48</v>
      </c>
      <c r="AB5">
        <v>530</v>
      </c>
      <c r="AC5" s="1">
        <v>3204.7510000000002</v>
      </c>
      <c r="AD5" s="1">
        <v>1791.981</v>
      </c>
      <c r="AE5" s="29">
        <v>1.788</v>
      </c>
      <c r="AF5">
        <v>2.1</v>
      </c>
      <c r="AG5">
        <v>17.033999999999999</v>
      </c>
      <c r="AH5">
        <v>188.52830599999999</v>
      </c>
      <c r="AI5">
        <v>8.1935859999999998</v>
      </c>
      <c r="AJ5">
        <v>66.242470999999995</v>
      </c>
      <c r="AK5">
        <v>533</v>
      </c>
      <c r="AL5">
        <v>23</v>
      </c>
      <c r="AM5">
        <v>1469</v>
      </c>
      <c r="AN5">
        <v>74</v>
      </c>
      <c r="AO5">
        <v>16.998778000000001</v>
      </c>
      <c r="AP5">
        <v>2823.8</v>
      </c>
      <c r="AQ5">
        <v>0</v>
      </c>
      <c r="AR5">
        <v>42</v>
      </c>
      <c r="AS5">
        <v>16606</v>
      </c>
      <c r="AT5">
        <v>0.71799999999999997</v>
      </c>
      <c r="AU5">
        <v>45.838000000000001</v>
      </c>
      <c r="AV5">
        <v>0</v>
      </c>
      <c r="AW5">
        <v>0</v>
      </c>
      <c r="AX5" s="30">
        <v>0.51</v>
      </c>
      <c r="AY5">
        <v>0.85142857142857142</v>
      </c>
      <c r="AZ5" t="s">
        <v>68</v>
      </c>
      <c r="BA5" t="s">
        <v>193</v>
      </c>
      <c r="BB5">
        <v>2</v>
      </c>
      <c r="BC5" t="s">
        <v>375</v>
      </c>
      <c r="BD5">
        <v>1</v>
      </c>
      <c r="BE5">
        <v>28840.885999999999</v>
      </c>
      <c r="BF5">
        <v>0.11111832694737604</v>
      </c>
      <c r="BG5">
        <v>9.4609318372337312E-2</v>
      </c>
      <c r="BH5">
        <v>77105.051999999996</v>
      </c>
      <c r="BI5">
        <v>4.1563437373727474E-2</v>
      </c>
      <c r="BJ5">
        <v>3.5388298106773679E-2</v>
      </c>
      <c r="BK5">
        <v>1</v>
      </c>
      <c r="BL5" t="s">
        <v>66</v>
      </c>
      <c r="BM5">
        <v>1</v>
      </c>
      <c r="BN5" t="s">
        <v>287</v>
      </c>
    </row>
    <row r="6" spans="1:66">
      <c r="A6" s="140" t="str">
        <f t="shared" ref="A6:A7" si="0">W6</f>
        <v>인천제물포교통</v>
      </c>
      <c r="B6" s="140" t="str">
        <f t="shared" ref="B6:B7" si="1">V6</f>
        <v>30</v>
      </c>
      <c r="C6" s="141" t="str">
        <f t="shared" ref="C6:C7" si="2">Y6</f>
        <v>70바2688</v>
      </c>
      <c r="D6" s="116" t="str">
        <f t="shared" ref="D6:D7" si="3">Z6</f>
        <v>대형</v>
      </c>
      <c r="E6" s="112" t="str">
        <f>AZ6</f>
        <v>D</v>
      </c>
      <c r="F6" s="161">
        <f>G6/H6</f>
        <v>0.830952380952381</v>
      </c>
      <c r="G6" s="162">
        <f>AE6</f>
        <v>1.7450000000000001</v>
      </c>
      <c r="H6" s="163">
        <f>AF6</f>
        <v>2.1</v>
      </c>
      <c r="I6" s="164">
        <f t="shared" ref="I6:I7" si="4">AC6</f>
        <v>4791.1030000000001</v>
      </c>
      <c r="J6" s="165">
        <f t="shared" ref="J6:J7" si="5">AI6/AH6</f>
        <v>2.0716477019905099E-2</v>
      </c>
      <c r="K6" s="165">
        <f t="shared" ref="K6:K7" si="6">AJ6/AH6</f>
        <v>0.35651523081663139</v>
      </c>
      <c r="L6" s="165">
        <f t="shared" ref="L6:L7" si="7">AK6/AC6</f>
        <v>0.21059868677421462</v>
      </c>
      <c r="M6" s="166">
        <f t="shared" ref="M6:M7" si="8">AG6</f>
        <v>14.497</v>
      </c>
      <c r="N6" s="167">
        <f t="shared" ref="N6:N7" si="9">IF(AW6=0,AT6,"속도계이상")</f>
        <v>0.125</v>
      </c>
      <c r="O6" s="167">
        <f t="shared" ref="O6:O7" si="10">IF(AW6=0,AU6,"속도계이상")</f>
        <v>45.731000000000002</v>
      </c>
      <c r="P6" s="168">
        <f t="shared" ref="P6:P7" si="11">AQ6/60</f>
        <v>0</v>
      </c>
      <c r="Q6" s="169">
        <f t="shared" ref="Q6:Q7" si="12">AN6</f>
        <v>78</v>
      </c>
      <c r="R6" s="170">
        <f t="shared" ref="R6:R7" si="13">AC6/(AH6-AI6-AJ6)</f>
        <v>28.426526499393614</v>
      </c>
      <c r="S6" s="142">
        <f t="shared" ref="S6:S7" si="14">IF(AW6=0,AL6,"속도계이상")</f>
        <v>6</v>
      </c>
      <c r="T6" s="142">
        <f t="shared" ref="T6:T7" si="15">IF(AW6=0,AM6,"속도계이상")</f>
        <v>2191</v>
      </c>
      <c r="U6" t="s">
        <v>115</v>
      </c>
      <c r="V6" s="5" t="s">
        <v>116</v>
      </c>
      <c r="W6" t="s">
        <v>115</v>
      </c>
      <c r="X6" s="5" t="s">
        <v>116</v>
      </c>
      <c r="Y6" t="s">
        <v>195</v>
      </c>
      <c r="Z6" t="s">
        <v>187</v>
      </c>
      <c r="AA6" t="s">
        <v>48</v>
      </c>
      <c r="AB6">
        <v>530</v>
      </c>
      <c r="AC6" s="1">
        <v>4791.1030000000001</v>
      </c>
      <c r="AD6" s="1">
        <v>2744.8359999999998</v>
      </c>
      <c r="AE6" s="29">
        <v>1.7450000000000001</v>
      </c>
      <c r="AF6">
        <v>2.1</v>
      </c>
      <c r="AG6">
        <v>14.497</v>
      </c>
      <c r="AH6">
        <v>270.635784</v>
      </c>
      <c r="AI6">
        <v>5.6066200000000004</v>
      </c>
      <c r="AJ6">
        <v>96.485778999999994</v>
      </c>
      <c r="AK6">
        <v>1009</v>
      </c>
      <c r="AL6">
        <v>6</v>
      </c>
      <c r="AM6">
        <v>2191</v>
      </c>
      <c r="AN6">
        <v>78</v>
      </c>
      <c r="AO6">
        <v>17.703139</v>
      </c>
      <c r="AP6">
        <v>5602.6</v>
      </c>
      <c r="AQ6">
        <v>0</v>
      </c>
      <c r="AR6">
        <v>71</v>
      </c>
      <c r="AS6">
        <v>14749</v>
      </c>
      <c r="AT6">
        <v>0.125</v>
      </c>
      <c r="AU6">
        <v>45.731000000000002</v>
      </c>
      <c r="AV6">
        <v>37976</v>
      </c>
      <c r="AW6">
        <v>0</v>
      </c>
      <c r="AX6" s="30">
        <v>0.44</v>
      </c>
      <c r="AY6">
        <v>0.830952380952381</v>
      </c>
      <c r="AZ6" t="s">
        <v>66</v>
      </c>
      <c r="BA6" t="s">
        <v>193</v>
      </c>
      <c r="BB6">
        <v>1</v>
      </c>
      <c r="BC6" t="s">
        <v>196</v>
      </c>
      <c r="BD6">
        <v>11</v>
      </c>
      <c r="BE6">
        <v>28840.885999999999</v>
      </c>
      <c r="BF6">
        <v>0.16612190762794182</v>
      </c>
      <c r="BG6">
        <v>0.13803939467178977</v>
      </c>
      <c r="BH6">
        <v>77105.051999999996</v>
      </c>
      <c r="BI6">
        <v>6.2137342180898864E-2</v>
      </c>
      <c r="BJ6">
        <v>5.1633172431270725E-2</v>
      </c>
      <c r="BK6">
        <v>1</v>
      </c>
      <c r="BL6" t="s">
        <v>66</v>
      </c>
      <c r="BM6">
        <v>0</v>
      </c>
      <c r="BN6" t="s">
        <v>286</v>
      </c>
    </row>
    <row r="7" spans="1:66">
      <c r="A7" s="143" t="str">
        <f t="shared" si="0"/>
        <v>인천제물포교통</v>
      </c>
      <c r="B7" s="143" t="str">
        <f t="shared" si="1"/>
        <v>30</v>
      </c>
      <c r="C7" s="144" t="str">
        <f t="shared" si="2"/>
        <v>70바2712</v>
      </c>
      <c r="D7" s="132" t="str">
        <f t="shared" si="3"/>
        <v>대형</v>
      </c>
      <c r="E7" s="128" t="str">
        <f t="shared" ref="E7:E22" si="16">AZ7</f>
        <v>D</v>
      </c>
      <c r="F7" s="151">
        <f t="shared" ref="F7:F22" si="17">G7/H7</f>
        <v>0.80476190476190468</v>
      </c>
      <c r="G7" s="152">
        <f t="shared" ref="G7:G22" si="18">AE7</f>
        <v>1.69</v>
      </c>
      <c r="H7" s="153">
        <f t="shared" ref="H7:H22" si="19">AF7</f>
        <v>2.1</v>
      </c>
      <c r="I7" s="154">
        <f t="shared" si="4"/>
        <v>3401.41</v>
      </c>
      <c r="J7" s="155">
        <f t="shared" si="5"/>
        <v>2.9490099430637878E-2</v>
      </c>
      <c r="K7" s="155">
        <f t="shared" si="6"/>
        <v>0.35025308218318724</v>
      </c>
      <c r="L7" s="155">
        <f t="shared" si="7"/>
        <v>0.21138292649224882</v>
      </c>
      <c r="M7" s="156">
        <f t="shared" si="8"/>
        <v>15.548999999999999</v>
      </c>
      <c r="N7" s="157">
        <f t="shared" si="9"/>
        <v>8.7999999999999995E-2</v>
      </c>
      <c r="O7" s="157">
        <f t="shared" si="10"/>
        <v>32.369</v>
      </c>
      <c r="P7" s="158">
        <f t="shared" si="11"/>
        <v>0</v>
      </c>
      <c r="Q7" s="159">
        <f t="shared" si="12"/>
        <v>77</v>
      </c>
      <c r="R7" s="160">
        <f t="shared" si="13"/>
        <v>28.873009468883005</v>
      </c>
      <c r="S7" s="145">
        <f t="shared" si="14"/>
        <v>3</v>
      </c>
      <c r="T7" s="145">
        <f t="shared" si="15"/>
        <v>1101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197</v>
      </c>
      <c r="Z7" s="4" t="s">
        <v>187</v>
      </c>
      <c r="AA7" s="4" t="s">
        <v>48</v>
      </c>
      <c r="AB7" s="4">
        <v>530</v>
      </c>
      <c r="AC7" s="4">
        <v>3401.41</v>
      </c>
      <c r="AD7" s="4">
        <v>2012.607</v>
      </c>
      <c r="AE7" s="4">
        <v>1.69</v>
      </c>
      <c r="AF7" s="4">
        <v>2.1</v>
      </c>
      <c r="AG7" s="4">
        <v>15.548999999999999</v>
      </c>
      <c r="AH7" s="4">
        <v>189.93079399999999</v>
      </c>
      <c r="AI7" s="4">
        <v>5.6010780000000002</v>
      </c>
      <c r="AJ7" s="4">
        <v>66.523846000000006</v>
      </c>
      <c r="AK7" s="4">
        <v>719</v>
      </c>
      <c r="AL7" s="4">
        <v>3</v>
      </c>
      <c r="AM7" s="4">
        <v>1101</v>
      </c>
      <c r="AN7" s="4">
        <v>77</v>
      </c>
      <c r="AO7" s="4">
        <v>17.90868</v>
      </c>
      <c r="AP7" s="4">
        <v>4265.1000000000004</v>
      </c>
      <c r="AQ7" s="4">
        <v>0</v>
      </c>
      <c r="AR7" s="4">
        <v>40</v>
      </c>
      <c r="AS7" s="4">
        <v>15406</v>
      </c>
      <c r="AT7" s="4">
        <v>8.7999999999999995E-2</v>
      </c>
      <c r="AU7" s="4">
        <v>32.369</v>
      </c>
      <c r="AV7" s="4">
        <v>29026</v>
      </c>
      <c r="AW7" s="4">
        <v>0</v>
      </c>
      <c r="AX7" s="31">
        <v>0.44</v>
      </c>
      <c r="AY7">
        <v>0.80476190476190468</v>
      </c>
      <c r="AZ7" t="s">
        <v>66</v>
      </c>
      <c r="BA7" t="s">
        <v>193</v>
      </c>
      <c r="BB7">
        <v>4</v>
      </c>
      <c r="BC7" t="s">
        <v>288</v>
      </c>
      <c r="BD7">
        <v>10</v>
      </c>
      <c r="BE7">
        <v>28840.885999999999</v>
      </c>
      <c r="BF7">
        <v>0.11793708417973012</v>
      </c>
      <c r="BG7">
        <v>9.49112725065447E-2</v>
      </c>
      <c r="BH7">
        <v>77105.051999999996</v>
      </c>
      <c r="BI7">
        <v>4.411397063839604E-2</v>
      </c>
      <c r="BJ7">
        <v>3.5501243037566334E-2</v>
      </c>
      <c r="BK7">
        <v>1</v>
      </c>
      <c r="BL7" t="s">
        <v>66</v>
      </c>
      <c r="BM7">
        <v>0</v>
      </c>
      <c r="BN7" t="s">
        <v>286</v>
      </c>
    </row>
    <row r="8" spans="1:66">
      <c r="A8" s="140" t="str">
        <f t="shared" ref="A8:A22" si="20">W8</f>
        <v>인천제물포교통</v>
      </c>
      <c r="B8" s="140" t="str">
        <f t="shared" ref="B8:B22" si="21">V8</f>
        <v>30</v>
      </c>
      <c r="C8" s="141" t="str">
        <f t="shared" ref="C8:C22" si="22">Y8</f>
        <v>70바2713</v>
      </c>
      <c r="D8" s="116" t="str">
        <f t="shared" ref="D8:D22" si="23">Z8</f>
        <v>대형</v>
      </c>
      <c r="E8" s="112" t="str">
        <f t="shared" si="16"/>
        <v>D</v>
      </c>
      <c r="F8" s="161">
        <f t="shared" si="17"/>
        <v>0.81714285714285706</v>
      </c>
      <c r="G8" s="162">
        <f t="shared" si="18"/>
        <v>1.716</v>
      </c>
      <c r="H8" s="163">
        <f t="shared" si="19"/>
        <v>2.1</v>
      </c>
      <c r="I8" s="164">
        <f t="shared" ref="I8:I22" si="24">AC8</f>
        <v>3721.433</v>
      </c>
      <c r="J8" s="165">
        <f t="shared" ref="J8:J22" si="25">AI8/AH8</f>
        <v>2.1031845531611984E-2</v>
      </c>
      <c r="K8" s="165">
        <f t="shared" ref="K8:K22" si="26">AJ8/AH8</f>
        <v>0.34161894404561771</v>
      </c>
      <c r="L8" s="165">
        <f t="shared" ref="L8:L22" si="27">AK8/AC8</f>
        <v>0.21712066292742607</v>
      </c>
      <c r="M8" s="166">
        <f t="shared" ref="M8:M22" si="28">AG8</f>
        <v>15.689</v>
      </c>
      <c r="N8" s="167">
        <f t="shared" ref="N8:N22" si="29">IF(AW8=0,AT8,"속도계이상")</f>
        <v>8.1000000000000003E-2</v>
      </c>
      <c r="O8" s="167">
        <f t="shared" ref="O8:O22" si="30">IF(AW8=0,AU8,"속도계이상")</f>
        <v>53.930999999999997</v>
      </c>
      <c r="P8" s="168">
        <f t="shared" ref="P8:P22" si="31">AQ8/60</f>
        <v>0</v>
      </c>
      <c r="Q8" s="169">
        <f t="shared" ref="Q8:Q22" si="32">AN8</f>
        <v>78</v>
      </c>
      <c r="R8" s="170">
        <f t="shared" ref="R8:R22" si="33">AC8/(AH8-AI8-AJ8)</f>
        <v>28.2128532719933</v>
      </c>
      <c r="S8" s="142">
        <f t="shared" ref="S8:S22" si="34">IF(AW8=0,AL8,"속도계이상")</f>
        <v>3</v>
      </c>
      <c r="T8" s="142">
        <f t="shared" ref="T8:T22" si="35">IF(AW8=0,AM8,"속도계이상")</f>
        <v>2007</v>
      </c>
      <c r="U8" t="s">
        <v>115</v>
      </c>
      <c r="V8" s="5" t="s">
        <v>116</v>
      </c>
      <c r="W8" t="s">
        <v>115</v>
      </c>
      <c r="X8" s="5" t="s">
        <v>116</v>
      </c>
      <c r="Y8" t="s">
        <v>198</v>
      </c>
      <c r="Z8" t="s">
        <v>187</v>
      </c>
      <c r="AA8" t="s">
        <v>48</v>
      </c>
      <c r="AB8">
        <v>530</v>
      </c>
      <c r="AC8" s="1">
        <v>3721.433</v>
      </c>
      <c r="AD8" s="1">
        <v>2168.768</v>
      </c>
      <c r="AE8" s="29">
        <v>1.716</v>
      </c>
      <c r="AF8">
        <v>2.1</v>
      </c>
      <c r="AG8">
        <v>15.689</v>
      </c>
      <c r="AH8">
        <v>206.95967899999999</v>
      </c>
      <c r="AI8">
        <v>4.3527440000000004</v>
      </c>
      <c r="AJ8">
        <v>70.701346999999998</v>
      </c>
      <c r="AK8">
        <v>808</v>
      </c>
      <c r="AL8">
        <v>3</v>
      </c>
      <c r="AM8">
        <v>2007</v>
      </c>
      <c r="AN8">
        <v>78</v>
      </c>
      <c r="AO8">
        <v>17.981439000000002</v>
      </c>
      <c r="AP8">
        <v>3211.7</v>
      </c>
      <c r="AQ8">
        <v>0</v>
      </c>
      <c r="AR8">
        <v>21</v>
      </c>
      <c r="AS8">
        <v>5100</v>
      </c>
      <c r="AT8">
        <v>8.1000000000000003E-2</v>
      </c>
      <c r="AU8">
        <v>53.930999999999997</v>
      </c>
      <c r="AV8">
        <v>34444</v>
      </c>
      <c r="AW8">
        <v>0</v>
      </c>
      <c r="AX8" s="30">
        <v>0.46</v>
      </c>
      <c r="AY8">
        <v>0.81714285714285706</v>
      </c>
      <c r="AZ8" t="s">
        <v>66</v>
      </c>
      <c r="BA8" t="s">
        <v>193</v>
      </c>
      <c r="BB8">
        <v>2</v>
      </c>
      <c r="BC8" t="s">
        <v>291</v>
      </c>
      <c r="BD8">
        <v>8</v>
      </c>
      <c r="BE8">
        <v>28840.885999999999</v>
      </c>
      <c r="BF8">
        <v>0.12903324121179913</v>
      </c>
      <c r="BG8">
        <v>0.10543859139021299</v>
      </c>
      <c r="BH8">
        <v>77105.051999999996</v>
      </c>
      <c r="BI8">
        <v>4.8264450946742116E-2</v>
      </c>
      <c r="BJ8">
        <v>3.9438951345052126E-2</v>
      </c>
      <c r="BK8">
        <v>1</v>
      </c>
      <c r="BL8" t="s">
        <v>66</v>
      </c>
      <c r="BM8">
        <v>0</v>
      </c>
      <c r="BN8" t="s">
        <v>286</v>
      </c>
    </row>
    <row r="9" spans="1:66">
      <c r="A9" s="143" t="str">
        <f t="shared" si="20"/>
        <v>인천제물포교통</v>
      </c>
      <c r="B9" s="143" t="str">
        <f t="shared" si="21"/>
        <v>30</v>
      </c>
      <c r="C9" s="144" t="str">
        <f t="shared" si="22"/>
        <v>70바2765</v>
      </c>
      <c r="D9" s="132" t="str">
        <f t="shared" si="23"/>
        <v>대형</v>
      </c>
      <c r="E9" s="128" t="str">
        <f t="shared" si="16"/>
        <v>F</v>
      </c>
      <c r="F9" s="151">
        <f t="shared" si="17"/>
        <v>0.7985714285714286</v>
      </c>
      <c r="G9" s="152">
        <f t="shared" si="18"/>
        <v>1.677</v>
      </c>
      <c r="H9" s="153">
        <f t="shared" si="19"/>
        <v>2.1</v>
      </c>
      <c r="I9" s="154">
        <f t="shared" si="24"/>
        <v>3344.82</v>
      </c>
      <c r="J9" s="155">
        <f t="shared" si="25"/>
        <v>3.973118767783592E-2</v>
      </c>
      <c r="K9" s="155">
        <f t="shared" si="26"/>
        <v>0.3440735911115409</v>
      </c>
      <c r="L9" s="155">
        <f t="shared" si="27"/>
        <v>0.24186652794470254</v>
      </c>
      <c r="M9" s="156">
        <f t="shared" si="28"/>
        <v>16.651</v>
      </c>
      <c r="N9" s="157">
        <f t="shared" si="29"/>
        <v>0.44800000000000001</v>
      </c>
      <c r="O9" s="157">
        <f t="shared" si="30"/>
        <v>36.354999999999997</v>
      </c>
      <c r="P9" s="158">
        <f t="shared" si="31"/>
        <v>0</v>
      </c>
      <c r="Q9" s="159">
        <f t="shared" si="32"/>
        <v>76</v>
      </c>
      <c r="R9" s="160">
        <f t="shared" si="33"/>
        <v>28.736723144969826</v>
      </c>
      <c r="S9" s="145">
        <f t="shared" si="34"/>
        <v>15</v>
      </c>
      <c r="T9" s="145">
        <f t="shared" si="35"/>
        <v>1216</v>
      </c>
      <c r="U9" t="s">
        <v>115</v>
      </c>
      <c r="V9" s="5" t="s">
        <v>116</v>
      </c>
      <c r="W9" t="s">
        <v>115</v>
      </c>
      <c r="X9" s="5" t="s">
        <v>116</v>
      </c>
      <c r="Y9" t="s">
        <v>199</v>
      </c>
      <c r="Z9" t="s">
        <v>187</v>
      </c>
      <c r="AA9" t="s">
        <v>48</v>
      </c>
      <c r="AB9">
        <v>530</v>
      </c>
      <c r="AC9" s="1">
        <v>3344.82</v>
      </c>
      <c r="AD9" s="1">
        <v>1994.8330000000001</v>
      </c>
      <c r="AE9" s="29">
        <v>1.677</v>
      </c>
      <c r="AF9">
        <v>2.1</v>
      </c>
      <c r="AG9">
        <v>16.651</v>
      </c>
      <c r="AH9">
        <v>188.893573</v>
      </c>
      <c r="AI9">
        <v>7.5049659999999996</v>
      </c>
      <c r="AJ9">
        <v>64.993290000000002</v>
      </c>
      <c r="AK9">
        <v>809</v>
      </c>
      <c r="AL9">
        <v>15</v>
      </c>
      <c r="AM9">
        <v>1216</v>
      </c>
      <c r="AN9">
        <v>76</v>
      </c>
      <c r="AO9">
        <v>17.707431</v>
      </c>
      <c r="AP9">
        <v>3698</v>
      </c>
      <c r="AQ9">
        <v>0</v>
      </c>
      <c r="AR9">
        <v>37</v>
      </c>
      <c r="AS9">
        <v>8539</v>
      </c>
      <c r="AT9">
        <v>0.44800000000000001</v>
      </c>
      <c r="AU9">
        <v>36.354999999999997</v>
      </c>
      <c r="AV9">
        <v>0</v>
      </c>
      <c r="AW9">
        <v>0</v>
      </c>
      <c r="AX9" s="30">
        <v>0.46</v>
      </c>
      <c r="AY9">
        <v>0.7985714285714286</v>
      </c>
      <c r="AZ9" t="s">
        <v>69</v>
      </c>
      <c r="BA9" t="s">
        <v>193</v>
      </c>
      <c r="BB9">
        <v>1</v>
      </c>
      <c r="BC9" t="s">
        <v>201</v>
      </c>
      <c r="BD9">
        <v>1</v>
      </c>
      <c r="BE9">
        <v>28840.885999999999</v>
      </c>
      <c r="BF9">
        <v>0.11597493918876141</v>
      </c>
      <c r="BG9">
        <v>9.2614272866453753E-2</v>
      </c>
      <c r="BH9">
        <v>77105.051999999996</v>
      </c>
      <c r="BI9">
        <v>4.3380036887855293E-2</v>
      </c>
      <c r="BJ9">
        <v>3.4642058029015869E-2</v>
      </c>
      <c r="BK9">
        <v>1</v>
      </c>
      <c r="BL9" t="s">
        <v>66</v>
      </c>
      <c r="BM9">
        <v>-1</v>
      </c>
      <c r="BN9" t="s">
        <v>285</v>
      </c>
    </row>
    <row r="10" spans="1:66">
      <c r="A10" s="140" t="str">
        <f t="shared" si="20"/>
        <v>인천제물포교통</v>
      </c>
      <c r="B10" s="140" t="str">
        <f t="shared" si="21"/>
        <v>30</v>
      </c>
      <c r="C10" s="141" t="str">
        <f t="shared" si="22"/>
        <v>70바2783</v>
      </c>
      <c r="D10" s="116" t="str">
        <f t="shared" si="23"/>
        <v>대형</v>
      </c>
      <c r="E10" s="112" t="str">
        <f t="shared" si="16"/>
        <v>B</v>
      </c>
      <c r="F10" s="161">
        <f t="shared" si="17"/>
        <v>0.90200000000000002</v>
      </c>
      <c r="G10" s="162">
        <f t="shared" si="18"/>
        <v>1.804</v>
      </c>
      <c r="H10" s="163">
        <f t="shared" si="19"/>
        <v>2</v>
      </c>
      <c r="I10" s="164">
        <f t="shared" si="24"/>
        <v>4987.2280000000001</v>
      </c>
      <c r="J10" s="165">
        <f t="shared" si="25"/>
        <v>3.7767593056564033E-2</v>
      </c>
      <c r="K10" s="165">
        <f t="shared" si="26"/>
        <v>0.34886772011023282</v>
      </c>
      <c r="L10" s="165">
        <f t="shared" si="27"/>
        <v>0.16542255537545106</v>
      </c>
      <c r="M10" s="166">
        <f t="shared" si="28"/>
        <v>15.670999999999999</v>
      </c>
      <c r="N10" s="167">
        <f t="shared" si="29"/>
        <v>0.58099999999999996</v>
      </c>
      <c r="O10" s="167">
        <f t="shared" si="30"/>
        <v>48.162999999999997</v>
      </c>
      <c r="P10" s="168">
        <f t="shared" si="31"/>
        <v>0</v>
      </c>
      <c r="Q10" s="169">
        <f t="shared" si="32"/>
        <v>77</v>
      </c>
      <c r="R10" s="170">
        <f t="shared" si="33"/>
        <v>27.824943901156306</v>
      </c>
      <c r="S10" s="142">
        <f t="shared" si="34"/>
        <v>29</v>
      </c>
      <c r="T10" s="142">
        <f t="shared" si="35"/>
        <v>2402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200</v>
      </c>
      <c r="Z10" s="4" t="s">
        <v>187</v>
      </c>
      <c r="AA10" s="4" t="s">
        <v>48</v>
      </c>
      <c r="AB10" s="4">
        <v>530</v>
      </c>
      <c r="AC10" s="4">
        <v>4987.2280000000001</v>
      </c>
      <c r="AD10" s="4">
        <v>2764.2739999999999</v>
      </c>
      <c r="AE10" s="4">
        <v>1.804</v>
      </c>
      <c r="AF10" s="4">
        <v>2</v>
      </c>
      <c r="AG10" s="4">
        <v>15.670999999999999</v>
      </c>
      <c r="AH10" s="4">
        <v>292.21745700000002</v>
      </c>
      <c r="AI10" s="4">
        <v>11.036350000000001</v>
      </c>
      <c r="AJ10" s="4">
        <v>101.945238</v>
      </c>
      <c r="AK10" s="4">
        <v>825</v>
      </c>
      <c r="AL10" s="4">
        <v>29</v>
      </c>
      <c r="AM10" s="4">
        <v>2402</v>
      </c>
      <c r="AN10" s="4">
        <v>77</v>
      </c>
      <c r="AO10" s="4">
        <v>17.066838000000001</v>
      </c>
      <c r="AP10" s="4">
        <v>3585.3</v>
      </c>
      <c r="AQ10" s="4">
        <v>0</v>
      </c>
      <c r="AR10" s="4">
        <v>56</v>
      </c>
      <c r="AS10" s="4">
        <v>30760</v>
      </c>
      <c r="AT10" s="4">
        <v>0.58099999999999996</v>
      </c>
      <c r="AU10" s="4">
        <v>48.162999999999997</v>
      </c>
      <c r="AV10" s="4">
        <v>2401</v>
      </c>
      <c r="AW10" s="4">
        <v>0</v>
      </c>
      <c r="AX10" s="31">
        <v>0.49</v>
      </c>
      <c r="AY10">
        <v>0.90200000000000002</v>
      </c>
      <c r="AZ10" t="s">
        <v>67</v>
      </c>
      <c r="BA10" t="s">
        <v>193</v>
      </c>
      <c r="BB10">
        <v>1</v>
      </c>
      <c r="BC10" t="s">
        <v>376</v>
      </c>
      <c r="BD10">
        <v>1</v>
      </c>
      <c r="BE10">
        <v>28840.885999999999</v>
      </c>
      <c r="BF10">
        <v>0.17292214947904166</v>
      </c>
      <c r="BG10">
        <v>0.15597577883009558</v>
      </c>
      <c r="BH10">
        <v>77105.051999999996</v>
      </c>
      <c r="BI10">
        <v>6.4680949829331549E-2</v>
      </c>
      <c r="BJ10">
        <v>5.8342216746057059E-2</v>
      </c>
      <c r="BK10">
        <v>1</v>
      </c>
      <c r="BL10" t="s">
        <v>68</v>
      </c>
      <c r="BM10">
        <v>1</v>
      </c>
      <c r="BN10" t="s">
        <v>287</v>
      </c>
    </row>
    <row r="11" spans="1:66">
      <c r="A11" s="143" t="str">
        <f t="shared" si="20"/>
        <v>인천제물포교통</v>
      </c>
      <c r="B11" s="143" t="str">
        <f t="shared" si="21"/>
        <v>30</v>
      </c>
      <c r="C11" s="144" t="str">
        <f t="shared" si="22"/>
        <v>70바2829</v>
      </c>
      <c r="D11" s="132" t="str">
        <f t="shared" si="23"/>
        <v>대형</v>
      </c>
      <c r="E11" s="128" t="str">
        <f t="shared" si="16"/>
        <v>D</v>
      </c>
      <c r="F11" s="151">
        <f t="shared" si="17"/>
        <v>0.81285714285714283</v>
      </c>
      <c r="G11" s="152">
        <f t="shared" si="18"/>
        <v>1.7070000000000001</v>
      </c>
      <c r="H11" s="153">
        <f t="shared" si="19"/>
        <v>2.1</v>
      </c>
      <c r="I11" s="154">
        <f t="shared" si="24"/>
        <v>4137.8909999999996</v>
      </c>
      <c r="J11" s="155">
        <f t="shared" si="25"/>
        <v>2.2370863343861239E-2</v>
      </c>
      <c r="K11" s="155">
        <f t="shared" si="26"/>
        <v>0.36224392249732795</v>
      </c>
      <c r="L11" s="155">
        <f t="shared" si="27"/>
        <v>0.25375245505500266</v>
      </c>
      <c r="M11" s="156">
        <f t="shared" si="28"/>
        <v>15.536</v>
      </c>
      <c r="N11" s="157">
        <f t="shared" si="29"/>
        <v>0</v>
      </c>
      <c r="O11" s="157">
        <f t="shared" si="30"/>
        <v>13.872</v>
      </c>
      <c r="P11" s="158">
        <f t="shared" si="31"/>
        <v>2.3333333333333331E-2</v>
      </c>
      <c r="Q11" s="159">
        <f t="shared" si="32"/>
        <v>83</v>
      </c>
      <c r="R11" s="160">
        <f t="shared" si="33"/>
        <v>28.492414975426644</v>
      </c>
      <c r="S11" s="145">
        <f t="shared" si="34"/>
        <v>0</v>
      </c>
      <c r="T11" s="145">
        <f t="shared" si="35"/>
        <v>574</v>
      </c>
      <c r="U11" t="s">
        <v>115</v>
      </c>
      <c r="V11" s="5" t="s">
        <v>116</v>
      </c>
      <c r="W11" t="s">
        <v>115</v>
      </c>
      <c r="X11" s="5" t="s">
        <v>116</v>
      </c>
      <c r="Y11" t="s">
        <v>202</v>
      </c>
      <c r="Z11" t="s">
        <v>187</v>
      </c>
      <c r="AA11" t="s">
        <v>48</v>
      </c>
      <c r="AB11">
        <v>530</v>
      </c>
      <c r="AC11" s="1">
        <v>4137.8909999999996</v>
      </c>
      <c r="AD11" s="1">
        <v>2423.9119999999998</v>
      </c>
      <c r="AE11" s="29">
        <v>1.7070000000000001</v>
      </c>
      <c r="AF11">
        <v>2.1</v>
      </c>
      <c r="AG11">
        <v>15.536</v>
      </c>
      <c r="AH11">
        <v>235.99495999999999</v>
      </c>
      <c r="AI11">
        <v>5.2794109999999996</v>
      </c>
      <c r="AJ11">
        <v>85.487740000000002</v>
      </c>
      <c r="AK11">
        <v>1050</v>
      </c>
      <c r="AL11">
        <v>0</v>
      </c>
      <c r="AM11">
        <v>574</v>
      </c>
      <c r="AN11">
        <v>83</v>
      </c>
      <c r="AO11">
        <v>17.533809999999999</v>
      </c>
      <c r="AP11">
        <v>5872.1</v>
      </c>
      <c r="AQ11">
        <v>1.4</v>
      </c>
      <c r="AR11">
        <v>57</v>
      </c>
      <c r="AS11">
        <v>15136</v>
      </c>
      <c r="AT11">
        <v>0</v>
      </c>
      <c r="AU11">
        <v>13.872</v>
      </c>
      <c r="AV11">
        <v>37692</v>
      </c>
      <c r="AW11">
        <v>0</v>
      </c>
      <c r="AX11" s="30">
        <v>0.45</v>
      </c>
      <c r="AY11">
        <v>0.81285714285714283</v>
      </c>
      <c r="AZ11" t="s">
        <v>66</v>
      </c>
      <c r="BA11" t="s">
        <v>193</v>
      </c>
      <c r="BB11">
        <v>3</v>
      </c>
      <c r="BC11" t="s">
        <v>290</v>
      </c>
      <c r="BD11">
        <v>6</v>
      </c>
      <c r="BE11">
        <v>28840.885999999999</v>
      </c>
      <c r="BF11">
        <v>0.14347308886419091</v>
      </c>
      <c r="BG11">
        <v>0.11662312509103519</v>
      </c>
      <c r="BH11">
        <v>77105.051999999996</v>
      </c>
      <c r="BI11">
        <v>5.3665627512967627E-2</v>
      </c>
      <c r="BJ11">
        <v>4.3622488649826541E-2</v>
      </c>
      <c r="BK11">
        <v>1</v>
      </c>
      <c r="BL11" t="s">
        <v>66</v>
      </c>
      <c r="BM11">
        <v>0</v>
      </c>
      <c r="BN11" t="s">
        <v>286</v>
      </c>
    </row>
    <row r="12" spans="1:66" s="2" customFormat="1">
      <c r="A12" s="140" t="str">
        <f t="shared" si="20"/>
        <v>인천제물포교통</v>
      </c>
      <c r="B12" s="140" t="str">
        <f t="shared" si="21"/>
        <v>30</v>
      </c>
      <c r="C12" s="141" t="str">
        <f t="shared" si="22"/>
        <v>70바2837</v>
      </c>
      <c r="D12" s="116" t="str">
        <f t="shared" si="23"/>
        <v>대형</v>
      </c>
      <c r="E12" s="112" t="str">
        <f t="shared" si="16"/>
        <v>C</v>
      </c>
      <c r="F12" s="161">
        <f t="shared" si="17"/>
        <v>0.86238095238095236</v>
      </c>
      <c r="G12" s="162">
        <f t="shared" si="18"/>
        <v>1.8109999999999999</v>
      </c>
      <c r="H12" s="163">
        <f t="shared" si="19"/>
        <v>2.1</v>
      </c>
      <c r="I12" s="164">
        <f t="shared" si="24"/>
        <v>1252.25</v>
      </c>
      <c r="J12" s="165">
        <f t="shared" si="25"/>
        <v>4.3861101881089451E-2</v>
      </c>
      <c r="K12" s="165">
        <f t="shared" si="26"/>
        <v>0.36716613193576714</v>
      </c>
      <c r="L12" s="165">
        <f t="shared" si="27"/>
        <v>0.20123777201038132</v>
      </c>
      <c r="M12" s="166">
        <f t="shared" si="28"/>
        <v>15.86</v>
      </c>
      <c r="N12" s="167">
        <f t="shared" si="29"/>
        <v>0.79900000000000004</v>
      </c>
      <c r="O12" s="167">
        <f t="shared" si="30"/>
        <v>29.227</v>
      </c>
      <c r="P12" s="168">
        <f t="shared" si="31"/>
        <v>0</v>
      </c>
      <c r="Q12" s="169">
        <f t="shared" si="32"/>
        <v>84</v>
      </c>
      <c r="R12" s="170">
        <f t="shared" si="33"/>
        <v>27.610970911982708</v>
      </c>
      <c r="S12" s="142">
        <f t="shared" si="34"/>
        <v>10</v>
      </c>
      <c r="T12" s="142">
        <f t="shared" si="35"/>
        <v>366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203</v>
      </c>
      <c r="Z12" t="s">
        <v>187</v>
      </c>
      <c r="AA12" t="s">
        <v>48</v>
      </c>
      <c r="AB12">
        <v>530</v>
      </c>
      <c r="AC12" s="1">
        <v>1252.25</v>
      </c>
      <c r="AD12" s="1">
        <v>691.41300000000001</v>
      </c>
      <c r="AE12" s="29">
        <v>1.8109999999999999</v>
      </c>
      <c r="AF12">
        <v>2.1</v>
      </c>
      <c r="AG12">
        <v>15.86</v>
      </c>
      <c r="AH12">
        <v>77.004153000000002</v>
      </c>
      <c r="AI12">
        <v>3.3774869999999999</v>
      </c>
      <c r="AJ12">
        <v>28.273316999999999</v>
      </c>
      <c r="AK12">
        <v>252</v>
      </c>
      <c r="AL12">
        <v>10</v>
      </c>
      <c r="AM12">
        <v>366</v>
      </c>
      <c r="AN12">
        <v>84</v>
      </c>
      <c r="AO12">
        <v>16.262108999999999</v>
      </c>
      <c r="AP12">
        <v>1540.7</v>
      </c>
      <c r="AQ12">
        <v>0</v>
      </c>
      <c r="AR12">
        <v>18</v>
      </c>
      <c r="AS12">
        <v>6293</v>
      </c>
      <c r="AT12">
        <v>0.79900000000000004</v>
      </c>
      <c r="AU12">
        <v>29.227</v>
      </c>
      <c r="AV12">
        <v>4092</v>
      </c>
      <c r="AW12">
        <v>0</v>
      </c>
      <c r="AX12" s="30">
        <v>0.5</v>
      </c>
      <c r="AY12" s="2">
        <v>0.86238095238095236</v>
      </c>
      <c r="AZ12" s="2" t="s">
        <v>68</v>
      </c>
      <c r="BA12" s="2" t="s">
        <v>193</v>
      </c>
      <c r="BB12" s="2">
        <v>1</v>
      </c>
      <c r="BC12" s="2" t="s">
        <v>289</v>
      </c>
      <c r="BD12" s="2">
        <v>3</v>
      </c>
      <c r="BE12" s="2">
        <v>28840.885999999999</v>
      </c>
      <c r="BF12" s="2">
        <v>4.3419262501158948E-2</v>
      </c>
      <c r="BG12" s="2">
        <v>3.7443944947428025E-2</v>
      </c>
      <c r="BH12" s="2">
        <v>77105.051999999996</v>
      </c>
      <c r="BI12" s="2">
        <v>1.6240829459527505E-2</v>
      </c>
      <c r="BJ12" s="2">
        <v>1.4005781976763958E-2</v>
      </c>
      <c r="BK12" s="2">
        <v>1</v>
      </c>
      <c r="BL12" s="2" t="s">
        <v>66</v>
      </c>
      <c r="BM12" s="2">
        <v>1</v>
      </c>
      <c r="BN12" s="2" t="s">
        <v>287</v>
      </c>
    </row>
    <row r="13" spans="1:66">
      <c r="A13" s="143" t="str">
        <f t="shared" si="20"/>
        <v>인천제물포교통</v>
      </c>
      <c r="B13" s="143" t="str">
        <f t="shared" si="21"/>
        <v>78</v>
      </c>
      <c r="C13" s="144" t="str">
        <f t="shared" si="22"/>
        <v>70바2608</v>
      </c>
      <c r="D13" s="132" t="str">
        <f t="shared" si="23"/>
        <v>대형</v>
      </c>
      <c r="E13" s="128" t="str">
        <f t="shared" si="16"/>
        <v>B</v>
      </c>
      <c r="F13" s="151">
        <f t="shared" si="17"/>
        <v>0.91560000000000008</v>
      </c>
      <c r="G13" s="152">
        <f t="shared" si="18"/>
        <v>2.2890000000000001</v>
      </c>
      <c r="H13" s="153">
        <f t="shared" si="19"/>
        <v>2.5</v>
      </c>
      <c r="I13" s="154">
        <f t="shared" si="24"/>
        <v>5904.6769999999997</v>
      </c>
      <c r="J13" s="155">
        <f t="shared" si="25"/>
        <v>2.2769289589165426E-2</v>
      </c>
      <c r="K13" s="155">
        <f t="shared" si="26"/>
        <v>0.28825853612301289</v>
      </c>
      <c r="L13" s="155">
        <f t="shared" si="27"/>
        <v>0.12888088544047371</v>
      </c>
      <c r="M13" s="156">
        <f t="shared" si="28"/>
        <v>11.846</v>
      </c>
      <c r="N13" s="157">
        <f t="shared" si="29"/>
        <v>5.0999999999999997E-2</v>
      </c>
      <c r="O13" s="157">
        <f t="shared" si="30"/>
        <v>13.141999999999999</v>
      </c>
      <c r="P13" s="158">
        <f t="shared" si="31"/>
        <v>0</v>
      </c>
      <c r="Q13" s="159">
        <f t="shared" si="32"/>
        <v>75</v>
      </c>
      <c r="R13" s="160">
        <f t="shared" si="33"/>
        <v>33.446302677161881</v>
      </c>
      <c r="S13" s="145">
        <f t="shared" si="34"/>
        <v>3</v>
      </c>
      <c r="T13" s="145">
        <f t="shared" si="35"/>
        <v>776</v>
      </c>
      <c r="U13" t="s">
        <v>115</v>
      </c>
      <c r="V13" t="s">
        <v>117</v>
      </c>
      <c r="W13" s="4" t="s">
        <v>115</v>
      </c>
      <c r="X13" s="4" t="s">
        <v>117</v>
      </c>
      <c r="Y13" s="4" t="s">
        <v>204</v>
      </c>
      <c r="Z13" s="4" t="s">
        <v>187</v>
      </c>
      <c r="AA13" s="4" t="s">
        <v>48</v>
      </c>
      <c r="AB13" s="4">
        <v>530</v>
      </c>
      <c r="AC13" s="4">
        <v>5904.6769999999997</v>
      </c>
      <c r="AD13" s="4">
        <v>2579.06</v>
      </c>
      <c r="AE13" s="4">
        <v>2.2890000000000001</v>
      </c>
      <c r="AF13" s="4">
        <v>2.5</v>
      </c>
      <c r="AG13" s="4">
        <v>11.846</v>
      </c>
      <c r="AH13" s="4">
        <v>256.23965900000002</v>
      </c>
      <c r="AI13" s="4">
        <v>5.8343949999999998</v>
      </c>
      <c r="AJ13" s="4">
        <v>73.863269000000003</v>
      </c>
      <c r="AK13" s="4">
        <v>761</v>
      </c>
      <c r="AL13" s="4">
        <v>3</v>
      </c>
      <c r="AM13" s="4">
        <v>776</v>
      </c>
      <c r="AN13" s="4">
        <v>75</v>
      </c>
      <c r="AO13" s="4">
        <v>23.043571</v>
      </c>
      <c r="AP13" s="4">
        <v>1456.5</v>
      </c>
      <c r="AQ13" s="4">
        <v>0</v>
      </c>
      <c r="AR13" s="4">
        <v>38</v>
      </c>
      <c r="AS13" s="4">
        <v>10786</v>
      </c>
      <c r="AT13" s="4">
        <v>5.0999999999999997E-2</v>
      </c>
      <c r="AU13" s="4">
        <v>13.141999999999999</v>
      </c>
      <c r="AV13" s="4">
        <v>36500</v>
      </c>
      <c r="AW13" s="4">
        <v>0</v>
      </c>
      <c r="AX13" s="31">
        <v>0.43</v>
      </c>
      <c r="AY13">
        <v>0.91560000000000008</v>
      </c>
      <c r="AZ13" t="s">
        <v>67</v>
      </c>
      <c r="BA13" t="s">
        <v>292</v>
      </c>
      <c r="BB13">
        <v>1</v>
      </c>
      <c r="BC13" t="s">
        <v>377</v>
      </c>
      <c r="BD13">
        <v>15</v>
      </c>
      <c r="BE13">
        <v>6387.973</v>
      </c>
      <c r="BF13">
        <v>0.9243428236155663</v>
      </c>
      <c r="BG13">
        <v>0.84632828930241255</v>
      </c>
      <c r="BH13">
        <v>77105.051999999996</v>
      </c>
      <c r="BI13">
        <v>7.6579638387378302E-2</v>
      </c>
      <c r="BJ13">
        <v>7.0116316907483572E-2</v>
      </c>
      <c r="BK13">
        <v>1</v>
      </c>
      <c r="BL13" t="s">
        <v>69</v>
      </c>
      <c r="BM13">
        <v>3</v>
      </c>
      <c r="BN13" t="s">
        <v>287</v>
      </c>
    </row>
    <row r="14" spans="1:66">
      <c r="A14" s="140" t="str">
        <f t="shared" si="20"/>
        <v>인천제물포교통</v>
      </c>
      <c r="B14" s="140" t="str">
        <f t="shared" si="21"/>
        <v>78</v>
      </c>
      <c r="C14" s="141" t="str">
        <f t="shared" si="22"/>
        <v>70바2770</v>
      </c>
      <c r="D14" s="116" t="str">
        <f t="shared" si="23"/>
        <v>중형</v>
      </c>
      <c r="E14" s="112" t="str">
        <f t="shared" si="16"/>
        <v>F</v>
      </c>
      <c r="F14" s="161">
        <f t="shared" si="17"/>
        <v>0.73923076923076914</v>
      </c>
      <c r="G14" s="162">
        <f t="shared" si="18"/>
        <v>1.9219999999999999</v>
      </c>
      <c r="H14" s="163">
        <f t="shared" si="19"/>
        <v>2.6</v>
      </c>
      <c r="I14" s="164">
        <f t="shared" si="24"/>
        <v>483.29599999999999</v>
      </c>
      <c r="J14" s="165">
        <f t="shared" si="25"/>
        <v>2.1032166726861271E-2</v>
      </c>
      <c r="K14" s="165">
        <f t="shared" si="26"/>
        <v>0.35418957743387747</v>
      </c>
      <c r="L14" s="165">
        <f t="shared" si="27"/>
        <v>0.20484340859431902</v>
      </c>
      <c r="M14" s="166">
        <f t="shared" si="28"/>
        <v>15.018000000000001</v>
      </c>
      <c r="N14" s="167">
        <f t="shared" si="29"/>
        <v>0.20699999999999999</v>
      </c>
      <c r="O14" s="167">
        <f t="shared" si="30"/>
        <v>30.416</v>
      </c>
      <c r="P14" s="168">
        <f t="shared" si="31"/>
        <v>0</v>
      </c>
      <c r="Q14" s="169">
        <f t="shared" si="32"/>
        <v>74</v>
      </c>
      <c r="R14" s="170">
        <f t="shared" si="33"/>
        <v>30.005424986002936</v>
      </c>
      <c r="S14" s="142">
        <f t="shared" si="34"/>
        <v>1</v>
      </c>
      <c r="T14" s="142">
        <f t="shared" si="35"/>
        <v>147</v>
      </c>
      <c r="U14" t="s">
        <v>115</v>
      </c>
      <c r="V14" s="5" t="s">
        <v>117</v>
      </c>
      <c r="W14" t="s">
        <v>115</v>
      </c>
      <c r="X14" s="5" t="s">
        <v>117</v>
      </c>
      <c r="Y14" t="s">
        <v>205</v>
      </c>
      <c r="Z14" t="s">
        <v>206</v>
      </c>
      <c r="AA14" t="s">
        <v>48</v>
      </c>
      <c r="AB14">
        <v>530</v>
      </c>
      <c r="AC14" s="1">
        <v>483.29599999999999</v>
      </c>
      <c r="AD14" s="1">
        <v>251.48699999999999</v>
      </c>
      <c r="AE14" s="29">
        <v>1.9219999999999999</v>
      </c>
      <c r="AF14">
        <v>2.6</v>
      </c>
      <c r="AG14">
        <v>15.018000000000001</v>
      </c>
      <c r="AH14">
        <v>25.780273000000001</v>
      </c>
      <c r="AI14">
        <v>0.542215</v>
      </c>
      <c r="AJ14">
        <v>9.1311040000000006</v>
      </c>
      <c r="AK14">
        <v>99</v>
      </c>
      <c r="AL14">
        <v>1</v>
      </c>
      <c r="AM14">
        <v>147</v>
      </c>
      <c r="AN14">
        <v>74</v>
      </c>
      <c r="AO14">
        <v>18.746737</v>
      </c>
      <c r="AP14">
        <v>2766.2</v>
      </c>
      <c r="AQ14">
        <v>0</v>
      </c>
      <c r="AR14">
        <v>5</v>
      </c>
      <c r="AS14">
        <v>1807</v>
      </c>
      <c r="AT14">
        <v>0.20699999999999999</v>
      </c>
      <c r="AU14">
        <v>30.416</v>
      </c>
      <c r="AV14">
        <v>3496</v>
      </c>
      <c r="AW14">
        <v>0</v>
      </c>
      <c r="AX14" s="30">
        <v>0.47</v>
      </c>
      <c r="AY14">
        <v>0.73923076923076914</v>
      </c>
      <c r="AZ14" t="s">
        <v>69</v>
      </c>
      <c r="BA14" t="s">
        <v>292</v>
      </c>
      <c r="BB14">
        <v>1</v>
      </c>
      <c r="BC14" t="s">
        <v>293</v>
      </c>
      <c r="BD14">
        <v>3</v>
      </c>
      <c r="BE14">
        <v>6387.973</v>
      </c>
      <c r="BF14">
        <v>7.5657176384433686E-2</v>
      </c>
      <c r="BG14">
        <v>5.5928112696492893E-2</v>
      </c>
      <c r="BH14">
        <v>77105.051999999996</v>
      </c>
      <c r="BI14">
        <v>6.268019895765066E-3</v>
      </c>
      <c r="BJ14">
        <v>4.6335131691001754E-3</v>
      </c>
      <c r="BK14">
        <v>1</v>
      </c>
      <c r="BL14" t="s">
        <v>69</v>
      </c>
      <c r="BM14">
        <v>0</v>
      </c>
      <c r="BN14" t="s">
        <v>286</v>
      </c>
    </row>
    <row r="15" spans="1:66">
      <c r="A15" s="143" t="str">
        <f t="shared" si="20"/>
        <v>인천제물포교통</v>
      </c>
      <c r="B15" s="143" t="str">
        <f t="shared" si="21"/>
        <v>급행97</v>
      </c>
      <c r="C15" s="144" t="str">
        <f t="shared" si="22"/>
        <v>70바2445</v>
      </c>
      <c r="D15" s="132" t="str">
        <f t="shared" si="23"/>
        <v>대형</v>
      </c>
      <c r="E15" s="128" t="str">
        <f t="shared" si="16"/>
        <v>F</v>
      </c>
      <c r="F15" s="151">
        <f t="shared" si="17"/>
        <v>0.78041666666666665</v>
      </c>
      <c r="G15" s="152">
        <f t="shared" si="18"/>
        <v>1.873</v>
      </c>
      <c r="H15" s="153">
        <f t="shared" si="19"/>
        <v>2.4</v>
      </c>
      <c r="I15" s="154">
        <f t="shared" si="24"/>
        <v>5229.4840000000004</v>
      </c>
      <c r="J15" s="155">
        <f t="shared" si="25"/>
        <v>4.6949778990644446E-2</v>
      </c>
      <c r="K15" s="155">
        <f t="shared" si="26"/>
        <v>0.37006493182400918</v>
      </c>
      <c r="L15" s="155">
        <f t="shared" si="27"/>
        <v>0.21244925885613186</v>
      </c>
      <c r="M15" s="156">
        <f t="shared" si="28"/>
        <v>16.576000000000001</v>
      </c>
      <c r="N15" s="157">
        <f t="shared" si="29"/>
        <v>0.249</v>
      </c>
      <c r="O15" s="157">
        <f t="shared" si="30"/>
        <v>17.803000000000001</v>
      </c>
      <c r="P15" s="158">
        <f t="shared" si="31"/>
        <v>0</v>
      </c>
      <c r="Q15" s="159">
        <f t="shared" si="32"/>
        <v>73</v>
      </c>
      <c r="R15" s="160">
        <f t="shared" si="33"/>
        <v>27.252501012845595</v>
      </c>
      <c r="S15" s="145">
        <f t="shared" si="34"/>
        <v>13</v>
      </c>
      <c r="T15" s="145">
        <f t="shared" si="35"/>
        <v>931</v>
      </c>
      <c r="U15" t="s">
        <v>115</v>
      </c>
      <c r="V15" s="5" t="s">
        <v>118</v>
      </c>
      <c r="W15" t="s">
        <v>115</v>
      </c>
      <c r="X15" s="5" t="s">
        <v>118</v>
      </c>
      <c r="Y15" t="s">
        <v>207</v>
      </c>
      <c r="Z15" t="s">
        <v>187</v>
      </c>
      <c r="AA15" t="s">
        <v>48</v>
      </c>
      <c r="AB15">
        <v>530</v>
      </c>
      <c r="AC15" s="1">
        <v>5229.4840000000004</v>
      </c>
      <c r="AD15" s="1">
        <v>2792.1959999999999</v>
      </c>
      <c r="AE15" s="29">
        <v>1.873</v>
      </c>
      <c r="AF15">
        <v>2.4</v>
      </c>
      <c r="AG15">
        <v>16.576000000000001</v>
      </c>
      <c r="AH15">
        <v>329.15077200000002</v>
      </c>
      <c r="AI15">
        <v>15.453556000000001</v>
      </c>
      <c r="AJ15">
        <v>121.807158</v>
      </c>
      <c r="AK15">
        <v>1111</v>
      </c>
      <c r="AL15">
        <v>13</v>
      </c>
      <c r="AM15">
        <v>931</v>
      </c>
      <c r="AN15">
        <v>73</v>
      </c>
      <c r="AO15">
        <v>15.887807</v>
      </c>
      <c r="AP15">
        <v>3389.3</v>
      </c>
      <c r="AQ15">
        <v>0</v>
      </c>
      <c r="AR15">
        <v>66</v>
      </c>
      <c r="AS15">
        <v>23157</v>
      </c>
      <c r="AT15">
        <v>0.249</v>
      </c>
      <c r="AU15">
        <v>17.803000000000001</v>
      </c>
      <c r="AV15">
        <v>1264</v>
      </c>
      <c r="AW15">
        <v>0</v>
      </c>
      <c r="AX15" s="30">
        <v>0.54</v>
      </c>
      <c r="AY15">
        <v>0.78041666666666665</v>
      </c>
      <c r="AZ15" t="s">
        <v>69</v>
      </c>
      <c r="BA15" t="s">
        <v>294</v>
      </c>
      <c r="BB15">
        <v>3</v>
      </c>
      <c r="BC15" t="s">
        <v>295</v>
      </c>
      <c r="BD15">
        <v>2</v>
      </c>
      <c r="BE15">
        <v>41876.192999999992</v>
      </c>
      <c r="BF15">
        <v>0.12487964223490902</v>
      </c>
      <c r="BG15">
        <v>9.7458154127493576E-2</v>
      </c>
      <c r="BH15">
        <v>77105.051999999996</v>
      </c>
      <c r="BI15">
        <v>6.7822845123040709E-2</v>
      </c>
      <c r="BJ15">
        <v>5.2930078714773017E-2</v>
      </c>
      <c r="BK15">
        <v>1</v>
      </c>
      <c r="BL15" t="s">
        <v>69</v>
      </c>
      <c r="BM15">
        <v>0</v>
      </c>
      <c r="BN15" t="s">
        <v>286</v>
      </c>
    </row>
    <row r="16" spans="1:66">
      <c r="A16" s="140" t="str">
        <f t="shared" si="20"/>
        <v>인천제물포교통</v>
      </c>
      <c r="B16" s="140" t="str">
        <f t="shared" si="21"/>
        <v>급행97</v>
      </c>
      <c r="C16" s="141" t="str">
        <f t="shared" si="22"/>
        <v>70바2831</v>
      </c>
      <c r="D16" s="116" t="str">
        <f t="shared" si="23"/>
        <v>대형</v>
      </c>
      <c r="E16" s="112" t="str">
        <f t="shared" si="16"/>
        <v>D</v>
      </c>
      <c r="F16" s="161">
        <f t="shared" si="17"/>
        <v>0.80652173913043479</v>
      </c>
      <c r="G16" s="162">
        <f t="shared" si="18"/>
        <v>1.855</v>
      </c>
      <c r="H16" s="163">
        <f t="shared" si="19"/>
        <v>2.2999999999999998</v>
      </c>
      <c r="I16" s="164">
        <f t="shared" si="24"/>
        <v>4884.3549999999996</v>
      </c>
      <c r="J16" s="165">
        <f t="shared" si="25"/>
        <v>3.5264192705459003E-2</v>
      </c>
      <c r="K16" s="165">
        <f t="shared" si="26"/>
        <v>0.34896014080012194</v>
      </c>
      <c r="L16" s="165">
        <f t="shared" si="27"/>
        <v>0.17238714221222659</v>
      </c>
      <c r="M16" s="166">
        <f t="shared" si="28"/>
        <v>14.382999999999999</v>
      </c>
      <c r="N16" s="167">
        <f t="shared" si="29"/>
        <v>6.0999999999999999E-2</v>
      </c>
      <c r="O16" s="167">
        <f t="shared" si="30"/>
        <v>10.851000000000001</v>
      </c>
      <c r="P16" s="168">
        <f t="shared" si="31"/>
        <v>0</v>
      </c>
      <c r="Q16" s="169">
        <f t="shared" si="32"/>
        <v>73</v>
      </c>
      <c r="R16" s="170">
        <f t="shared" si="33"/>
        <v>25.925175953546145</v>
      </c>
      <c r="S16" s="142">
        <f t="shared" si="34"/>
        <v>3</v>
      </c>
      <c r="T16" s="142">
        <f t="shared" si="35"/>
        <v>530</v>
      </c>
      <c r="U16" t="s">
        <v>115</v>
      </c>
      <c r="V16" t="s">
        <v>118</v>
      </c>
      <c r="W16" s="4" t="s">
        <v>115</v>
      </c>
      <c r="X16" s="4" t="s">
        <v>118</v>
      </c>
      <c r="Y16" s="4" t="s">
        <v>208</v>
      </c>
      <c r="Z16" s="4" t="s">
        <v>187</v>
      </c>
      <c r="AA16" s="4" t="s">
        <v>48</v>
      </c>
      <c r="AB16" s="4">
        <v>530</v>
      </c>
      <c r="AC16" s="4">
        <v>4884.3549999999996</v>
      </c>
      <c r="AD16" s="4">
        <v>2632.8470000000002</v>
      </c>
      <c r="AE16" s="4">
        <v>1.855</v>
      </c>
      <c r="AF16" s="4">
        <v>2.2999999999999998</v>
      </c>
      <c r="AG16" s="4">
        <v>14.382999999999999</v>
      </c>
      <c r="AH16" s="4">
        <v>305.95882599999999</v>
      </c>
      <c r="AI16" s="4">
        <v>10.789391</v>
      </c>
      <c r="AJ16" s="4">
        <v>106.76743500000001</v>
      </c>
      <c r="AK16" s="4">
        <v>842</v>
      </c>
      <c r="AL16" s="4">
        <v>3</v>
      </c>
      <c r="AM16" s="4">
        <v>530</v>
      </c>
      <c r="AN16" s="4">
        <v>73</v>
      </c>
      <c r="AO16" s="4">
        <v>15.964092000000001</v>
      </c>
      <c r="AP16" s="4">
        <v>1541.8</v>
      </c>
      <c r="AQ16" s="4">
        <v>0</v>
      </c>
      <c r="AR16" s="4">
        <v>72</v>
      </c>
      <c r="AS16" s="4">
        <v>20129</v>
      </c>
      <c r="AT16" s="4">
        <v>6.0999999999999999E-2</v>
      </c>
      <c r="AU16" s="4">
        <v>10.851000000000001</v>
      </c>
      <c r="AV16" s="4">
        <v>42999</v>
      </c>
      <c r="AW16" s="4">
        <v>0</v>
      </c>
      <c r="AX16" s="31">
        <v>0.51</v>
      </c>
      <c r="AY16">
        <v>0.80652173913043479</v>
      </c>
      <c r="AZ16" t="s">
        <v>66</v>
      </c>
      <c r="BA16" t="s">
        <v>294</v>
      </c>
      <c r="BB16">
        <v>2</v>
      </c>
      <c r="BC16" t="s">
        <v>378</v>
      </c>
      <c r="BD16">
        <v>11</v>
      </c>
      <c r="BE16">
        <v>41876.192999999992</v>
      </c>
      <c r="BF16">
        <v>0.11663799046871334</v>
      </c>
      <c r="BG16">
        <v>9.4071074921505765E-2</v>
      </c>
      <c r="BH16">
        <v>77105.051999999996</v>
      </c>
      <c r="BI16">
        <v>6.3346757097057657E-2</v>
      </c>
      <c r="BJ16">
        <v>5.1090536702192157E-2</v>
      </c>
      <c r="BK16">
        <v>1</v>
      </c>
      <c r="BL16" t="s">
        <v>69</v>
      </c>
      <c r="BM16">
        <v>1</v>
      </c>
      <c r="BN16" t="s">
        <v>287</v>
      </c>
    </row>
    <row r="17" spans="1:66">
      <c r="A17" s="143" t="str">
        <f t="shared" si="20"/>
        <v>인천제물포교통</v>
      </c>
      <c r="B17" s="143" t="str">
        <f t="shared" si="21"/>
        <v>급행97</v>
      </c>
      <c r="C17" s="144" t="str">
        <f t="shared" si="22"/>
        <v>70바2832</v>
      </c>
      <c r="D17" s="132" t="str">
        <f t="shared" si="23"/>
        <v>대형</v>
      </c>
      <c r="E17" s="128" t="str">
        <f t="shared" si="16"/>
        <v>D</v>
      </c>
      <c r="F17" s="151">
        <f t="shared" si="17"/>
        <v>0.83043478260869563</v>
      </c>
      <c r="G17" s="152">
        <f t="shared" si="18"/>
        <v>1.91</v>
      </c>
      <c r="H17" s="153">
        <f t="shared" si="19"/>
        <v>2.2999999999999998</v>
      </c>
      <c r="I17" s="154">
        <f t="shared" si="24"/>
        <v>5726.674</v>
      </c>
      <c r="J17" s="155">
        <f t="shared" si="25"/>
        <v>2.004215978500146E-2</v>
      </c>
      <c r="K17" s="155">
        <f t="shared" si="26"/>
        <v>0.37235995541832551</v>
      </c>
      <c r="L17" s="155">
        <f t="shared" si="27"/>
        <v>0.22141997257046586</v>
      </c>
      <c r="M17" s="156">
        <f t="shared" si="28"/>
        <v>14.618</v>
      </c>
      <c r="N17" s="157">
        <f t="shared" si="29"/>
        <v>5.1999999999999998E-2</v>
      </c>
      <c r="O17" s="157">
        <f t="shared" si="30"/>
        <v>24.411999999999999</v>
      </c>
      <c r="P17" s="158">
        <f t="shared" si="31"/>
        <v>0</v>
      </c>
      <c r="Q17" s="159">
        <f t="shared" si="32"/>
        <v>73</v>
      </c>
      <c r="R17" s="160">
        <f t="shared" si="33"/>
        <v>27.534394397268862</v>
      </c>
      <c r="S17" s="145">
        <f t="shared" si="34"/>
        <v>3</v>
      </c>
      <c r="T17" s="145">
        <f t="shared" si="35"/>
        <v>1398</v>
      </c>
      <c r="U17" t="s">
        <v>115</v>
      </c>
      <c r="V17" s="5" t="s">
        <v>118</v>
      </c>
      <c r="W17" t="s">
        <v>115</v>
      </c>
      <c r="X17" s="5" t="s">
        <v>118</v>
      </c>
      <c r="Y17" t="s">
        <v>209</v>
      </c>
      <c r="Z17" t="s">
        <v>187</v>
      </c>
      <c r="AA17" t="s">
        <v>48</v>
      </c>
      <c r="AB17">
        <v>530</v>
      </c>
      <c r="AC17" s="1">
        <v>5726.674</v>
      </c>
      <c r="AD17" s="1">
        <v>2997.7370000000001</v>
      </c>
      <c r="AE17" s="29">
        <v>1.91</v>
      </c>
      <c r="AF17">
        <v>2.2999999999999998</v>
      </c>
      <c r="AG17">
        <v>14.618</v>
      </c>
      <c r="AH17">
        <v>342.30297899999999</v>
      </c>
      <c r="AI17">
        <v>6.8604909999999997</v>
      </c>
      <c r="AJ17">
        <v>127.45992200000001</v>
      </c>
      <c r="AK17">
        <v>1268</v>
      </c>
      <c r="AL17">
        <v>3</v>
      </c>
      <c r="AM17">
        <v>1398</v>
      </c>
      <c r="AN17">
        <v>73</v>
      </c>
      <c r="AO17">
        <v>16.729838999999998</v>
      </c>
      <c r="AP17">
        <v>2162.1</v>
      </c>
      <c r="AQ17">
        <v>0</v>
      </c>
      <c r="AR17">
        <v>57</v>
      </c>
      <c r="AS17">
        <v>17261</v>
      </c>
      <c r="AT17">
        <v>5.1999999999999998E-2</v>
      </c>
      <c r="AU17">
        <v>24.411999999999999</v>
      </c>
      <c r="AV17">
        <v>50395</v>
      </c>
      <c r="AW17">
        <v>0</v>
      </c>
      <c r="AX17" s="30">
        <v>0.5</v>
      </c>
      <c r="AY17">
        <v>0.83043478260869563</v>
      </c>
      <c r="AZ17" t="s">
        <v>66</v>
      </c>
      <c r="BA17" t="s">
        <v>294</v>
      </c>
      <c r="BB17">
        <v>1</v>
      </c>
      <c r="BC17" t="s">
        <v>297</v>
      </c>
      <c r="BD17">
        <v>10</v>
      </c>
      <c r="BE17">
        <v>41876.192999999992</v>
      </c>
      <c r="BF17">
        <v>0.13675249801241485</v>
      </c>
      <c r="BG17">
        <v>0.1135640309581358</v>
      </c>
      <c r="BH17">
        <v>77105.051999999996</v>
      </c>
      <c r="BI17">
        <v>7.4271060734126731E-2</v>
      </c>
      <c r="BJ17">
        <v>6.1677272174861762E-2</v>
      </c>
      <c r="BK17">
        <v>1</v>
      </c>
      <c r="BL17" t="s">
        <v>66</v>
      </c>
      <c r="BM17">
        <v>0</v>
      </c>
      <c r="BN17" t="s">
        <v>286</v>
      </c>
    </row>
    <row r="18" spans="1:66">
      <c r="A18" s="140" t="str">
        <f t="shared" si="20"/>
        <v>인천제물포교통</v>
      </c>
      <c r="B18" s="140" t="str">
        <f t="shared" si="21"/>
        <v>급행97</v>
      </c>
      <c r="C18" s="141" t="str">
        <f t="shared" si="22"/>
        <v>70바2834</v>
      </c>
      <c r="D18" s="116" t="str">
        <f t="shared" si="23"/>
        <v>대형</v>
      </c>
      <c r="E18" s="112" t="str">
        <f t="shared" si="16"/>
        <v>F</v>
      </c>
      <c r="F18" s="161">
        <f t="shared" si="17"/>
        <v>0.74875000000000003</v>
      </c>
      <c r="G18" s="162">
        <f t="shared" si="18"/>
        <v>1.7969999999999999</v>
      </c>
      <c r="H18" s="163">
        <f t="shared" si="19"/>
        <v>2.4</v>
      </c>
      <c r="I18" s="164">
        <f t="shared" si="24"/>
        <v>5209.37</v>
      </c>
      <c r="J18" s="165">
        <f t="shared" si="25"/>
        <v>4.8721043447170216E-2</v>
      </c>
      <c r="K18" s="165">
        <f t="shared" si="26"/>
        <v>0.34747991770420578</v>
      </c>
      <c r="L18" s="165">
        <f t="shared" si="27"/>
        <v>0.24398343753659271</v>
      </c>
      <c r="M18" s="166">
        <f t="shared" si="28"/>
        <v>15.423</v>
      </c>
      <c r="N18" s="167">
        <f t="shared" si="29"/>
        <v>5.8000000000000003E-2</v>
      </c>
      <c r="O18" s="167">
        <f t="shared" si="30"/>
        <v>20.905000000000001</v>
      </c>
      <c r="P18" s="168">
        <f t="shared" si="31"/>
        <v>0</v>
      </c>
      <c r="Q18" s="169">
        <f t="shared" si="32"/>
        <v>72</v>
      </c>
      <c r="R18" s="170">
        <f t="shared" si="33"/>
        <v>27.415160105635966</v>
      </c>
      <c r="S18" s="142">
        <f t="shared" si="34"/>
        <v>3</v>
      </c>
      <c r="T18" s="142">
        <f t="shared" si="35"/>
        <v>1089</v>
      </c>
      <c r="U18" t="s">
        <v>115</v>
      </c>
      <c r="V18" s="5" t="s">
        <v>118</v>
      </c>
      <c r="W18" t="s">
        <v>115</v>
      </c>
      <c r="X18" s="5" t="s">
        <v>118</v>
      </c>
      <c r="Y18" t="s">
        <v>210</v>
      </c>
      <c r="Z18" t="s">
        <v>187</v>
      </c>
      <c r="AA18" t="s">
        <v>48</v>
      </c>
      <c r="AB18">
        <v>530</v>
      </c>
      <c r="AC18" s="1">
        <v>5209.37</v>
      </c>
      <c r="AD18" s="1">
        <v>2898.393</v>
      </c>
      <c r="AE18" s="29">
        <v>1.7969999999999999</v>
      </c>
      <c r="AF18">
        <v>2.4</v>
      </c>
      <c r="AG18">
        <v>15.423</v>
      </c>
      <c r="AH18">
        <v>314.70380999999998</v>
      </c>
      <c r="AI18">
        <v>15.332698000000001</v>
      </c>
      <c r="AJ18">
        <v>109.35325400000001</v>
      </c>
      <c r="AK18">
        <v>1271</v>
      </c>
      <c r="AL18">
        <v>3</v>
      </c>
      <c r="AM18">
        <v>1089</v>
      </c>
      <c r="AN18">
        <v>72</v>
      </c>
      <c r="AO18">
        <v>16.553246999999999</v>
      </c>
      <c r="AP18">
        <v>2226.3000000000002</v>
      </c>
      <c r="AQ18">
        <v>0</v>
      </c>
      <c r="AR18">
        <v>53</v>
      </c>
      <c r="AS18">
        <v>12499</v>
      </c>
      <c r="AT18">
        <v>5.8000000000000003E-2</v>
      </c>
      <c r="AU18">
        <v>20.905000000000001</v>
      </c>
      <c r="AV18">
        <v>48156</v>
      </c>
      <c r="AW18">
        <v>0</v>
      </c>
      <c r="AX18" s="30">
        <v>0.49</v>
      </c>
      <c r="AY18">
        <v>0.74875000000000003</v>
      </c>
      <c r="AZ18" t="s">
        <v>69</v>
      </c>
      <c r="BA18" t="s">
        <v>294</v>
      </c>
      <c r="BB18">
        <v>5</v>
      </c>
      <c r="BC18" t="s">
        <v>300</v>
      </c>
      <c r="BD18">
        <v>11</v>
      </c>
      <c r="BE18">
        <v>41876.192999999992</v>
      </c>
      <c r="BF18">
        <v>0.12439932159067088</v>
      </c>
      <c r="BG18">
        <v>9.3143992041014825E-2</v>
      </c>
      <c r="BH18">
        <v>77105.051999999996</v>
      </c>
      <c r="BI18">
        <v>6.7561980244822351E-2</v>
      </c>
      <c r="BJ18">
        <v>5.0587032708310734E-2</v>
      </c>
      <c r="BK18">
        <v>1</v>
      </c>
      <c r="BL18" t="s">
        <v>69</v>
      </c>
      <c r="BM18">
        <v>0</v>
      </c>
      <c r="BN18" t="s">
        <v>286</v>
      </c>
    </row>
    <row r="19" spans="1:66">
      <c r="A19" s="143" t="str">
        <f t="shared" si="20"/>
        <v>인천제물포교통</v>
      </c>
      <c r="B19" s="143" t="str">
        <f t="shared" si="21"/>
        <v>급행97</v>
      </c>
      <c r="C19" s="144" t="str">
        <f t="shared" si="22"/>
        <v>70바2835</v>
      </c>
      <c r="D19" s="132" t="str">
        <f t="shared" si="23"/>
        <v>대형</v>
      </c>
      <c r="E19" s="128" t="str">
        <f t="shared" si="16"/>
        <v>F</v>
      </c>
      <c r="F19" s="151">
        <f t="shared" si="17"/>
        <v>0.78652173913043477</v>
      </c>
      <c r="G19" s="152">
        <f t="shared" si="18"/>
        <v>1.8089999999999999</v>
      </c>
      <c r="H19" s="153">
        <f t="shared" si="19"/>
        <v>2.2999999999999998</v>
      </c>
      <c r="I19" s="154">
        <f t="shared" si="24"/>
        <v>5122.6909999999998</v>
      </c>
      <c r="J19" s="155">
        <f t="shared" si="25"/>
        <v>2.5066476784612036E-2</v>
      </c>
      <c r="K19" s="155">
        <f t="shared" si="26"/>
        <v>0.36441480749989869</v>
      </c>
      <c r="L19" s="155">
        <f t="shared" si="27"/>
        <v>0.1916961222138911</v>
      </c>
      <c r="M19" s="156">
        <f t="shared" si="28"/>
        <v>17.111999999999998</v>
      </c>
      <c r="N19" s="157">
        <f t="shared" si="29"/>
        <v>0.156</v>
      </c>
      <c r="O19" s="157">
        <f t="shared" si="30"/>
        <v>53.448</v>
      </c>
      <c r="P19" s="158">
        <f t="shared" si="31"/>
        <v>0</v>
      </c>
      <c r="Q19" s="159">
        <f t="shared" si="32"/>
        <v>78</v>
      </c>
      <c r="R19" s="160">
        <f t="shared" si="33"/>
        <v>28.501870623891506</v>
      </c>
      <c r="S19" s="145">
        <f t="shared" si="34"/>
        <v>8</v>
      </c>
      <c r="T19" s="145">
        <f t="shared" si="35"/>
        <v>2738</v>
      </c>
      <c r="U19" t="s">
        <v>115</v>
      </c>
      <c r="V19" t="s">
        <v>118</v>
      </c>
      <c r="W19" s="4" t="s">
        <v>115</v>
      </c>
      <c r="X19" s="4" t="s">
        <v>118</v>
      </c>
      <c r="Y19" s="4" t="s">
        <v>211</v>
      </c>
      <c r="Z19" s="4" t="s">
        <v>187</v>
      </c>
      <c r="AA19" s="4" t="s">
        <v>48</v>
      </c>
      <c r="AB19" s="4">
        <v>530</v>
      </c>
      <c r="AC19" s="4">
        <v>5122.6909999999998</v>
      </c>
      <c r="AD19" s="4">
        <v>2832.2089999999998</v>
      </c>
      <c r="AE19" s="4">
        <v>1.8089999999999999</v>
      </c>
      <c r="AF19" s="4">
        <v>2.2999999999999998</v>
      </c>
      <c r="AG19" s="4">
        <v>17.111999999999998</v>
      </c>
      <c r="AH19" s="4">
        <v>294.39187099999998</v>
      </c>
      <c r="AI19" s="4">
        <v>7.3793670000000002</v>
      </c>
      <c r="AJ19" s="4">
        <v>107.28075699999999</v>
      </c>
      <c r="AK19" s="4">
        <v>982</v>
      </c>
      <c r="AL19" s="4">
        <v>8</v>
      </c>
      <c r="AM19" s="4">
        <v>2738</v>
      </c>
      <c r="AN19" s="4">
        <v>78</v>
      </c>
      <c r="AO19" s="4">
        <v>17.400925000000001</v>
      </c>
      <c r="AP19" s="4">
        <v>5762.2</v>
      </c>
      <c r="AQ19" s="4">
        <v>0</v>
      </c>
      <c r="AR19" s="4">
        <v>52</v>
      </c>
      <c r="AS19" s="4">
        <v>15684</v>
      </c>
      <c r="AT19" s="4">
        <v>0.156</v>
      </c>
      <c r="AU19" s="4">
        <v>53.448</v>
      </c>
      <c r="AV19" s="4">
        <v>45794</v>
      </c>
      <c r="AW19" s="4">
        <v>0</v>
      </c>
      <c r="AX19" s="31">
        <v>0.51</v>
      </c>
      <c r="AY19">
        <v>0.78652173913043477</v>
      </c>
      <c r="AZ19" t="s">
        <v>69</v>
      </c>
      <c r="BA19" t="s">
        <v>294</v>
      </c>
      <c r="BB19">
        <v>1</v>
      </c>
      <c r="BC19" t="s">
        <v>299</v>
      </c>
      <c r="BD19">
        <v>12</v>
      </c>
      <c r="BE19">
        <v>41876.192999999992</v>
      </c>
      <c r="BF19">
        <v>0.12232943429217648</v>
      </c>
      <c r="BG19">
        <v>9.6214759406324887E-2</v>
      </c>
      <c r="BH19">
        <v>77105.051999999996</v>
      </c>
      <c r="BI19">
        <v>6.643781266109515E-2</v>
      </c>
      <c r="BJ19">
        <v>5.2254783958226574E-2</v>
      </c>
      <c r="BK19">
        <v>1</v>
      </c>
      <c r="BL19" t="s">
        <v>69</v>
      </c>
      <c r="BM19">
        <v>0</v>
      </c>
      <c r="BN19" t="s">
        <v>286</v>
      </c>
    </row>
    <row r="20" spans="1:66">
      <c r="A20" s="140" t="str">
        <f t="shared" si="20"/>
        <v>인천제물포교통</v>
      </c>
      <c r="B20" s="140" t="str">
        <f t="shared" si="21"/>
        <v>급행97</v>
      </c>
      <c r="C20" s="141" t="str">
        <f t="shared" si="22"/>
        <v>70바2854</v>
      </c>
      <c r="D20" s="116" t="str">
        <f t="shared" si="23"/>
        <v>대형</v>
      </c>
      <c r="E20" s="112" t="str">
        <f t="shared" si="16"/>
        <v>F</v>
      </c>
      <c r="F20" s="161">
        <f t="shared" si="17"/>
        <v>0.78608695652173921</v>
      </c>
      <c r="G20" s="162">
        <f t="shared" si="18"/>
        <v>1.8080000000000001</v>
      </c>
      <c r="H20" s="163">
        <f t="shared" si="19"/>
        <v>2.2999999999999998</v>
      </c>
      <c r="I20" s="164">
        <f t="shared" si="24"/>
        <v>4806.1779999999999</v>
      </c>
      <c r="J20" s="165">
        <f t="shared" si="25"/>
        <v>3.8854493826899907E-2</v>
      </c>
      <c r="K20" s="165">
        <f t="shared" si="26"/>
        <v>0.35876520411121515</v>
      </c>
      <c r="L20" s="165">
        <f t="shared" si="27"/>
        <v>0.1837218679790886</v>
      </c>
      <c r="M20" s="166">
        <f t="shared" si="28"/>
        <v>16.108000000000001</v>
      </c>
      <c r="N20" s="167">
        <f t="shared" si="29"/>
        <v>0.25</v>
      </c>
      <c r="O20" s="167">
        <f t="shared" si="30"/>
        <v>47.917000000000002</v>
      </c>
      <c r="P20" s="168">
        <f t="shared" si="31"/>
        <v>0</v>
      </c>
      <c r="Q20" s="169">
        <f t="shared" si="32"/>
        <v>77</v>
      </c>
      <c r="R20" s="170">
        <f t="shared" si="33"/>
        <v>28.428070450761695</v>
      </c>
      <c r="S20" s="142">
        <f t="shared" si="34"/>
        <v>12</v>
      </c>
      <c r="T20" s="142">
        <f t="shared" si="35"/>
        <v>2303</v>
      </c>
      <c r="U20" t="s">
        <v>115</v>
      </c>
      <c r="V20" s="5" t="s">
        <v>118</v>
      </c>
      <c r="W20" t="s">
        <v>115</v>
      </c>
      <c r="X20" s="5" t="s">
        <v>118</v>
      </c>
      <c r="Y20" t="s">
        <v>212</v>
      </c>
      <c r="Z20" t="s">
        <v>187</v>
      </c>
      <c r="AA20" t="s">
        <v>48</v>
      </c>
      <c r="AB20">
        <v>530</v>
      </c>
      <c r="AC20" s="1">
        <v>4806.1779999999999</v>
      </c>
      <c r="AD20" s="1">
        <v>2657.6979999999999</v>
      </c>
      <c r="AE20" s="29">
        <v>1.8080000000000001</v>
      </c>
      <c r="AF20">
        <v>2.2999999999999998</v>
      </c>
      <c r="AG20">
        <v>16.108000000000001</v>
      </c>
      <c r="AH20">
        <v>280.66076600000002</v>
      </c>
      <c r="AI20">
        <v>10.904932000000001</v>
      </c>
      <c r="AJ20">
        <v>100.691317</v>
      </c>
      <c r="AK20">
        <v>883</v>
      </c>
      <c r="AL20">
        <v>12</v>
      </c>
      <c r="AM20">
        <v>2303</v>
      </c>
      <c r="AN20">
        <v>77</v>
      </c>
      <c r="AO20">
        <v>17.124509</v>
      </c>
      <c r="AP20">
        <v>4320</v>
      </c>
      <c r="AQ20">
        <v>0</v>
      </c>
      <c r="AR20">
        <v>39</v>
      </c>
      <c r="AS20">
        <v>10913</v>
      </c>
      <c r="AT20">
        <v>0.25</v>
      </c>
      <c r="AU20">
        <v>47.917000000000002</v>
      </c>
      <c r="AV20">
        <v>15910</v>
      </c>
      <c r="AW20">
        <v>0</v>
      </c>
      <c r="AX20" s="30">
        <v>0.49</v>
      </c>
      <c r="AY20">
        <v>0.78608695652173921</v>
      </c>
      <c r="AZ20" t="s">
        <v>69</v>
      </c>
      <c r="BA20" t="s">
        <v>294</v>
      </c>
      <c r="BB20">
        <v>2</v>
      </c>
      <c r="BC20" t="s">
        <v>296</v>
      </c>
      <c r="BD20">
        <v>10</v>
      </c>
      <c r="BE20">
        <v>41876.192999999992</v>
      </c>
      <c r="BF20">
        <v>0.11477113022189006</v>
      </c>
      <c r="BG20">
        <v>9.0220088452685768E-2</v>
      </c>
      <c r="BH20">
        <v>77105.051999999996</v>
      </c>
      <c r="BI20">
        <v>6.2332854661715294E-2</v>
      </c>
      <c r="BJ20">
        <v>4.8999044012339676E-2</v>
      </c>
      <c r="BK20">
        <v>1</v>
      </c>
      <c r="BL20" t="s">
        <v>69</v>
      </c>
      <c r="BM20">
        <v>0</v>
      </c>
      <c r="BN20" t="s">
        <v>286</v>
      </c>
    </row>
    <row r="21" spans="1:66">
      <c r="A21" s="143" t="str">
        <f t="shared" si="20"/>
        <v>인천제물포교통</v>
      </c>
      <c r="B21" s="143" t="str">
        <f t="shared" si="21"/>
        <v>급행97</v>
      </c>
      <c r="C21" s="144" t="str">
        <f t="shared" si="22"/>
        <v>70바2858</v>
      </c>
      <c r="D21" s="132" t="str">
        <f t="shared" si="23"/>
        <v>대형</v>
      </c>
      <c r="E21" s="128" t="str">
        <f t="shared" si="16"/>
        <v>D</v>
      </c>
      <c r="F21" s="151">
        <f t="shared" si="17"/>
        <v>0.80608695652173923</v>
      </c>
      <c r="G21" s="152">
        <f t="shared" si="18"/>
        <v>1.8540000000000001</v>
      </c>
      <c r="H21" s="153">
        <f t="shared" si="19"/>
        <v>2.2999999999999998</v>
      </c>
      <c r="I21" s="154">
        <f t="shared" si="24"/>
        <v>5359.5910000000003</v>
      </c>
      <c r="J21" s="155">
        <f t="shared" si="25"/>
        <v>3.2544905374670433E-2</v>
      </c>
      <c r="K21" s="155">
        <f t="shared" si="26"/>
        <v>0.3666966872316475</v>
      </c>
      <c r="L21" s="155">
        <f t="shared" si="27"/>
        <v>0.23098777499999532</v>
      </c>
      <c r="M21" s="156">
        <f t="shared" si="28"/>
        <v>16.122</v>
      </c>
      <c r="N21" s="157">
        <f t="shared" si="29"/>
        <v>0</v>
      </c>
      <c r="O21" s="157">
        <f t="shared" si="30"/>
        <v>38.566000000000003</v>
      </c>
      <c r="P21" s="158">
        <f t="shared" si="31"/>
        <v>0</v>
      </c>
      <c r="Q21" s="159">
        <f t="shared" si="32"/>
        <v>81</v>
      </c>
      <c r="R21" s="160">
        <f t="shared" si="33"/>
        <v>28.581383910202469</v>
      </c>
      <c r="S21" s="145">
        <f t="shared" si="34"/>
        <v>0</v>
      </c>
      <c r="T21" s="145">
        <f t="shared" si="35"/>
        <v>2067</v>
      </c>
      <c r="U21" t="s">
        <v>115</v>
      </c>
      <c r="V21" s="5" t="s">
        <v>118</v>
      </c>
      <c r="W21" t="s">
        <v>115</v>
      </c>
      <c r="X21" s="5" t="s">
        <v>118</v>
      </c>
      <c r="Y21" t="s">
        <v>213</v>
      </c>
      <c r="Z21" t="s">
        <v>187</v>
      </c>
      <c r="AA21" t="s">
        <v>48</v>
      </c>
      <c r="AB21">
        <v>530</v>
      </c>
      <c r="AC21" s="1">
        <v>5359.5910000000003</v>
      </c>
      <c r="AD21" s="1">
        <v>2890.3809999999999</v>
      </c>
      <c r="AE21" s="29">
        <v>1.8540000000000001</v>
      </c>
      <c r="AF21">
        <v>2.2999999999999998</v>
      </c>
      <c r="AG21">
        <v>16.122</v>
      </c>
      <c r="AH21">
        <v>312.13936200000001</v>
      </c>
      <c r="AI21">
        <v>10.158545999999999</v>
      </c>
      <c r="AJ21">
        <v>114.46047</v>
      </c>
      <c r="AK21">
        <v>1238</v>
      </c>
      <c r="AL21">
        <v>0</v>
      </c>
      <c r="AM21">
        <v>2067</v>
      </c>
      <c r="AN21">
        <v>81</v>
      </c>
      <c r="AO21">
        <v>17.170506</v>
      </c>
      <c r="AP21">
        <v>4509.7</v>
      </c>
      <c r="AQ21">
        <v>0</v>
      </c>
      <c r="AR21">
        <v>46</v>
      </c>
      <c r="AS21">
        <v>16524</v>
      </c>
      <c r="AT21">
        <v>0</v>
      </c>
      <c r="AU21">
        <v>38.566000000000003</v>
      </c>
      <c r="AV21">
        <v>46516</v>
      </c>
      <c r="AW21">
        <v>0</v>
      </c>
      <c r="AX21" s="30">
        <v>0.5</v>
      </c>
      <c r="AY21">
        <v>0.80608695652173923</v>
      </c>
      <c r="AZ21" t="s">
        <v>66</v>
      </c>
      <c r="BA21" t="s">
        <v>294</v>
      </c>
      <c r="BB21">
        <v>3</v>
      </c>
      <c r="BC21" t="s">
        <v>379</v>
      </c>
      <c r="BD21">
        <v>13</v>
      </c>
      <c r="BE21">
        <v>41876.192999999992</v>
      </c>
      <c r="BF21">
        <v>0.12798658655527739</v>
      </c>
      <c r="BG21">
        <v>0.1031683180319497</v>
      </c>
      <c r="BH21">
        <v>77105.051999999996</v>
      </c>
      <c r="BI21">
        <v>6.9510244283344763E-2</v>
      </c>
      <c r="BJ21">
        <v>5.6031301261444004E-2</v>
      </c>
      <c r="BK21">
        <v>1</v>
      </c>
      <c r="BL21" t="s">
        <v>69</v>
      </c>
      <c r="BM21">
        <v>1</v>
      </c>
      <c r="BN21" t="s">
        <v>287</v>
      </c>
    </row>
    <row r="22" spans="1:66">
      <c r="A22" s="140" t="str">
        <f t="shared" si="20"/>
        <v>인천제물포교통</v>
      </c>
      <c r="B22" s="140" t="str">
        <f t="shared" si="21"/>
        <v>급행97</v>
      </c>
      <c r="C22" s="141" t="str">
        <f t="shared" si="22"/>
        <v>70바2859</v>
      </c>
      <c r="D22" s="116" t="str">
        <f t="shared" si="23"/>
        <v>대형</v>
      </c>
      <c r="E22" s="112" t="str">
        <f t="shared" si="16"/>
        <v>F</v>
      </c>
      <c r="F22" s="161">
        <f t="shared" si="17"/>
        <v>0.76384615384615384</v>
      </c>
      <c r="G22" s="162">
        <f t="shared" si="18"/>
        <v>1.986</v>
      </c>
      <c r="H22" s="163">
        <f t="shared" si="19"/>
        <v>2.6</v>
      </c>
      <c r="I22" s="164">
        <f t="shared" si="24"/>
        <v>5537.85</v>
      </c>
      <c r="J22" s="165">
        <f t="shared" si="25"/>
        <v>4.3780729083222371E-2</v>
      </c>
      <c r="K22" s="165">
        <f t="shared" si="26"/>
        <v>0.35430068857168689</v>
      </c>
      <c r="L22" s="165">
        <f t="shared" si="27"/>
        <v>0.20730066722645069</v>
      </c>
      <c r="M22" s="166">
        <f t="shared" si="28"/>
        <v>13.093</v>
      </c>
      <c r="N22" s="167">
        <f t="shared" si="29"/>
        <v>2.4380000000000002</v>
      </c>
      <c r="O22" s="167">
        <f t="shared" si="30"/>
        <v>30.498999999999999</v>
      </c>
      <c r="P22" s="168">
        <f t="shared" si="31"/>
        <v>0</v>
      </c>
      <c r="Q22" s="169">
        <f t="shared" si="32"/>
        <v>72</v>
      </c>
      <c r="R22" s="170">
        <f t="shared" si="33"/>
        <v>28.291452955809685</v>
      </c>
      <c r="S22" s="142">
        <f t="shared" si="34"/>
        <v>135</v>
      </c>
      <c r="T22" s="142">
        <f t="shared" si="35"/>
        <v>1689</v>
      </c>
      <c r="U22" t="s">
        <v>115</v>
      </c>
      <c r="V22" t="s">
        <v>118</v>
      </c>
      <c r="W22" s="4" t="s">
        <v>115</v>
      </c>
      <c r="X22" s="4" t="s">
        <v>118</v>
      </c>
      <c r="Y22" s="4" t="s">
        <v>214</v>
      </c>
      <c r="Z22" s="4" t="s">
        <v>187</v>
      </c>
      <c r="AA22" s="4" t="s">
        <v>48</v>
      </c>
      <c r="AB22" s="4">
        <v>530</v>
      </c>
      <c r="AC22" s="4">
        <v>5537.85</v>
      </c>
      <c r="AD22" s="4">
        <v>2789.1010000000001</v>
      </c>
      <c r="AE22" s="4">
        <v>1.986</v>
      </c>
      <c r="AF22" s="4">
        <v>2.6</v>
      </c>
      <c r="AG22" s="4">
        <v>13.093</v>
      </c>
      <c r="AH22" s="4">
        <v>325.198239</v>
      </c>
      <c r="AI22" s="4">
        <v>14.237416</v>
      </c>
      <c r="AJ22" s="4">
        <v>115.21796000000001</v>
      </c>
      <c r="AK22" s="4">
        <v>1148</v>
      </c>
      <c r="AL22" s="4">
        <v>135</v>
      </c>
      <c r="AM22" s="4">
        <v>1689</v>
      </c>
      <c r="AN22" s="4">
        <v>72</v>
      </c>
      <c r="AO22" s="4">
        <v>17.029150999999999</v>
      </c>
      <c r="AP22" s="4">
        <v>3091.9</v>
      </c>
      <c r="AQ22" s="4">
        <v>0</v>
      </c>
      <c r="AR22" s="4">
        <v>33</v>
      </c>
      <c r="AS22" s="4">
        <v>11793</v>
      </c>
      <c r="AT22" s="4">
        <v>2.4380000000000002</v>
      </c>
      <c r="AU22" s="4">
        <v>30.498999999999999</v>
      </c>
      <c r="AV22" s="4">
        <v>12590</v>
      </c>
      <c r="AW22" s="4">
        <v>0</v>
      </c>
      <c r="AX22" s="31">
        <v>0.47</v>
      </c>
      <c r="AY22">
        <v>0.76384615384615384</v>
      </c>
      <c r="AZ22" t="s">
        <v>69</v>
      </c>
      <c r="BA22" t="s">
        <v>294</v>
      </c>
      <c r="BB22">
        <v>4</v>
      </c>
      <c r="BC22" t="s">
        <v>298</v>
      </c>
      <c r="BD22">
        <v>5</v>
      </c>
      <c r="BE22">
        <v>41876.192999999992</v>
      </c>
      <c r="BF22">
        <v>0.13224339662394816</v>
      </c>
      <c r="BG22">
        <v>0.10101360988275425</v>
      </c>
      <c r="BH22">
        <v>77105.051999999996</v>
      </c>
      <c r="BI22">
        <v>7.1822142082207538E-2</v>
      </c>
      <c r="BJ22">
        <v>5.4861066990486221E-2</v>
      </c>
      <c r="BK22">
        <v>1</v>
      </c>
      <c r="BL22" t="s">
        <v>69</v>
      </c>
      <c r="BM22">
        <v>0</v>
      </c>
      <c r="BN22" t="s">
        <v>286</v>
      </c>
    </row>
  </sheetData>
  <sortState xmlns:xlrd2="http://schemas.microsoft.com/office/spreadsheetml/2017/richdata2" ref="U5:AX22">
    <sortCondition ref="Y5:Y22"/>
    <sortCondition ref="U5:U22"/>
  </sortState>
  <phoneticPr fontId="2" type="noConversion"/>
  <conditionalFormatting sqref="E1 E2:H3 E4 E5:H1048576">
    <cfRule type="containsText" dxfId="47" priority="1" operator="containsText" text="F">
      <formula>NOT(ISERROR(SEARCH("F",E1)))</formula>
    </cfRule>
    <cfRule type="containsText" dxfId="46" priority="2" operator="containsText" text="D">
      <formula>NOT(ISERROR(SEARCH("D",E1)))</formula>
    </cfRule>
    <cfRule type="containsText" dxfId="45" priority="3" operator="containsText" text="C">
      <formula>NOT(ISERROR(SEARCH("C",E1)))</formula>
    </cfRule>
    <cfRule type="containsText" dxfId="44" priority="4" operator="containsText" text="B">
      <formula>NOT(ISERROR(SEARCH("B",E1)))</formula>
    </cfRule>
    <cfRule type="containsText" dxfId="43" priority="5" operator="containsText" text="A">
      <formula>NOT(ISERROR(SEARCH("A",E1)))</formula>
    </cfRule>
    <cfRule type="containsText" dxfId="4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4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3"/>
      <c r="R1" s="213"/>
    </row>
    <row r="2" spans="1:68" ht="45" customHeight="1">
      <c r="A2" s="10" t="s">
        <v>32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152</v>
      </c>
      <c r="B3" s="36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136</v>
      </c>
      <c r="D4" s="124" t="s">
        <v>153</v>
      </c>
      <c r="E4" s="125" t="s">
        <v>142</v>
      </c>
      <c r="F4" s="123" t="s">
        <v>146</v>
      </c>
      <c r="G4" s="125" t="s">
        <v>144</v>
      </c>
      <c r="H4" s="125" t="s">
        <v>148</v>
      </c>
      <c r="I4" s="126" t="s">
        <v>150</v>
      </c>
      <c r="J4" s="125" t="s">
        <v>11</v>
      </c>
      <c r="K4" s="125" t="s">
        <v>12</v>
      </c>
      <c r="L4" s="125" t="s">
        <v>13</v>
      </c>
      <c r="M4" s="125" t="s">
        <v>71</v>
      </c>
      <c r="N4" s="125" t="s">
        <v>6</v>
      </c>
      <c r="O4" s="125" t="s">
        <v>7</v>
      </c>
      <c r="P4" s="125" t="s">
        <v>175</v>
      </c>
      <c r="Q4" s="216" t="s">
        <v>43</v>
      </c>
      <c r="R4" s="216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183</v>
      </c>
      <c r="AN4" s="13" t="s">
        <v>184</v>
      </c>
      <c r="AO4" t="s">
        <v>185</v>
      </c>
      <c r="AP4" t="s">
        <v>37</v>
      </c>
      <c r="AQ4" t="s">
        <v>31</v>
      </c>
      <c r="AR4" t="s">
        <v>0</v>
      </c>
      <c r="AS4" t="s">
        <v>9</v>
      </c>
      <c r="AT4" t="s">
        <v>138</v>
      </c>
      <c r="AU4" t="s">
        <v>30</v>
      </c>
      <c r="AV4" t="s">
        <v>139</v>
      </c>
      <c r="AW4" t="s">
        <v>147</v>
      </c>
      <c r="AX4" t="s">
        <v>157</v>
      </c>
      <c r="AY4" t="s">
        <v>158</v>
      </c>
      <c r="AZ4" t="s">
        <v>159</v>
      </c>
      <c r="BA4" t="s">
        <v>160</v>
      </c>
      <c r="BB4" t="s">
        <v>161</v>
      </c>
      <c r="BC4" t="s">
        <v>65</v>
      </c>
      <c r="BF4" t="s">
        <v>0</v>
      </c>
      <c r="BG4" t="s">
        <v>166</v>
      </c>
      <c r="BH4" t="s">
        <v>72</v>
      </c>
      <c r="BI4" t="s">
        <v>162</v>
      </c>
      <c r="BJ4" t="s">
        <v>163</v>
      </c>
      <c r="BK4" t="s">
        <v>167</v>
      </c>
      <c r="BL4" t="s">
        <v>168</v>
      </c>
      <c r="BM4" t="s">
        <v>164</v>
      </c>
      <c r="BN4" t="s">
        <v>65</v>
      </c>
      <c r="BO4" t="s">
        <v>165</v>
      </c>
      <c r="BP4" t="s">
        <v>169</v>
      </c>
    </row>
    <row r="5" spans="1:68" ht="16.5">
      <c r="A5" s="251" t="str">
        <f>BF5</f>
        <v>인천제물포교통</v>
      </c>
      <c r="B5" s="127">
        <f>IF(BH5="null", E5, BH5)</f>
        <v>3141</v>
      </c>
      <c r="C5" s="128" t="str">
        <f>BN5</f>
        <v>F</v>
      </c>
      <c r="D5" s="129">
        <f>BM5</f>
        <v>0.78565217391304354</v>
      </c>
      <c r="E5" s="130">
        <f>U5</f>
        <v>3141</v>
      </c>
      <c r="F5" s="131" t="str">
        <f>BG5</f>
        <v>급행97</v>
      </c>
      <c r="G5" s="132" t="str">
        <f>BK5</f>
        <v>70바2858</v>
      </c>
      <c r="H5" s="133">
        <f>BJ5</f>
        <v>1</v>
      </c>
      <c r="I5" s="134">
        <f>BP5</f>
        <v>1131.9069999999999</v>
      </c>
      <c r="J5" s="135">
        <f>AB5/AA5</f>
        <v>2.9580952605141597E-2</v>
      </c>
      <c r="K5" s="135">
        <f>AC5/AA5</f>
        <v>0.39665722036950635</v>
      </c>
      <c r="L5" s="135">
        <f>AD5/I5</f>
        <v>0.24825361094153497</v>
      </c>
      <c r="M5" s="136">
        <f>Z5</f>
        <v>17.245000000000001</v>
      </c>
      <c r="N5" s="137">
        <f>AE5*100/W5</f>
        <v>0</v>
      </c>
      <c r="O5" s="137">
        <f>AF5*100/W5</f>
        <v>38.695758573805094</v>
      </c>
      <c r="P5" s="217">
        <f>AK5</f>
        <v>22</v>
      </c>
      <c r="Q5" s="218">
        <f>AE5</f>
        <v>0</v>
      </c>
      <c r="R5" s="218">
        <f>AF5</f>
        <v>438</v>
      </c>
      <c r="T5">
        <v>530</v>
      </c>
      <c r="U5">
        <v>3141</v>
      </c>
      <c r="V5" t="s">
        <v>301</v>
      </c>
      <c r="W5">
        <v>1131.9069999999999</v>
      </c>
      <c r="X5">
        <v>626.24199999999996</v>
      </c>
      <c r="Y5">
        <v>1.8069999999999999</v>
      </c>
      <c r="Z5">
        <v>17.245000000000001</v>
      </c>
      <c r="AA5">
        <v>67.544984999999997</v>
      </c>
      <c r="AB5">
        <v>1.9980450000000001</v>
      </c>
      <c r="AC5">
        <v>26.792206</v>
      </c>
      <c r="AD5" s="1">
        <v>281</v>
      </c>
      <c r="AE5">
        <v>0</v>
      </c>
      <c r="AF5">
        <v>438</v>
      </c>
      <c r="AG5">
        <v>78</v>
      </c>
      <c r="AH5">
        <v>16.757823999999999</v>
      </c>
      <c r="AI5">
        <v>1817.9</v>
      </c>
      <c r="AJ5">
        <v>0</v>
      </c>
      <c r="AK5">
        <v>22</v>
      </c>
      <c r="AL5">
        <v>7724</v>
      </c>
      <c r="AM5" t="s">
        <v>302</v>
      </c>
      <c r="AN5" t="s">
        <v>321</v>
      </c>
      <c r="AO5">
        <v>1131.9069999999999</v>
      </c>
      <c r="AR5" t="s">
        <v>115</v>
      </c>
      <c r="AS5" t="s">
        <v>118</v>
      </c>
      <c r="AT5" t="s">
        <v>213</v>
      </c>
      <c r="AU5" t="s">
        <v>301</v>
      </c>
      <c r="AV5" t="s">
        <v>48</v>
      </c>
      <c r="AW5">
        <v>1</v>
      </c>
      <c r="BB5">
        <v>0.78565217391304354</v>
      </c>
      <c r="BC5" t="s">
        <v>69</v>
      </c>
      <c r="BF5" t="s">
        <v>115</v>
      </c>
      <c r="BG5" t="s">
        <v>118</v>
      </c>
      <c r="BH5" t="s">
        <v>301</v>
      </c>
      <c r="BI5">
        <v>3141</v>
      </c>
      <c r="BJ5">
        <v>1</v>
      </c>
      <c r="BK5" t="s">
        <v>213</v>
      </c>
      <c r="BL5" t="s">
        <v>170</v>
      </c>
      <c r="BM5">
        <v>0.78565217391304354</v>
      </c>
      <c r="BN5" t="s">
        <v>69</v>
      </c>
      <c r="BO5" t="s">
        <v>182</v>
      </c>
      <c r="BP5">
        <v>1131.9069999999999</v>
      </c>
    </row>
    <row r="6" spans="1:68" ht="16.5">
      <c r="A6" s="252" t="str">
        <f t="shared" ref="A6:A7" si="0">BF6</f>
        <v>인천제물포교통</v>
      </c>
      <c r="B6" s="111">
        <f t="shared" ref="B6:B48" si="1">IF(BH6="null", E6, BH6)</f>
        <v>5555</v>
      </c>
      <c r="C6" s="112" t="str">
        <f t="shared" ref="C6:C7" si="2">BN6</f>
        <v>F</v>
      </c>
      <c r="D6" s="113">
        <f t="shared" ref="D6:D7" si="3">BM6</f>
        <v>0.77958333333333341</v>
      </c>
      <c r="E6" s="114">
        <f t="shared" ref="E6:E7" si="4">U6</f>
        <v>5555</v>
      </c>
      <c r="F6" s="115" t="str">
        <f t="shared" ref="F6:F7" si="5">BG6</f>
        <v>급행97</v>
      </c>
      <c r="G6" s="116" t="str">
        <f t="shared" ref="G6:G7" si="6">BK6</f>
        <v>70바2445</v>
      </c>
      <c r="H6" s="117">
        <f t="shared" ref="H6:H7" si="7">BJ6</f>
        <v>1</v>
      </c>
      <c r="I6" s="118">
        <f t="shared" ref="I6:I7" si="8">BP6</f>
        <v>2312.3069999999998</v>
      </c>
      <c r="J6" s="119">
        <f t="shared" ref="J6:J7" si="9">AB6/AA6</f>
        <v>4.5745603422428116E-2</v>
      </c>
      <c r="K6" s="119">
        <f t="shared" ref="K6:K7" si="10">AC6/AA6</f>
        <v>0.37192370866794916</v>
      </c>
      <c r="L6" s="119">
        <f t="shared" ref="L6:L7" si="11">AD6/I6</f>
        <v>0.21104464069866158</v>
      </c>
      <c r="M6" s="120">
        <f t="shared" ref="M6:M7" si="12">Z6</f>
        <v>16.571000000000002</v>
      </c>
      <c r="N6" s="121">
        <f t="shared" ref="N6:N7" si="13">AE6*100/W6</f>
        <v>0.25948111561310849</v>
      </c>
      <c r="O6" s="121">
        <f t="shared" ref="O6" si="14">AF6*100/W6</f>
        <v>17.817703272100115</v>
      </c>
      <c r="P6" s="219">
        <f t="shared" ref="P6:P7" si="15">AK6</f>
        <v>31</v>
      </c>
      <c r="Q6" s="220">
        <f t="shared" ref="Q6:Q7" si="16">AE6</f>
        <v>6</v>
      </c>
      <c r="R6" s="220">
        <f t="shared" ref="R6:R7" si="17">AF6</f>
        <v>412</v>
      </c>
      <c r="T6">
        <v>530</v>
      </c>
      <c r="U6">
        <v>5555</v>
      </c>
      <c r="V6" t="s">
        <v>301</v>
      </c>
      <c r="W6">
        <v>2312.3069999999998</v>
      </c>
      <c r="X6">
        <v>1236.0519999999999</v>
      </c>
      <c r="Y6">
        <v>1.871</v>
      </c>
      <c r="Z6">
        <v>16.571000000000002</v>
      </c>
      <c r="AA6">
        <v>145.890807</v>
      </c>
      <c r="AB6">
        <v>6.6738629999999999</v>
      </c>
      <c r="AC6">
        <v>54.260249999999999</v>
      </c>
      <c r="AD6" s="1">
        <v>488</v>
      </c>
      <c r="AE6">
        <v>6</v>
      </c>
      <c r="AF6">
        <v>412</v>
      </c>
      <c r="AG6">
        <v>73</v>
      </c>
      <c r="AH6">
        <v>15.849572999999999</v>
      </c>
      <c r="AI6">
        <v>1571.9</v>
      </c>
      <c r="AJ6">
        <v>0</v>
      </c>
      <c r="AK6">
        <v>31</v>
      </c>
      <c r="AL6">
        <v>10567</v>
      </c>
      <c r="AM6" t="s">
        <v>303</v>
      </c>
      <c r="AN6" t="s">
        <v>322</v>
      </c>
      <c r="AO6">
        <v>2312.3069999999998</v>
      </c>
      <c r="AR6" t="s">
        <v>115</v>
      </c>
      <c r="AS6" t="s">
        <v>118</v>
      </c>
      <c r="AT6" t="s">
        <v>207</v>
      </c>
      <c r="AU6" t="s">
        <v>301</v>
      </c>
      <c r="AV6" t="s">
        <v>48</v>
      </c>
      <c r="AW6">
        <v>1</v>
      </c>
      <c r="BB6">
        <v>0.77958333333333341</v>
      </c>
      <c r="BC6" t="s">
        <v>69</v>
      </c>
      <c r="BF6" t="s">
        <v>115</v>
      </c>
      <c r="BG6" t="s">
        <v>118</v>
      </c>
      <c r="BH6" t="s">
        <v>301</v>
      </c>
      <c r="BI6">
        <v>5555</v>
      </c>
      <c r="BJ6">
        <v>1</v>
      </c>
      <c r="BK6" t="s">
        <v>207</v>
      </c>
      <c r="BL6" t="s">
        <v>170</v>
      </c>
      <c r="BM6">
        <v>0.77958333333333341</v>
      </c>
      <c r="BN6" t="s">
        <v>69</v>
      </c>
      <c r="BO6" t="s">
        <v>182</v>
      </c>
      <c r="BP6">
        <v>2312.3069999999998</v>
      </c>
    </row>
    <row r="7" spans="1:68" ht="16.5">
      <c r="A7" s="251" t="str">
        <f t="shared" si="0"/>
        <v>인천제물포교통</v>
      </c>
      <c r="B7" s="127">
        <f t="shared" si="1"/>
        <v>5894</v>
      </c>
      <c r="C7" s="128" t="str">
        <f t="shared" si="2"/>
        <v>F</v>
      </c>
      <c r="D7" s="129">
        <f t="shared" si="3"/>
        <v>0.77565217391304353</v>
      </c>
      <c r="E7" s="130">
        <f t="shared" si="4"/>
        <v>5894</v>
      </c>
      <c r="F7" s="131" t="str">
        <f t="shared" si="5"/>
        <v>급행97</v>
      </c>
      <c r="G7" s="132" t="str">
        <f t="shared" si="6"/>
        <v>70바2858</v>
      </c>
      <c r="H7" s="133">
        <f t="shared" si="7"/>
        <v>1</v>
      </c>
      <c r="I7" s="134">
        <f t="shared" si="8"/>
        <v>443.83600000000001</v>
      </c>
      <c r="J7" s="135">
        <f t="shared" si="9"/>
        <v>2.4296298683474861E-2</v>
      </c>
      <c r="K7" s="135">
        <f t="shared" si="10"/>
        <v>0.39349644191773409</v>
      </c>
      <c r="L7" s="135">
        <f t="shared" si="11"/>
        <v>0.24783929199073532</v>
      </c>
      <c r="M7" s="136">
        <f t="shared" si="12"/>
        <v>18.562000000000001</v>
      </c>
      <c r="N7" s="137">
        <f t="shared" si="13"/>
        <v>0</v>
      </c>
      <c r="O7" s="137">
        <v>70</v>
      </c>
      <c r="P7" s="217">
        <f t="shared" si="15"/>
        <v>6</v>
      </c>
      <c r="Q7" s="218">
        <f t="shared" si="16"/>
        <v>0</v>
      </c>
      <c r="R7" s="218">
        <f t="shared" si="17"/>
        <v>189</v>
      </c>
      <c r="T7">
        <v>530</v>
      </c>
      <c r="U7">
        <v>5894</v>
      </c>
      <c r="V7" t="s">
        <v>301</v>
      </c>
      <c r="W7">
        <v>443.83600000000001</v>
      </c>
      <c r="X7">
        <v>248.74799999999999</v>
      </c>
      <c r="Y7">
        <v>1.784</v>
      </c>
      <c r="Z7">
        <v>18.562000000000001</v>
      </c>
      <c r="AA7">
        <v>25.072213999999999</v>
      </c>
      <c r="AB7">
        <v>0.60916199999999998</v>
      </c>
      <c r="AC7">
        <v>9.8658269999999995</v>
      </c>
      <c r="AD7" s="1">
        <v>110</v>
      </c>
      <c r="AE7">
        <v>0</v>
      </c>
      <c r="AF7">
        <v>189</v>
      </c>
      <c r="AG7">
        <v>81</v>
      </c>
      <c r="AH7">
        <v>17.702304999999999</v>
      </c>
      <c r="AI7">
        <v>863.1</v>
      </c>
      <c r="AJ7">
        <v>0</v>
      </c>
      <c r="AK7">
        <v>6</v>
      </c>
      <c r="AL7">
        <v>2975</v>
      </c>
      <c r="AM7" t="s">
        <v>323</v>
      </c>
      <c r="AN7" t="s">
        <v>324</v>
      </c>
      <c r="AO7">
        <v>443.83600000000001</v>
      </c>
      <c r="AR7" t="s">
        <v>115</v>
      </c>
      <c r="AS7" t="s">
        <v>118</v>
      </c>
      <c r="AT7" t="s">
        <v>213</v>
      </c>
      <c r="AU7" t="s">
        <v>301</v>
      </c>
      <c r="AV7" t="s">
        <v>48</v>
      </c>
      <c r="AW7">
        <v>1</v>
      </c>
      <c r="BB7">
        <v>0.77565217391304353</v>
      </c>
      <c r="BC7" t="s">
        <v>69</v>
      </c>
      <c r="BF7" t="s">
        <v>115</v>
      </c>
      <c r="BG7" t="s">
        <v>118</v>
      </c>
      <c r="BH7" t="s">
        <v>301</v>
      </c>
      <c r="BI7">
        <v>5894</v>
      </c>
      <c r="BJ7">
        <v>1</v>
      </c>
      <c r="BK7" t="s">
        <v>213</v>
      </c>
      <c r="BL7" t="s">
        <v>170</v>
      </c>
      <c r="BM7">
        <v>0.77565217391304353</v>
      </c>
      <c r="BN7" t="s">
        <v>69</v>
      </c>
      <c r="BO7" t="s">
        <v>182</v>
      </c>
      <c r="BP7">
        <v>443.83600000000001</v>
      </c>
    </row>
    <row r="8" spans="1:68" ht="16.5">
      <c r="A8" s="252" t="str">
        <f t="shared" ref="A8:A48" si="18">BF8</f>
        <v>인천제물포교통</v>
      </c>
      <c r="B8" s="111" t="str">
        <f t="shared" si="1"/>
        <v>고창국</v>
      </c>
      <c r="C8" s="112" t="str">
        <f t="shared" ref="C8:C48" si="19">BN8</f>
        <v>D</v>
      </c>
      <c r="D8" s="113">
        <f t="shared" ref="D8:D48" si="20">BM8</f>
        <v>0.80827681148255348</v>
      </c>
      <c r="E8" s="114">
        <f t="shared" ref="E8:E48" si="21">U8</f>
        <v>412</v>
      </c>
      <c r="F8" s="115" t="str">
        <f t="shared" ref="F8:F48" si="22">BG8</f>
        <v>급행97</v>
      </c>
      <c r="G8" s="116" t="str">
        <f t="shared" ref="G8:G48" si="23">BK8</f>
        <v>70바2858</v>
      </c>
      <c r="H8" s="117">
        <f t="shared" ref="H8:H48" si="24">BJ8</f>
        <v>5</v>
      </c>
      <c r="I8" s="118">
        <f t="shared" ref="I8:I48" si="25">BP8</f>
        <v>925.33100000000002</v>
      </c>
      <c r="J8" s="119">
        <f t="shared" ref="J8:J48" si="26">AB8/AA8</f>
        <v>3.8694401042278601E-2</v>
      </c>
      <c r="K8" s="119">
        <f t="shared" ref="K8:K48" si="27">AC8/AA8</f>
        <v>0.35047810905158228</v>
      </c>
      <c r="L8" s="119">
        <f t="shared" ref="L8:L48" si="28">AD8/I8</f>
        <v>0.15021651711657774</v>
      </c>
      <c r="M8" s="120">
        <f t="shared" ref="M8:M48" si="29">Z8</f>
        <v>15.814</v>
      </c>
      <c r="N8" s="121">
        <f t="shared" ref="N8:N48" si="30">AE8*100/W8</f>
        <v>0</v>
      </c>
      <c r="O8" s="121">
        <f t="shared" ref="O8:O48" si="31">AF8*100/W8</f>
        <v>53.494371203385597</v>
      </c>
      <c r="P8" s="219">
        <f t="shared" ref="P8:P48" si="32">AK8</f>
        <v>11</v>
      </c>
      <c r="Q8" s="220">
        <f t="shared" ref="Q8:Q48" si="33">AE8</f>
        <v>0</v>
      </c>
      <c r="R8" s="220">
        <f t="shared" ref="R8:R48" si="34">AF8</f>
        <v>495</v>
      </c>
      <c r="T8">
        <v>530</v>
      </c>
      <c r="U8">
        <v>412</v>
      </c>
      <c r="V8" t="s">
        <v>308</v>
      </c>
      <c r="W8">
        <v>925.33100000000002</v>
      </c>
      <c r="X8">
        <v>511.666</v>
      </c>
      <c r="Y8">
        <v>1.8080000000000001</v>
      </c>
      <c r="Z8">
        <v>15.814</v>
      </c>
      <c r="AA8">
        <v>52.131934999999999</v>
      </c>
      <c r="AB8">
        <v>2.0172140000000001</v>
      </c>
      <c r="AC8">
        <v>18.271101999999999</v>
      </c>
      <c r="AD8" s="1">
        <v>139</v>
      </c>
      <c r="AE8">
        <v>0</v>
      </c>
      <c r="AF8">
        <v>495</v>
      </c>
      <c r="AG8">
        <v>75</v>
      </c>
      <c r="AH8">
        <v>17.749790999999998</v>
      </c>
      <c r="AI8">
        <v>1068.5</v>
      </c>
      <c r="AJ8">
        <v>0</v>
      </c>
      <c r="AK8">
        <v>11</v>
      </c>
      <c r="AL8">
        <v>3406</v>
      </c>
      <c r="AM8" t="s">
        <v>325</v>
      </c>
      <c r="AN8" t="s">
        <v>326</v>
      </c>
      <c r="AO8">
        <v>298.53899999999999</v>
      </c>
      <c r="AR8" t="s">
        <v>115</v>
      </c>
      <c r="AS8" t="s">
        <v>118</v>
      </c>
      <c r="AT8" t="s">
        <v>213</v>
      </c>
      <c r="AU8" t="s">
        <v>308</v>
      </c>
      <c r="AV8" t="s">
        <v>48</v>
      </c>
      <c r="AW8">
        <v>5</v>
      </c>
      <c r="BB8">
        <v>0.80827681148255348</v>
      </c>
      <c r="BC8" t="s">
        <v>66</v>
      </c>
      <c r="BF8" t="s">
        <v>115</v>
      </c>
      <c r="BG8" t="s">
        <v>118</v>
      </c>
      <c r="BH8" t="s">
        <v>308</v>
      </c>
      <c r="BI8">
        <v>412</v>
      </c>
      <c r="BJ8">
        <v>5</v>
      </c>
      <c r="BK8" t="s">
        <v>213</v>
      </c>
      <c r="BL8" t="s">
        <v>197</v>
      </c>
      <c r="BM8">
        <v>0.80827681148255348</v>
      </c>
      <c r="BN8" t="s">
        <v>66</v>
      </c>
      <c r="BO8" t="s">
        <v>173</v>
      </c>
      <c r="BP8">
        <v>925.33100000000002</v>
      </c>
    </row>
    <row r="9" spans="1:68" ht="16.5">
      <c r="A9" s="251" t="str">
        <f t="shared" si="18"/>
        <v>인천제물포교통</v>
      </c>
      <c r="B9" s="127" t="str">
        <f t="shared" si="1"/>
        <v>고현성</v>
      </c>
      <c r="C9" s="128" t="str">
        <f t="shared" si="19"/>
        <v>B</v>
      </c>
      <c r="D9" s="129">
        <f t="shared" si="20"/>
        <v>0.90200000000000002</v>
      </c>
      <c r="E9" s="130">
        <f t="shared" si="21"/>
        <v>907</v>
      </c>
      <c r="F9" s="131" t="str">
        <f t="shared" si="22"/>
        <v>30</v>
      </c>
      <c r="G9" s="132" t="str">
        <f t="shared" si="23"/>
        <v>70바2783</v>
      </c>
      <c r="H9" s="133">
        <f t="shared" si="24"/>
        <v>1</v>
      </c>
      <c r="I9" s="134">
        <f t="shared" si="25"/>
        <v>4987.2280000000001</v>
      </c>
      <c r="J9" s="135">
        <f t="shared" si="26"/>
        <v>3.7767593056564033E-2</v>
      </c>
      <c r="K9" s="135">
        <f t="shared" si="27"/>
        <v>0.34886772011023282</v>
      </c>
      <c r="L9" s="135">
        <f t="shared" si="28"/>
        <v>0.16542255537545106</v>
      </c>
      <c r="M9" s="136">
        <f t="shared" si="29"/>
        <v>15.670999999999999</v>
      </c>
      <c r="N9" s="137">
        <f t="shared" si="30"/>
        <v>0.5814853461682522</v>
      </c>
      <c r="O9" s="137">
        <f t="shared" si="31"/>
        <v>48.163027637797988</v>
      </c>
      <c r="P9" s="217">
        <f t="shared" si="32"/>
        <v>56</v>
      </c>
      <c r="Q9" s="218">
        <f t="shared" si="33"/>
        <v>29</v>
      </c>
      <c r="R9" s="218">
        <f t="shared" si="34"/>
        <v>2402</v>
      </c>
      <c r="T9">
        <v>530</v>
      </c>
      <c r="U9">
        <v>907</v>
      </c>
      <c r="V9" t="s">
        <v>215</v>
      </c>
      <c r="W9">
        <v>4987.2280000000001</v>
      </c>
      <c r="X9">
        <v>2764.2739999999999</v>
      </c>
      <c r="Y9">
        <v>1.804</v>
      </c>
      <c r="Z9">
        <v>15.670999999999999</v>
      </c>
      <c r="AA9">
        <v>292.21745700000002</v>
      </c>
      <c r="AB9">
        <v>11.036350000000001</v>
      </c>
      <c r="AC9">
        <v>101.945238</v>
      </c>
      <c r="AD9" s="1">
        <v>825</v>
      </c>
      <c r="AE9">
        <v>29</v>
      </c>
      <c r="AF9">
        <v>2402</v>
      </c>
      <c r="AG9">
        <v>77</v>
      </c>
      <c r="AH9">
        <v>17.066838000000001</v>
      </c>
      <c r="AI9">
        <v>3585.3</v>
      </c>
      <c r="AJ9">
        <v>0</v>
      </c>
      <c r="AK9">
        <v>56</v>
      </c>
      <c r="AL9">
        <v>30760</v>
      </c>
      <c r="AM9" t="s">
        <v>216</v>
      </c>
      <c r="AN9" t="s">
        <v>327</v>
      </c>
      <c r="AO9">
        <v>4987.2280000000001</v>
      </c>
      <c r="AR9" t="s">
        <v>115</v>
      </c>
      <c r="AS9" t="s">
        <v>116</v>
      </c>
      <c r="AT9" t="s">
        <v>200</v>
      </c>
      <c r="AU9" t="s">
        <v>215</v>
      </c>
      <c r="AV9" t="s">
        <v>48</v>
      </c>
      <c r="AW9">
        <v>1</v>
      </c>
      <c r="BB9">
        <v>0.90200000000000002</v>
      </c>
      <c r="BC9" t="s">
        <v>67</v>
      </c>
      <c r="BF9" t="s">
        <v>115</v>
      </c>
      <c r="BG9" t="s">
        <v>116</v>
      </c>
      <c r="BH9" t="s">
        <v>215</v>
      </c>
      <c r="BI9">
        <v>907</v>
      </c>
      <c r="BJ9">
        <v>1</v>
      </c>
      <c r="BK9" t="s">
        <v>200</v>
      </c>
      <c r="BL9" t="s">
        <v>170</v>
      </c>
      <c r="BM9">
        <v>0.90200000000000002</v>
      </c>
      <c r="BN9" t="s">
        <v>67</v>
      </c>
      <c r="BO9" t="s">
        <v>171</v>
      </c>
      <c r="BP9">
        <v>4987.2280000000001</v>
      </c>
    </row>
    <row r="10" spans="1:68" ht="16.5">
      <c r="A10" s="252" t="str">
        <f t="shared" si="18"/>
        <v>인천제물포교통</v>
      </c>
      <c r="B10" s="111" t="str">
        <f t="shared" si="1"/>
        <v>권오완</v>
      </c>
      <c r="C10" s="112" t="str">
        <f t="shared" si="19"/>
        <v>A</v>
      </c>
      <c r="D10" s="113">
        <f t="shared" si="20"/>
        <v>0.96319999999999995</v>
      </c>
      <c r="E10" s="114">
        <f t="shared" si="21"/>
        <v>6235</v>
      </c>
      <c r="F10" s="115" t="str">
        <f t="shared" si="22"/>
        <v>78</v>
      </c>
      <c r="G10" s="116" t="str">
        <f t="shared" si="23"/>
        <v>70바2608</v>
      </c>
      <c r="H10" s="117">
        <f t="shared" si="24"/>
        <v>1</v>
      </c>
      <c r="I10" s="118">
        <f t="shared" si="25"/>
        <v>2114.52</v>
      </c>
      <c r="J10" s="119">
        <f t="shared" si="26"/>
        <v>5.0808541854044861E-3</v>
      </c>
      <c r="K10" s="119">
        <f t="shared" si="27"/>
        <v>0.28843943185878068</v>
      </c>
      <c r="L10" s="119">
        <f t="shared" si="28"/>
        <v>0.13667404422753154</v>
      </c>
      <c r="M10" s="120">
        <f t="shared" si="29"/>
        <v>10.951000000000001</v>
      </c>
      <c r="N10" s="121">
        <f t="shared" si="30"/>
        <v>4.7292056826135485E-2</v>
      </c>
      <c r="O10" s="121">
        <f t="shared" si="31"/>
        <v>10.025916047140722</v>
      </c>
      <c r="P10" s="219">
        <f t="shared" si="32"/>
        <v>19</v>
      </c>
      <c r="Q10" s="220">
        <f t="shared" si="33"/>
        <v>1</v>
      </c>
      <c r="R10" s="220">
        <f t="shared" si="34"/>
        <v>212</v>
      </c>
      <c r="T10">
        <v>530</v>
      </c>
      <c r="U10">
        <v>6235</v>
      </c>
      <c r="V10" t="s">
        <v>217</v>
      </c>
      <c r="W10">
        <v>2114.52</v>
      </c>
      <c r="X10">
        <v>878.23400000000004</v>
      </c>
      <c r="Y10">
        <v>2.4079999999999999</v>
      </c>
      <c r="Z10">
        <v>10.951000000000001</v>
      </c>
      <c r="AA10">
        <v>89.330254999999994</v>
      </c>
      <c r="AB10">
        <v>0.453874</v>
      </c>
      <c r="AC10">
        <v>25.766368</v>
      </c>
      <c r="AD10" s="1">
        <v>289</v>
      </c>
      <c r="AE10">
        <v>1</v>
      </c>
      <c r="AF10">
        <v>212</v>
      </c>
      <c r="AG10">
        <v>71</v>
      </c>
      <c r="AH10">
        <v>23.670815000000001</v>
      </c>
      <c r="AI10">
        <v>280.2</v>
      </c>
      <c r="AJ10">
        <v>0</v>
      </c>
      <c r="AK10">
        <v>19</v>
      </c>
      <c r="AL10">
        <v>5529</v>
      </c>
      <c r="AM10" t="s">
        <v>218</v>
      </c>
      <c r="AN10" t="s">
        <v>328</v>
      </c>
      <c r="AO10">
        <v>2114.52</v>
      </c>
      <c r="AR10" t="s">
        <v>115</v>
      </c>
      <c r="AS10" t="s">
        <v>117</v>
      </c>
      <c r="AT10" t="s">
        <v>204</v>
      </c>
      <c r="AU10" t="s">
        <v>217</v>
      </c>
      <c r="AV10" t="s">
        <v>48</v>
      </c>
      <c r="AW10">
        <v>1</v>
      </c>
      <c r="BB10">
        <v>0.96319999999999995</v>
      </c>
      <c r="BC10" t="s">
        <v>329</v>
      </c>
      <c r="BF10" t="s">
        <v>115</v>
      </c>
      <c r="BG10" t="s">
        <v>117</v>
      </c>
      <c r="BH10" t="s">
        <v>217</v>
      </c>
      <c r="BI10">
        <v>6235</v>
      </c>
      <c r="BJ10">
        <v>1</v>
      </c>
      <c r="BK10" t="s">
        <v>204</v>
      </c>
      <c r="BL10" t="s">
        <v>170</v>
      </c>
      <c r="BM10">
        <v>0.96319999999999995</v>
      </c>
      <c r="BN10" t="s">
        <v>329</v>
      </c>
      <c r="BO10" t="s">
        <v>330</v>
      </c>
      <c r="BP10">
        <v>2114.52</v>
      </c>
    </row>
    <row r="11" spans="1:68" ht="16.5">
      <c r="A11" s="251" t="str">
        <f t="shared" si="18"/>
        <v>인천제물포교통</v>
      </c>
      <c r="B11" s="127" t="str">
        <f t="shared" si="1"/>
        <v>권인호</v>
      </c>
      <c r="C11" s="128" t="str">
        <f t="shared" si="19"/>
        <v>F</v>
      </c>
      <c r="D11" s="129">
        <f t="shared" si="20"/>
        <v>0.79608695652173922</v>
      </c>
      <c r="E11" s="130">
        <f t="shared" si="21"/>
        <v>2218</v>
      </c>
      <c r="F11" s="131" t="str">
        <f t="shared" si="22"/>
        <v>급행97</v>
      </c>
      <c r="G11" s="132" t="str">
        <f t="shared" si="23"/>
        <v>70바2858</v>
      </c>
      <c r="H11" s="133">
        <f t="shared" si="24"/>
        <v>1</v>
      </c>
      <c r="I11" s="134">
        <f t="shared" si="25"/>
        <v>1935.434</v>
      </c>
      <c r="J11" s="135">
        <f t="shared" si="26"/>
        <v>3.8965452742276419E-2</v>
      </c>
      <c r="K11" s="135">
        <f t="shared" si="27"/>
        <v>0.35387091785048402</v>
      </c>
      <c r="L11" s="135">
        <f t="shared" si="28"/>
        <v>0.24025619060117784</v>
      </c>
      <c r="M11" s="136">
        <f t="shared" si="29"/>
        <v>16.338999999999999</v>
      </c>
      <c r="N11" s="137">
        <f t="shared" si="30"/>
        <v>0</v>
      </c>
      <c r="O11" s="137">
        <f t="shared" si="31"/>
        <v>48.309578110129308</v>
      </c>
      <c r="P11" s="217">
        <f t="shared" si="32"/>
        <v>6</v>
      </c>
      <c r="Q11" s="218">
        <f t="shared" si="33"/>
        <v>0</v>
      </c>
      <c r="R11" s="218">
        <f t="shared" si="34"/>
        <v>935</v>
      </c>
      <c r="T11">
        <v>530</v>
      </c>
      <c r="U11">
        <v>2218</v>
      </c>
      <c r="V11" t="s">
        <v>219</v>
      </c>
      <c r="W11">
        <v>1935.434</v>
      </c>
      <c r="X11">
        <v>1057.086</v>
      </c>
      <c r="Y11">
        <v>1.831</v>
      </c>
      <c r="Z11">
        <v>16.338999999999999</v>
      </c>
      <c r="AA11">
        <v>111.907464</v>
      </c>
      <c r="AB11">
        <v>4.360525</v>
      </c>
      <c r="AC11">
        <v>39.600797</v>
      </c>
      <c r="AD11" s="1">
        <v>465</v>
      </c>
      <c r="AE11">
        <v>0</v>
      </c>
      <c r="AF11">
        <v>935</v>
      </c>
      <c r="AG11">
        <v>71</v>
      </c>
      <c r="AH11">
        <v>17.29495</v>
      </c>
      <c r="AI11">
        <v>639.20000000000005</v>
      </c>
      <c r="AJ11">
        <v>0</v>
      </c>
      <c r="AK11">
        <v>6</v>
      </c>
      <c r="AL11">
        <v>1886</v>
      </c>
      <c r="AM11" t="s">
        <v>220</v>
      </c>
      <c r="AN11" t="s">
        <v>331</v>
      </c>
      <c r="AO11">
        <v>1935.434</v>
      </c>
      <c r="AR11" t="s">
        <v>115</v>
      </c>
      <c r="AS11" t="s">
        <v>118</v>
      </c>
      <c r="AT11" t="s">
        <v>213</v>
      </c>
      <c r="AU11" t="s">
        <v>219</v>
      </c>
      <c r="AV11" t="s">
        <v>48</v>
      </c>
      <c r="AW11">
        <v>1</v>
      </c>
      <c r="BB11">
        <v>0.79608695652173922</v>
      </c>
      <c r="BC11" t="s">
        <v>69</v>
      </c>
      <c r="BF11" t="s">
        <v>115</v>
      </c>
      <c r="BG11" t="s">
        <v>118</v>
      </c>
      <c r="BH11" t="s">
        <v>219</v>
      </c>
      <c r="BI11">
        <v>2218</v>
      </c>
      <c r="BJ11">
        <v>1</v>
      </c>
      <c r="BK11" t="s">
        <v>213</v>
      </c>
      <c r="BL11" t="s">
        <v>170</v>
      </c>
      <c r="BM11">
        <v>0.79608695652173922</v>
      </c>
      <c r="BN11" t="s">
        <v>69</v>
      </c>
      <c r="BO11" t="s">
        <v>182</v>
      </c>
      <c r="BP11">
        <v>1935.434</v>
      </c>
    </row>
    <row r="12" spans="1:68" ht="16.5">
      <c r="A12" s="252" t="str">
        <f t="shared" si="18"/>
        <v>인천제물포교통</v>
      </c>
      <c r="B12" s="111" t="str">
        <f t="shared" si="1"/>
        <v>김승호</v>
      </c>
      <c r="C12" s="112" t="str">
        <f t="shared" si="19"/>
        <v>F</v>
      </c>
      <c r="D12" s="113">
        <f t="shared" si="20"/>
        <v>0.72750000000000004</v>
      </c>
      <c r="E12" s="114">
        <f t="shared" si="21"/>
        <v>6697</v>
      </c>
      <c r="F12" s="115" t="str">
        <f t="shared" si="22"/>
        <v>급행97</v>
      </c>
      <c r="G12" s="116" t="str">
        <f t="shared" si="23"/>
        <v>70바2834</v>
      </c>
      <c r="H12" s="117">
        <f t="shared" si="24"/>
        <v>1</v>
      </c>
      <c r="I12" s="118">
        <f t="shared" si="25"/>
        <v>1727.1179999999999</v>
      </c>
      <c r="J12" s="119">
        <f t="shared" si="26"/>
        <v>4.6089638919534937E-2</v>
      </c>
      <c r="K12" s="119">
        <f t="shared" si="27"/>
        <v>0.36102389288416292</v>
      </c>
      <c r="L12" s="119">
        <f t="shared" si="28"/>
        <v>0.22465170301044862</v>
      </c>
      <c r="M12" s="120">
        <f t="shared" si="29"/>
        <v>16.312000000000001</v>
      </c>
      <c r="N12" s="121">
        <f t="shared" si="30"/>
        <v>0.11579984691260238</v>
      </c>
      <c r="O12" s="121">
        <f t="shared" si="31"/>
        <v>18.064776118365973</v>
      </c>
      <c r="P12" s="219">
        <f t="shared" si="32"/>
        <v>25</v>
      </c>
      <c r="Q12" s="220">
        <f t="shared" si="33"/>
        <v>2</v>
      </c>
      <c r="R12" s="220">
        <f t="shared" si="34"/>
        <v>312</v>
      </c>
      <c r="T12">
        <v>530</v>
      </c>
      <c r="U12">
        <v>6697</v>
      </c>
      <c r="V12" t="s">
        <v>221</v>
      </c>
      <c r="W12">
        <v>1727.1179999999999</v>
      </c>
      <c r="X12">
        <v>989.18700000000001</v>
      </c>
      <c r="Y12">
        <v>1.746</v>
      </c>
      <c r="Z12">
        <v>16.312000000000001</v>
      </c>
      <c r="AA12">
        <v>105.19303499999999</v>
      </c>
      <c r="AB12">
        <v>4.8483090000000004</v>
      </c>
      <c r="AC12">
        <v>37.977198999999999</v>
      </c>
      <c r="AD12" s="1">
        <v>388</v>
      </c>
      <c r="AE12">
        <v>2</v>
      </c>
      <c r="AF12">
        <v>312</v>
      </c>
      <c r="AG12">
        <v>72</v>
      </c>
      <c r="AH12">
        <v>16.418558000000001</v>
      </c>
      <c r="AI12">
        <v>633.70000000000005</v>
      </c>
      <c r="AJ12">
        <v>0</v>
      </c>
      <c r="AK12">
        <v>25</v>
      </c>
      <c r="AL12">
        <v>5772</v>
      </c>
      <c r="AM12" t="s">
        <v>222</v>
      </c>
      <c r="AN12" t="s">
        <v>332</v>
      </c>
      <c r="AO12">
        <v>1727.1179999999999</v>
      </c>
      <c r="AR12" t="s">
        <v>115</v>
      </c>
      <c r="AS12" t="s">
        <v>118</v>
      </c>
      <c r="AT12" t="s">
        <v>210</v>
      </c>
      <c r="AU12" t="s">
        <v>221</v>
      </c>
      <c r="AV12" t="s">
        <v>48</v>
      </c>
      <c r="AW12">
        <v>1</v>
      </c>
      <c r="BB12">
        <v>0.72750000000000004</v>
      </c>
      <c r="BC12" t="s">
        <v>69</v>
      </c>
      <c r="BF12" t="s">
        <v>115</v>
      </c>
      <c r="BG12" t="s">
        <v>118</v>
      </c>
      <c r="BH12" t="s">
        <v>221</v>
      </c>
      <c r="BI12">
        <v>6697</v>
      </c>
      <c r="BJ12">
        <v>1</v>
      </c>
      <c r="BK12" t="s">
        <v>210</v>
      </c>
      <c r="BL12" t="s">
        <v>170</v>
      </c>
      <c r="BM12">
        <v>0.72750000000000004</v>
      </c>
      <c r="BN12" t="s">
        <v>69</v>
      </c>
      <c r="BO12" t="s">
        <v>182</v>
      </c>
      <c r="BP12">
        <v>1727.1179999999999</v>
      </c>
    </row>
    <row r="13" spans="1:68" ht="16.5">
      <c r="A13" s="251" t="str">
        <f t="shared" si="18"/>
        <v>인천제물포교통</v>
      </c>
      <c r="B13" s="127" t="str">
        <f t="shared" si="1"/>
        <v>김정섭</v>
      </c>
      <c r="C13" s="128" t="str">
        <f t="shared" si="19"/>
        <v>F</v>
      </c>
      <c r="D13" s="129">
        <f t="shared" si="20"/>
        <v>0.78705759676076492</v>
      </c>
      <c r="E13" s="130">
        <f t="shared" si="21"/>
        <v>8696</v>
      </c>
      <c r="F13" s="131" t="str">
        <f t="shared" si="22"/>
        <v>급행97</v>
      </c>
      <c r="G13" s="132" t="str">
        <f t="shared" si="23"/>
        <v>70바2832</v>
      </c>
      <c r="H13" s="133">
        <f t="shared" si="24"/>
        <v>3</v>
      </c>
      <c r="I13" s="134">
        <f t="shared" si="25"/>
        <v>522.66</v>
      </c>
      <c r="J13" s="135">
        <f t="shared" si="26"/>
        <v>1.431154907814404E-2</v>
      </c>
      <c r="K13" s="135">
        <f t="shared" si="27"/>
        <v>0.34014972956240297</v>
      </c>
      <c r="L13" s="135">
        <f t="shared" si="28"/>
        <v>0.20280870929476141</v>
      </c>
      <c r="M13" s="136">
        <f t="shared" si="29"/>
        <v>15.081</v>
      </c>
      <c r="N13" s="137">
        <f t="shared" si="30"/>
        <v>0.19132897103279381</v>
      </c>
      <c r="O13" s="137">
        <f t="shared" si="31"/>
        <v>44.962308192706544</v>
      </c>
      <c r="P13" s="217">
        <f t="shared" si="32"/>
        <v>2</v>
      </c>
      <c r="Q13" s="218">
        <f t="shared" si="33"/>
        <v>1</v>
      </c>
      <c r="R13" s="218">
        <f t="shared" si="34"/>
        <v>235</v>
      </c>
      <c r="T13">
        <v>530</v>
      </c>
      <c r="U13">
        <v>8696</v>
      </c>
      <c r="V13" t="s">
        <v>309</v>
      </c>
      <c r="W13">
        <v>522.66</v>
      </c>
      <c r="X13">
        <v>294.39600000000002</v>
      </c>
      <c r="Y13">
        <v>1.7749999999999999</v>
      </c>
      <c r="Z13">
        <v>15.081</v>
      </c>
      <c r="AA13">
        <v>28.511938000000001</v>
      </c>
      <c r="AB13">
        <v>0.40805000000000002</v>
      </c>
      <c r="AC13">
        <v>9.6983280000000001</v>
      </c>
      <c r="AD13" s="1">
        <v>106</v>
      </c>
      <c r="AE13">
        <v>1</v>
      </c>
      <c r="AF13">
        <v>235</v>
      </c>
      <c r="AG13">
        <v>73</v>
      </c>
      <c r="AH13">
        <v>18.331268000000001</v>
      </c>
      <c r="AI13">
        <v>456.4</v>
      </c>
      <c r="AJ13">
        <v>0</v>
      </c>
      <c r="AK13">
        <v>2</v>
      </c>
      <c r="AL13">
        <v>369</v>
      </c>
      <c r="AM13" t="s">
        <v>333</v>
      </c>
      <c r="AN13" t="s">
        <v>334</v>
      </c>
      <c r="AO13">
        <v>193.73099999999999</v>
      </c>
      <c r="AR13" t="s">
        <v>115</v>
      </c>
      <c r="AS13" t="s">
        <v>118</v>
      </c>
      <c r="AT13" t="s">
        <v>209</v>
      </c>
      <c r="AU13" t="s">
        <v>309</v>
      </c>
      <c r="AV13" t="s">
        <v>48</v>
      </c>
      <c r="AW13">
        <v>3</v>
      </c>
      <c r="BB13">
        <v>0.78705759676076492</v>
      </c>
      <c r="BC13" t="s">
        <v>69</v>
      </c>
      <c r="BF13" t="s">
        <v>115</v>
      </c>
      <c r="BG13" t="s">
        <v>118</v>
      </c>
      <c r="BH13" t="s">
        <v>309</v>
      </c>
      <c r="BI13">
        <v>8696</v>
      </c>
      <c r="BJ13">
        <v>3</v>
      </c>
      <c r="BK13" t="s">
        <v>209</v>
      </c>
      <c r="BL13" t="s">
        <v>197</v>
      </c>
      <c r="BM13">
        <v>0.78705759676076492</v>
      </c>
      <c r="BN13" t="s">
        <v>69</v>
      </c>
      <c r="BO13" t="s">
        <v>182</v>
      </c>
      <c r="BP13">
        <v>522.66</v>
      </c>
    </row>
    <row r="14" spans="1:68" ht="16.5">
      <c r="A14" s="252" t="str">
        <f t="shared" si="18"/>
        <v>인천제물포교통</v>
      </c>
      <c r="B14" s="111" t="str">
        <f t="shared" si="1"/>
        <v>김종섭</v>
      </c>
      <c r="C14" s="112" t="str">
        <f t="shared" si="19"/>
        <v>F</v>
      </c>
      <c r="D14" s="113">
        <f t="shared" si="20"/>
        <v>0.77250000000000008</v>
      </c>
      <c r="E14" s="114">
        <f t="shared" si="21"/>
        <v>4173</v>
      </c>
      <c r="F14" s="115" t="str">
        <f t="shared" si="22"/>
        <v>급행97</v>
      </c>
      <c r="G14" s="116" t="str">
        <f t="shared" si="23"/>
        <v>70바2834</v>
      </c>
      <c r="H14" s="117">
        <f t="shared" si="24"/>
        <v>1</v>
      </c>
      <c r="I14" s="118">
        <f t="shared" si="25"/>
        <v>2258.3310000000001</v>
      </c>
      <c r="J14" s="119">
        <f t="shared" si="26"/>
        <v>5.702807259776535E-2</v>
      </c>
      <c r="K14" s="119">
        <f t="shared" si="27"/>
        <v>0.33047539956938032</v>
      </c>
      <c r="L14" s="119">
        <f t="shared" si="28"/>
        <v>0.28162390721289304</v>
      </c>
      <c r="M14" s="120">
        <f t="shared" si="29"/>
        <v>14.505000000000001</v>
      </c>
      <c r="N14" s="121">
        <f t="shared" si="30"/>
        <v>4.428048855548633E-2</v>
      </c>
      <c r="O14" s="121">
        <f t="shared" si="31"/>
        <v>21.21035401807795</v>
      </c>
      <c r="P14" s="219">
        <f t="shared" si="32"/>
        <v>15</v>
      </c>
      <c r="Q14" s="220">
        <f t="shared" si="33"/>
        <v>1</v>
      </c>
      <c r="R14" s="220">
        <f t="shared" si="34"/>
        <v>479</v>
      </c>
      <c r="T14">
        <v>530</v>
      </c>
      <c r="U14">
        <v>4173</v>
      </c>
      <c r="V14" t="s">
        <v>223</v>
      </c>
      <c r="W14">
        <v>2258.3310000000001</v>
      </c>
      <c r="X14">
        <v>1218.3340000000001</v>
      </c>
      <c r="Y14">
        <v>1.8540000000000001</v>
      </c>
      <c r="Z14">
        <v>14.505000000000001</v>
      </c>
      <c r="AA14">
        <v>135.98495700000001</v>
      </c>
      <c r="AB14">
        <v>7.7549599999999996</v>
      </c>
      <c r="AC14">
        <v>44.939683000000002</v>
      </c>
      <c r="AD14" s="1">
        <v>636</v>
      </c>
      <c r="AE14">
        <v>1</v>
      </c>
      <c r="AF14">
        <v>479</v>
      </c>
      <c r="AG14">
        <v>70</v>
      </c>
      <c r="AH14">
        <v>16.607211</v>
      </c>
      <c r="AI14">
        <v>1035.8</v>
      </c>
      <c r="AJ14">
        <v>0</v>
      </c>
      <c r="AK14">
        <v>15</v>
      </c>
      <c r="AL14">
        <v>2968</v>
      </c>
      <c r="AM14" t="s">
        <v>224</v>
      </c>
      <c r="AN14" t="s">
        <v>335</v>
      </c>
      <c r="AO14">
        <v>2258.3310000000001</v>
      </c>
      <c r="AR14" t="s">
        <v>115</v>
      </c>
      <c r="AS14" t="s">
        <v>118</v>
      </c>
      <c r="AT14" t="s">
        <v>210</v>
      </c>
      <c r="AU14" t="s">
        <v>223</v>
      </c>
      <c r="AV14" t="s">
        <v>48</v>
      </c>
      <c r="AW14">
        <v>1</v>
      </c>
      <c r="BB14">
        <v>0.77250000000000008</v>
      </c>
      <c r="BC14" t="s">
        <v>69</v>
      </c>
      <c r="BF14" t="s">
        <v>115</v>
      </c>
      <c r="BG14" t="s">
        <v>118</v>
      </c>
      <c r="BH14" t="s">
        <v>223</v>
      </c>
      <c r="BI14">
        <v>4173</v>
      </c>
      <c r="BJ14">
        <v>1</v>
      </c>
      <c r="BK14" t="s">
        <v>210</v>
      </c>
      <c r="BL14" t="s">
        <v>170</v>
      </c>
      <c r="BM14">
        <v>0.77250000000000008</v>
      </c>
      <c r="BN14" t="s">
        <v>69</v>
      </c>
      <c r="BO14" t="s">
        <v>182</v>
      </c>
      <c r="BP14">
        <v>2258.3310000000001</v>
      </c>
    </row>
    <row r="15" spans="1:68" ht="16.5">
      <c r="A15" s="251" t="str">
        <f t="shared" si="18"/>
        <v>인천제물포교통</v>
      </c>
      <c r="B15" s="127" t="str">
        <f t="shared" si="1"/>
        <v>김종윤</v>
      </c>
      <c r="C15" s="128" t="str">
        <f t="shared" si="19"/>
        <v>F</v>
      </c>
      <c r="D15" s="129">
        <f t="shared" si="20"/>
        <v>0.77627145391998975</v>
      </c>
      <c r="E15" s="130">
        <f t="shared" si="21"/>
        <v>2190</v>
      </c>
      <c r="F15" s="131" t="str">
        <f t="shared" si="22"/>
        <v>급행97</v>
      </c>
      <c r="G15" s="132" t="str">
        <f t="shared" si="23"/>
        <v>70바2832</v>
      </c>
      <c r="H15" s="133">
        <f t="shared" si="24"/>
        <v>6</v>
      </c>
      <c r="I15" s="134">
        <f t="shared" si="25"/>
        <v>703.69600000000003</v>
      </c>
      <c r="J15" s="135">
        <f t="shared" si="26"/>
        <v>3.7447352771018794E-2</v>
      </c>
      <c r="K15" s="135">
        <f t="shared" si="27"/>
        <v>0.37010159258378672</v>
      </c>
      <c r="L15" s="135">
        <f t="shared" si="28"/>
        <v>0.18047565994406675</v>
      </c>
      <c r="M15" s="136">
        <f t="shared" si="29"/>
        <v>15.856</v>
      </c>
      <c r="N15" s="137">
        <f t="shared" si="30"/>
        <v>0</v>
      </c>
      <c r="O15" s="137">
        <f t="shared" si="31"/>
        <v>50.59002751188013</v>
      </c>
      <c r="P15" s="217">
        <f t="shared" si="32"/>
        <v>8</v>
      </c>
      <c r="Q15" s="218">
        <f t="shared" si="33"/>
        <v>0</v>
      </c>
      <c r="R15" s="218">
        <f t="shared" si="34"/>
        <v>356</v>
      </c>
      <c r="T15">
        <v>530</v>
      </c>
      <c r="U15">
        <v>2190</v>
      </c>
      <c r="V15" t="s">
        <v>225</v>
      </c>
      <c r="W15">
        <v>703.69600000000003</v>
      </c>
      <c r="X15">
        <v>408.89499999999998</v>
      </c>
      <c r="Y15">
        <v>1.7210000000000001</v>
      </c>
      <c r="Z15">
        <v>15.856</v>
      </c>
      <c r="AA15">
        <v>42.808045999999997</v>
      </c>
      <c r="AB15">
        <v>1.603048</v>
      </c>
      <c r="AC15">
        <v>15.843325999999999</v>
      </c>
      <c r="AD15" s="1">
        <v>127</v>
      </c>
      <c r="AE15">
        <v>0</v>
      </c>
      <c r="AF15">
        <v>356</v>
      </c>
      <c r="AG15">
        <v>72</v>
      </c>
      <c r="AH15">
        <v>16.438404999999999</v>
      </c>
      <c r="AI15">
        <v>350.7</v>
      </c>
      <c r="AJ15">
        <v>0</v>
      </c>
      <c r="AK15">
        <v>8</v>
      </c>
      <c r="AL15">
        <v>4503</v>
      </c>
      <c r="AM15" t="s">
        <v>226</v>
      </c>
      <c r="AN15" t="s">
        <v>336</v>
      </c>
      <c r="AO15">
        <v>149.08799999999999</v>
      </c>
      <c r="AR15" t="s">
        <v>115</v>
      </c>
      <c r="AS15" t="s">
        <v>118</v>
      </c>
      <c r="AT15" t="s">
        <v>209</v>
      </c>
      <c r="AU15" t="s">
        <v>225</v>
      </c>
      <c r="AV15" t="s">
        <v>48</v>
      </c>
      <c r="AW15">
        <v>6</v>
      </c>
      <c r="BB15">
        <v>0.77627145391998975</v>
      </c>
      <c r="BC15" t="s">
        <v>69</v>
      </c>
      <c r="BF15" t="s">
        <v>115</v>
      </c>
      <c r="BG15" t="s">
        <v>118</v>
      </c>
      <c r="BH15" t="s">
        <v>225</v>
      </c>
      <c r="BI15">
        <v>2190</v>
      </c>
      <c r="BJ15">
        <v>6</v>
      </c>
      <c r="BK15" t="s">
        <v>209</v>
      </c>
      <c r="BL15" t="s">
        <v>195</v>
      </c>
      <c r="BM15">
        <v>0.77627145391998975</v>
      </c>
      <c r="BN15" t="s">
        <v>69</v>
      </c>
      <c r="BO15" t="s">
        <v>182</v>
      </c>
      <c r="BP15">
        <v>703.69600000000003</v>
      </c>
    </row>
    <row r="16" spans="1:68" ht="16.5">
      <c r="A16" s="252" t="str">
        <f t="shared" si="18"/>
        <v>인천제물포교통</v>
      </c>
      <c r="B16" s="111" t="str">
        <f t="shared" si="1"/>
        <v>김혁길</v>
      </c>
      <c r="C16" s="112" t="str">
        <f t="shared" si="19"/>
        <v>F</v>
      </c>
      <c r="D16" s="113">
        <f t="shared" si="20"/>
        <v>0.75979505122968272</v>
      </c>
      <c r="E16" s="114">
        <f t="shared" si="21"/>
        <v>5121</v>
      </c>
      <c r="F16" s="115" t="str">
        <f t="shared" si="22"/>
        <v>급행97</v>
      </c>
      <c r="G16" s="116" t="str">
        <f t="shared" si="23"/>
        <v>70바2831</v>
      </c>
      <c r="H16" s="117">
        <f t="shared" si="24"/>
        <v>3</v>
      </c>
      <c r="I16" s="118">
        <f t="shared" si="25"/>
        <v>1906.5900000000001</v>
      </c>
      <c r="J16" s="119">
        <f t="shared" si="26"/>
        <v>2.4023822549627219E-2</v>
      </c>
      <c r="K16" s="119">
        <f t="shared" si="27"/>
        <v>0.35507255183029535</v>
      </c>
      <c r="L16" s="119">
        <f t="shared" si="28"/>
        <v>0.16626542675667028</v>
      </c>
      <c r="M16" s="120">
        <f t="shared" si="29"/>
        <v>14.865</v>
      </c>
      <c r="N16" s="121">
        <f t="shared" si="30"/>
        <v>0.16151844567569357</v>
      </c>
      <c r="O16" s="121">
        <f t="shared" si="31"/>
        <v>13.83674684621775</v>
      </c>
      <c r="P16" s="219">
        <f t="shared" si="32"/>
        <v>26</v>
      </c>
      <c r="Q16" s="220">
        <f t="shared" si="33"/>
        <v>3</v>
      </c>
      <c r="R16" s="220">
        <f t="shared" si="34"/>
        <v>257</v>
      </c>
      <c r="T16">
        <v>530</v>
      </c>
      <c r="U16">
        <v>5121</v>
      </c>
      <c r="V16" t="s">
        <v>227</v>
      </c>
      <c r="W16">
        <v>1857.373</v>
      </c>
      <c r="X16">
        <v>1061.82</v>
      </c>
      <c r="Y16">
        <v>1.7490000000000001</v>
      </c>
      <c r="Z16">
        <v>14.865</v>
      </c>
      <c r="AA16">
        <v>119.151646</v>
      </c>
      <c r="AB16">
        <v>2.8624779999999999</v>
      </c>
      <c r="AC16">
        <v>42.307479000000001</v>
      </c>
      <c r="AD16" s="1">
        <v>317</v>
      </c>
      <c r="AE16">
        <v>3</v>
      </c>
      <c r="AF16">
        <v>257</v>
      </c>
      <c r="AG16">
        <v>72</v>
      </c>
      <c r="AH16">
        <v>15.588310999999999</v>
      </c>
      <c r="AI16">
        <v>1143.8</v>
      </c>
      <c r="AJ16">
        <v>0</v>
      </c>
      <c r="AK16">
        <v>26</v>
      </c>
      <c r="AL16">
        <v>7917</v>
      </c>
      <c r="AM16" t="s">
        <v>228</v>
      </c>
      <c r="AN16" t="s">
        <v>337</v>
      </c>
      <c r="AO16">
        <v>1709.3720000000001</v>
      </c>
      <c r="AR16" t="s">
        <v>115</v>
      </c>
      <c r="AS16" t="s">
        <v>118</v>
      </c>
      <c r="AT16" t="s">
        <v>208</v>
      </c>
      <c r="AU16" t="s">
        <v>227</v>
      </c>
      <c r="AV16" t="s">
        <v>48</v>
      </c>
      <c r="AW16">
        <v>3</v>
      </c>
      <c r="BB16">
        <v>0.75979505122968272</v>
      </c>
      <c r="BC16" t="s">
        <v>69</v>
      </c>
      <c r="BF16" t="s">
        <v>115</v>
      </c>
      <c r="BG16" t="s">
        <v>118</v>
      </c>
      <c r="BH16" t="s">
        <v>227</v>
      </c>
      <c r="BI16">
        <v>5121</v>
      </c>
      <c r="BJ16">
        <v>3</v>
      </c>
      <c r="BK16" t="s">
        <v>208</v>
      </c>
      <c r="BL16" t="s">
        <v>203</v>
      </c>
      <c r="BM16">
        <v>0.75979505122968272</v>
      </c>
      <c r="BN16" t="s">
        <v>69</v>
      </c>
      <c r="BO16" t="s">
        <v>182</v>
      </c>
      <c r="BP16">
        <v>1906.5900000000001</v>
      </c>
    </row>
    <row r="17" spans="1:68" ht="16.5">
      <c r="A17" s="251" t="str">
        <f t="shared" si="18"/>
        <v>인천제물포교통</v>
      </c>
      <c r="B17" s="127" t="str">
        <f t="shared" si="1"/>
        <v>김현국</v>
      </c>
      <c r="C17" s="128" t="str">
        <f t="shared" si="19"/>
        <v>D</v>
      </c>
      <c r="D17" s="129">
        <f t="shared" si="20"/>
        <v>0.80973963791690473</v>
      </c>
      <c r="E17" s="130">
        <f t="shared" si="21"/>
        <v>1863</v>
      </c>
      <c r="F17" s="131" t="str">
        <f t="shared" si="22"/>
        <v>급행97</v>
      </c>
      <c r="G17" s="132" t="str">
        <f t="shared" si="23"/>
        <v>70바2831</v>
      </c>
      <c r="H17" s="133">
        <f t="shared" si="24"/>
        <v>2</v>
      </c>
      <c r="I17" s="134">
        <f t="shared" si="25"/>
        <v>402.67</v>
      </c>
      <c r="J17" s="135">
        <f t="shared" si="26"/>
        <v>1.6097040411720595E-2</v>
      </c>
      <c r="K17" s="135">
        <f t="shared" si="27"/>
        <v>0.38826228782990185</v>
      </c>
      <c r="L17" s="135">
        <f t="shared" si="28"/>
        <v>0.15397223532917773</v>
      </c>
      <c r="M17" s="136">
        <f t="shared" si="29"/>
        <v>15.494999999999999</v>
      </c>
      <c r="N17" s="137">
        <f t="shared" si="30"/>
        <v>0</v>
      </c>
      <c r="O17" s="137">
        <f t="shared" si="31"/>
        <v>23.344177614423721</v>
      </c>
      <c r="P17" s="217">
        <f t="shared" si="32"/>
        <v>5</v>
      </c>
      <c r="Q17" s="218">
        <f t="shared" si="33"/>
        <v>0</v>
      </c>
      <c r="R17" s="218">
        <f t="shared" si="34"/>
        <v>94</v>
      </c>
      <c r="T17">
        <v>530</v>
      </c>
      <c r="U17">
        <v>1863</v>
      </c>
      <c r="V17" t="s">
        <v>229</v>
      </c>
      <c r="W17">
        <v>402.67</v>
      </c>
      <c r="X17">
        <v>216.18</v>
      </c>
      <c r="Y17">
        <v>1.863</v>
      </c>
      <c r="Z17">
        <v>15.494999999999999</v>
      </c>
      <c r="AA17">
        <v>24.314159</v>
      </c>
      <c r="AB17">
        <v>0.39138600000000001</v>
      </c>
      <c r="AC17">
        <v>9.4402709999999992</v>
      </c>
      <c r="AD17" s="1">
        <v>62</v>
      </c>
      <c r="AE17">
        <v>0</v>
      </c>
      <c r="AF17">
        <v>94</v>
      </c>
      <c r="AG17">
        <v>70</v>
      </c>
      <c r="AH17">
        <v>16.561132000000001</v>
      </c>
      <c r="AI17">
        <v>77.8</v>
      </c>
      <c r="AJ17">
        <v>0</v>
      </c>
      <c r="AK17">
        <v>5</v>
      </c>
      <c r="AL17">
        <v>725</v>
      </c>
      <c r="AM17" t="s">
        <v>230</v>
      </c>
      <c r="AN17" t="s">
        <v>338</v>
      </c>
      <c r="AO17">
        <v>253.17400000000001</v>
      </c>
      <c r="AR17" t="s">
        <v>115</v>
      </c>
      <c r="AS17" t="s">
        <v>118</v>
      </c>
      <c r="AT17" t="s">
        <v>208</v>
      </c>
      <c r="AU17" t="s">
        <v>229</v>
      </c>
      <c r="AV17" t="s">
        <v>48</v>
      </c>
      <c r="AW17">
        <v>2</v>
      </c>
      <c r="BB17">
        <v>0.80973963791690473</v>
      </c>
      <c r="BC17" t="s">
        <v>66</v>
      </c>
      <c r="BF17" t="s">
        <v>115</v>
      </c>
      <c r="BG17" t="s">
        <v>118</v>
      </c>
      <c r="BH17" t="s">
        <v>229</v>
      </c>
      <c r="BI17">
        <v>1863</v>
      </c>
      <c r="BJ17">
        <v>2</v>
      </c>
      <c r="BK17" t="s">
        <v>208</v>
      </c>
      <c r="BL17" t="s">
        <v>212</v>
      </c>
      <c r="BM17">
        <v>0.80973963791690473</v>
      </c>
      <c r="BN17" t="s">
        <v>66</v>
      </c>
      <c r="BO17" t="s">
        <v>173</v>
      </c>
      <c r="BP17">
        <v>402.67</v>
      </c>
    </row>
    <row r="18" spans="1:68" ht="16.5">
      <c r="A18" s="252" t="str">
        <f t="shared" si="18"/>
        <v>인천제물포교통</v>
      </c>
      <c r="B18" s="111" t="str">
        <f t="shared" si="1"/>
        <v>김홍배</v>
      </c>
      <c r="C18" s="112" t="str">
        <f t="shared" si="19"/>
        <v>C</v>
      </c>
      <c r="D18" s="113">
        <f t="shared" si="20"/>
        <v>0.86152579985815847</v>
      </c>
      <c r="E18" s="114">
        <f t="shared" si="21"/>
        <v>662</v>
      </c>
      <c r="F18" s="115" t="str">
        <f t="shared" si="22"/>
        <v>급행97</v>
      </c>
      <c r="G18" s="116" t="str">
        <f t="shared" si="23"/>
        <v>70바2835</v>
      </c>
      <c r="H18" s="117">
        <f t="shared" si="24"/>
        <v>3</v>
      </c>
      <c r="I18" s="118">
        <f t="shared" si="25"/>
        <v>400.09299999999996</v>
      </c>
      <c r="J18" s="119">
        <f t="shared" si="26"/>
        <v>3.7391163468335958E-2</v>
      </c>
      <c r="K18" s="119">
        <f t="shared" si="27"/>
        <v>0.35603190667872764</v>
      </c>
      <c r="L18" s="119">
        <f t="shared" si="28"/>
        <v>0.21245060523428305</v>
      </c>
      <c r="M18" s="120">
        <f t="shared" si="29"/>
        <v>14.012</v>
      </c>
      <c r="N18" s="121">
        <f t="shared" si="30"/>
        <v>0</v>
      </c>
      <c r="O18" s="121">
        <f t="shared" si="31"/>
        <v>15.996280864698956</v>
      </c>
      <c r="P18" s="219">
        <f t="shared" si="32"/>
        <v>7</v>
      </c>
      <c r="Q18" s="220">
        <f t="shared" si="33"/>
        <v>0</v>
      </c>
      <c r="R18" s="220">
        <f t="shared" si="34"/>
        <v>64</v>
      </c>
      <c r="T18">
        <v>530</v>
      </c>
      <c r="U18">
        <v>662</v>
      </c>
      <c r="V18" t="s">
        <v>231</v>
      </c>
      <c r="W18">
        <v>400.09300000000002</v>
      </c>
      <c r="X18">
        <v>209.572</v>
      </c>
      <c r="Y18">
        <v>1.909</v>
      </c>
      <c r="Z18">
        <v>14.012</v>
      </c>
      <c r="AA18">
        <v>23.720551</v>
      </c>
      <c r="AB18">
        <v>0.88693900000000003</v>
      </c>
      <c r="AC18">
        <v>8.4452730000000003</v>
      </c>
      <c r="AD18" s="1">
        <v>85</v>
      </c>
      <c r="AE18">
        <v>0</v>
      </c>
      <c r="AF18">
        <v>64</v>
      </c>
      <c r="AG18">
        <v>69</v>
      </c>
      <c r="AH18">
        <v>16.866935000000002</v>
      </c>
      <c r="AI18">
        <v>191</v>
      </c>
      <c r="AJ18">
        <v>0</v>
      </c>
      <c r="AK18">
        <v>7</v>
      </c>
      <c r="AL18">
        <v>1799</v>
      </c>
      <c r="AM18" t="s">
        <v>232</v>
      </c>
      <c r="AN18" t="s">
        <v>339</v>
      </c>
      <c r="AO18">
        <v>152.095</v>
      </c>
      <c r="AR18" t="s">
        <v>115</v>
      </c>
      <c r="AS18" t="s">
        <v>118</v>
      </c>
      <c r="AT18" t="s">
        <v>211</v>
      </c>
      <c r="AU18" t="s">
        <v>231</v>
      </c>
      <c r="AV18" t="s">
        <v>48</v>
      </c>
      <c r="AW18">
        <v>3</v>
      </c>
      <c r="BB18">
        <v>0.86152579985815847</v>
      </c>
      <c r="BC18" t="s">
        <v>68</v>
      </c>
      <c r="BF18" t="s">
        <v>115</v>
      </c>
      <c r="BG18" t="s">
        <v>118</v>
      </c>
      <c r="BH18" t="s">
        <v>231</v>
      </c>
      <c r="BI18">
        <v>662</v>
      </c>
      <c r="BJ18">
        <v>3</v>
      </c>
      <c r="BK18" t="s">
        <v>211</v>
      </c>
      <c r="BL18" t="s">
        <v>197</v>
      </c>
      <c r="BM18">
        <v>0.86152579985815847</v>
      </c>
      <c r="BN18" t="s">
        <v>68</v>
      </c>
      <c r="BO18" t="s">
        <v>172</v>
      </c>
      <c r="BP18">
        <v>400.09299999999996</v>
      </c>
    </row>
    <row r="19" spans="1:68" ht="16.5">
      <c r="A19" s="251" t="str">
        <f t="shared" si="18"/>
        <v>인천제물포교통</v>
      </c>
      <c r="B19" s="127" t="str">
        <f t="shared" si="1"/>
        <v>남형우</v>
      </c>
      <c r="C19" s="128" t="str">
        <f t="shared" si="19"/>
        <v>D</v>
      </c>
      <c r="D19" s="129">
        <f t="shared" si="20"/>
        <v>0.82826496893637114</v>
      </c>
      <c r="E19" s="130">
        <f t="shared" si="21"/>
        <v>5409</v>
      </c>
      <c r="F19" s="131" t="str">
        <f t="shared" si="22"/>
        <v>30</v>
      </c>
      <c r="G19" s="132" t="str">
        <f t="shared" si="23"/>
        <v>70바2765</v>
      </c>
      <c r="H19" s="133">
        <f t="shared" si="24"/>
        <v>8</v>
      </c>
      <c r="I19" s="134">
        <f t="shared" si="25"/>
        <v>7554.8100000000013</v>
      </c>
      <c r="J19" s="135">
        <f t="shared" si="26"/>
        <v>4.0913895764449655E-2</v>
      </c>
      <c r="K19" s="135">
        <f t="shared" si="27"/>
        <v>0.34720928530424106</v>
      </c>
      <c r="L19" s="135">
        <f t="shared" si="28"/>
        <v>0.21483002219777861</v>
      </c>
      <c r="M19" s="136">
        <f t="shared" si="29"/>
        <v>15.891</v>
      </c>
      <c r="N19" s="137">
        <f t="shared" si="30"/>
        <v>0.29120520569014968</v>
      </c>
      <c r="O19" s="137">
        <f t="shared" si="31"/>
        <v>25.81137050435418</v>
      </c>
      <c r="P19" s="217">
        <f t="shared" si="32"/>
        <v>77</v>
      </c>
      <c r="Q19" s="218">
        <f t="shared" si="33"/>
        <v>22</v>
      </c>
      <c r="R19" s="218">
        <f t="shared" si="34"/>
        <v>1950</v>
      </c>
      <c r="T19">
        <v>530</v>
      </c>
      <c r="U19">
        <v>5409</v>
      </c>
      <c r="V19" t="s">
        <v>233</v>
      </c>
      <c r="W19">
        <v>7554.81</v>
      </c>
      <c r="X19">
        <v>4128.6660000000002</v>
      </c>
      <c r="Y19">
        <v>1.83</v>
      </c>
      <c r="Z19">
        <v>15.891</v>
      </c>
      <c r="AA19">
        <v>433.24547000000001</v>
      </c>
      <c r="AB19">
        <v>17.725760000000001</v>
      </c>
      <c r="AC19">
        <v>150.42685</v>
      </c>
      <c r="AD19" s="1">
        <v>1623</v>
      </c>
      <c r="AE19">
        <v>22</v>
      </c>
      <c r="AF19">
        <v>1950</v>
      </c>
      <c r="AG19">
        <v>76</v>
      </c>
      <c r="AH19">
        <v>17.437712000000001</v>
      </c>
      <c r="AI19">
        <v>5897.6</v>
      </c>
      <c r="AJ19">
        <v>0</v>
      </c>
      <c r="AK19">
        <v>77</v>
      </c>
      <c r="AL19">
        <v>22600</v>
      </c>
      <c r="AM19" t="s">
        <v>234</v>
      </c>
      <c r="AN19" t="s">
        <v>340</v>
      </c>
      <c r="AO19">
        <v>3344.82</v>
      </c>
      <c r="AR19" t="s">
        <v>115</v>
      </c>
      <c r="AS19" t="s">
        <v>116</v>
      </c>
      <c r="AT19" t="s">
        <v>199</v>
      </c>
      <c r="AU19" t="s">
        <v>233</v>
      </c>
      <c r="AV19" t="s">
        <v>48</v>
      </c>
      <c r="AW19">
        <v>8</v>
      </c>
      <c r="BB19">
        <v>0.82826496893637114</v>
      </c>
      <c r="BC19" t="s">
        <v>66</v>
      </c>
      <c r="BF19" t="s">
        <v>115</v>
      </c>
      <c r="BG19" t="s">
        <v>116</v>
      </c>
      <c r="BH19" t="s">
        <v>233</v>
      </c>
      <c r="BI19">
        <v>5409</v>
      </c>
      <c r="BJ19">
        <v>8</v>
      </c>
      <c r="BK19" t="s">
        <v>199</v>
      </c>
      <c r="BL19" t="s">
        <v>207</v>
      </c>
      <c r="BM19">
        <v>0.82826496893637114</v>
      </c>
      <c r="BN19" t="s">
        <v>66</v>
      </c>
      <c r="BO19" t="s">
        <v>173</v>
      </c>
      <c r="BP19">
        <v>7554.8100000000013</v>
      </c>
    </row>
    <row r="20" spans="1:68" ht="16.5">
      <c r="A20" s="252" t="str">
        <f t="shared" si="18"/>
        <v>인천제물포교통</v>
      </c>
      <c r="B20" s="111" t="str">
        <f t="shared" si="1"/>
        <v>박광수</v>
      </c>
      <c r="C20" s="112" t="str">
        <f t="shared" si="19"/>
        <v>D</v>
      </c>
      <c r="D20" s="113">
        <f t="shared" si="20"/>
        <v>0.81095238095238098</v>
      </c>
      <c r="E20" s="114">
        <f t="shared" si="21"/>
        <v>8998</v>
      </c>
      <c r="F20" s="115" t="str">
        <f t="shared" si="22"/>
        <v>30</v>
      </c>
      <c r="G20" s="116" t="str">
        <f t="shared" si="23"/>
        <v>70바2712</v>
      </c>
      <c r="H20" s="117">
        <f t="shared" si="24"/>
        <v>1</v>
      </c>
      <c r="I20" s="118">
        <f t="shared" si="25"/>
        <v>1776.4670000000001</v>
      </c>
      <c r="J20" s="119">
        <f t="shared" si="26"/>
        <v>4.0463526664586955E-2</v>
      </c>
      <c r="K20" s="119">
        <f t="shared" si="27"/>
        <v>0.34588106624278719</v>
      </c>
      <c r="L20" s="119">
        <f t="shared" si="28"/>
        <v>0.20771565134618317</v>
      </c>
      <c r="M20" s="120">
        <f t="shared" si="29"/>
        <v>15.702</v>
      </c>
      <c r="N20" s="121">
        <f t="shared" si="30"/>
        <v>5.6291504429859938E-2</v>
      </c>
      <c r="O20" s="121">
        <f t="shared" si="31"/>
        <v>28.652375754798708</v>
      </c>
      <c r="P20" s="219">
        <f t="shared" si="32"/>
        <v>17</v>
      </c>
      <c r="Q20" s="220">
        <f t="shared" si="33"/>
        <v>1</v>
      </c>
      <c r="R20" s="220">
        <f t="shared" si="34"/>
        <v>509</v>
      </c>
      <c r="T20">
        <v>530</v>
      </c>
      <c r="U20">
        <v>8998</v>
      </c>
      <c r="V20" t="s">
        <v>235</v>
      </c>
      <c r="W20">
        <v>1776.4670000000001</v>
      </c>
      <c r="X20">
        <v>1042.8779999999999</v>
      </c>
      <c r="Y20">
        <v>1.7030000000000001</v>
      </c>
      <c r="Z20">
        <v>15.702</v>
      </c>
      <c r="AA20">
        <v>98.799149</v>
      </c>
      <c r="AB20">
        <v>3.9977619999999998</v>
      </c>
      <c r="AC20">
        <v>34.172755000000002</v>
      </c>
      <c r="AD20" s="1">
        <v>369</v>
      </c>
      <c r="AE20">
        <v>1</v>
      </c>
      <c r="AF20">
        <v>509</v>
      </c>
      <c r="AG20">
        <v>77</v>
      </c>
      <c r="AH20">
        <v>17.980589999999999</v>
      </c>
      <c r="AI20">
        <v>2026.2</v>
      </c>
      <c r="AJ20">
        <v>0</v>
      </c>
      <c r="AK20">
        <v>17</v>
      </c>
      <c r="AL20">
        <v>7174</v>
      </c>
      <c r="AM20" t="s">
        <v>236</v>
      </c>
      <c r="AN20" t="s">
        <v>341</v>
      </c>
      <c r="AO20">
        <v>1776.4670000000001</v>
      </c>
      <c r="AR20" t="s">
        <v>115</v>
      </c>
      <c r="AS20" t="s">
        <v>116</v>
      </c>
      <c r="AT20" t="s">
        <v>197</v>
      </c>
      <c r="AU20" t="s">
        <v>235</v>
      </c>
      <c r="AV20" t="s">
        <v>48</v>
      </c>
      <c r="AW20">
        <v>1</v>
      </c>
      <c r="BB20">
        <v>0.81095238095238098</v>
      </c>
      <c r="BC20" t="s">
        <v>66</v>
      </c>
      <c r="BF20" t="s">
        <v>115</v>
      </c>
      <c r="BG20" t="s">
        <v>116</v>
      </c>
      <c r="BH20" t="s">
        <v>235</v>
      </c>
      <c r="BI20">
        <v>8998</v>
      </c>
      <c r="BJ20">
        <v>1</v>
      </c>
      <c r="BK20" t="s">
        <v>197</v>
      </c>
      <c r="BL20" t="s">
        <v>170</v>
      </c>
      <c r="BM20">
        <v>0.81095238095238098</v>
      </c>
      <c r="BN20" t="s">
        <v>66</v>
      </c>
      <c r="BO20" t="s">
        <v>173</v>
      </c>
      <c r="BP20">
        <v>1776.4670000000001</v>
      </c>
    </row>
    <row r="21" spans="1:68" ht="16.5">
      <c r="A21" s="251" t="str">
        <f t="shared" si="18"/>
        <v>인천제물포교통</v>
      </c>
      <c r="B21" s="127" t="str">
        <f t="shared" si="1"/>
        <v>박성권</v>
      </c>
      <c r="C21" s="128" t="str">
        <f t="shared" si="19"/>
        <v>D</v>
      </c>
      <c r="D21" s="129">
        <f t="shared" si="20"/>
        <v>0.81153846153846143</v>
      </c>
      <c r="E21" s="130">
        <f t="shared" si="21"/>
        <v>3924</v>
      </c>
      <c r="F21" s="131" t="str">
        <f t="shared" si="22"/>
        <v>급행97</v>
      </c>
      <c r="G21" s="132" t="str">
        <f t="shared" si="23"/>
        <v>70바2859</v>
      </c>
      <c r="H21" s="133">
        <f t="shared" si="24"/>
        <v>1</v>
      </c>
      <c r="I21" s="134">
        <f t="shared" si="25"/>
        <v>604.16499999999996</v>
      </c>
      <c r="J21" s="135">
        <f t="shared" si="26"/>
        <v>1.5008133431660766E-2</v>
      </c>
      <c r="K21" s="135">
        <f t="shared" si="27"/>
        <v>0.34208377699316572</v>
      </c>
      <c r="L21" s="135">
        <f t="shared" si="28"/>
        <v>0.2317247771717991</v>
      </c>
      <c r="M21" s="136">
        <f t="shared" si="29"/>
        <v>11.999000000000001</v>
      </c>
      <c r="N21" s="137">
        <f t="shared" si="30"/>
        <v>1.1586238858589955</v>
      </c>
      <c r="O21" s="137">
        <f t="shared" si="31"/>
        <v>16.551769797985649</v>
      </c>
      <c r="P21" s="217">
        <f t="shared" si="32"/>
        <v>0</v>
      </c>
      <c r="Q21" s="218">
        <f t="shared" si="33"/>
        <v>7</v>
      </c>
      <c r="R21" s="218">
        <f t="shared" si="34"/>
        <v>100</v>
      </c>
      <c r="T21">
        <v>530</v>
      </c>
      <c r="U21">
        <v>3924</v>
      </c>
      <c r="V21" t="s">
        <v>237</v>
      </c>
      <c r="W21">
        <v>604.16499999999996</v>
      </c>
      <c r="X21">
        <v>286.30900000000003</v>
      </c>
      <c r="Y21">
        <v>2.11</v>
      </c>
      <c r="Z21">
        <v>11.999000000000001</v>
      </c>
      <c r="AA21">
        <v>33.055543</v>
      </c>
      <c r="AB21">
        <v>0.49610199999999999</v>
      </c>
      <c r="AC21">
        <v>11.307765</v>
      </c>
      <c r="AD21" s="1">
        <v>140</v>
      </c>
      <c r="AE21">
        <v>7</v>
      </c>
      <c r="AF21">
        <v>100</v>
      </c>
      <c r="AG21">
        <v>70</v>
      </c>
      <c r="AH21">
        <v>18.277266999999998</v>
      </c>
      <c r="AI21">
        <v>321.89999999999998</v>
      </c>
      <c r="AJ21">
        <v>0</v>
      </c>
      <c r="AK21">
        <v>0</v>
      </c>
      <c r="AL21">
        <v>0</v>
      </c>
      <c r="AM21" t="s">
        <v>238</v>
      </c>
      <c r="AN21" t="s">
        <v>342</v>
      </c>
      <c r="AO21">
        <v>604.16499999999996</v>
      </c>
      <c r="AR21" t="s">
        <v>115</v>
      </c>
      <c r="AS21" t="s">
        <v>118</v>
      </c>
      <c r="AT21" t="s">
        <v>214</v>
      </c>
      <c r="AU21" t="s">
        <v>237</v>
      </c>
      <c r="AV21" t="s">
        <v>48</v>
      </c>
      <c r="AW21">
        <v>1</v>
      </c>
      <c r="BB21">
        <v>0.81153846153846143</v>
      </c>
      <c r="BC21" t="s">
        <v>66</v>
      </c>
      <c r="BF21" t="s">
        <v>115</v>
      </c>
      <c r="BG21" t="s">
        <v>118</v>
      </c>
      <c r="BH21" t="s">
        <v>237</v>
      </c>
      <c r="BI21">
        <v>3924</v>
      </c>
      <c r="BJ21">
        <v>1</v>
      </c>
      <c r="BK21" t="s">
        <v>214</v>
      </c>
      <c r="BL21" t="s">
        <v>170</v>
      </c>
      <c r="BM21">
        <v>0.81153846153846143</v>
      </c>
      <c r="BN21" t="s">
        <v>66</v>
      </c>
      <c r="BO21" t="s">
        <v>173</v>
      </c>
      <c r="BP21">
        <v>604.16499999999996</v>
      </c>
    </row>
    <row r="22" spans="1:68" ht="16.5">
      <c r="A22" s="252" t="str">
        <f t="shared" si="18"/>
        <v>인천제물포교통</v>
      </c>
      <c r="B22" s="111" t="str">
        <f t="shared" si="1"/>
        <v>박성수</v>
      </c>
      <c r="C22" s="112" t="str">
        <f t="shared" si="19"/>
        <v>F</v>
      </c>
      <c r="D22" s="113">
        <f t="shared" si="20"/>
        <v>0.78782608695652179</v>
      </c>
      <c r="E22" s="114">
        <f t="shared" si="21"/>
        <v>8543</v>
      </c>
      <c r="F22" s="115" t="str">
        <f t="shared" si="22"/>
        <v>급행97</v>
      </c>
      <c r="G22" s="116" t="str">
        <f t="shared" si="23"/>
        <v>70바2835</v>
      </c>
      <c r="H22" s="117">
        <f t="shared" si="24"/>
        <v>1</v>
      </c>
      <c r="I22" s="118">
        <f t="shared" si="25"/>
        <v>1699.037</v>
      </c>
      <c r="J22" s="119">
        <f t="shared" si="26"/>
        <v>2.9441188575533721E-2</v>
      </c>
      <c r="K22" s="119">
        <f t="shared" si="27"/>
        <v>0.33615320994061576</v>
      </c>
      <c r="L22" s="119">
        <f t="shared" si="28"/>
        <v>0.1647992362732536</v>
      </c>
      <c r="M22" s="120">
        <f t="shared" si="29"/>
        <v>17.690000000000001</v>
      </c>
      <c r="N22" s="121">
        <f t="shared" si="30"/>
        <v>0.17657061029277171</v>
      </c>
      <c r="O22" s="121">
        <f t="shared" si="31"/>
        <v>67.508830001936388</v>
      </c>
      <c r="P22" s="219">
        <f t="shared" si="32"/>
        <v>1</v>
      </c>
      <c r="Q22" s="220">
        <f t="shared" si="33"/>
        <v>3</v>
      </c>
      <c r="R22" s="220">
        <f t="shared" si="34"/>
        <v>1147</v>
      </c>
      <c r="T22">
        <v>530</v>
      </c>
      <c r="U22">
        <v>8543</v>
      </c>
      <c r="V22" t="s">
        <v>239</v>
      </c>
      <c r="W22">
        <v>1699.037</v>
      </c>
      <c r="X22">
        <v>937.74099999999999</v>
      </c>
      <c r="Y22">
        <v>1.8120000000000001</v>
      </c>
      <c r="Z22">
        <v>17.690000000000001</v>
      </c>
      <c r="AA22">
        <v>91.603299000000007</v>
      </c>
      <c r="AB22">
        <v>2.6969099999999999</v>
      </c>
      <c r="AC22">
        <v>30.792743000000002</v>
      </c>
      <c r="AD22" s="1">
        <v>280</v>
      </c>
      <c r="AE22">
        <v>3</v>
      </c>
      <c r="AF22">
        <v>1147</v>
      </c>
      <c r="AG22">
        <v>75</v>
      </c>
      <c r="AH22">
        <v>18.54777</v>
      </c>
      <c r="AI22">
        <v>1660</v>
      </c>
      <c r="AJ22">
        <v>0</v>
      </c>
      <c r="AK22">
        <v>1</v>
      </c>
      <c r="AL22">
        <v>607</v>
      </c>
      <c r="AM22" t="s">
        <v>240</v>
      </c>
      <c r="AN22" t="s">
        <v>343</v>
      </c>
      <c r="AO22">
        <v>1699.037</v>
      </c>
      <c r="AR22" t="s">
        <v>115</v>
      </c>
      <c r="AS22" t="s">
        <v>118</v>
      </c>
      <c r="AT22" t="s">
        <v>211</v>
      </c>
      <c r="AU22" t="s">
        <v>239</v>
      </c>
      <c r="AV22" t="s">
        <v>48</v>
      </c>
      <c r="AW22">
        <v>1</v>
      </c>
      <c r="BB22">
        <v>0.78782608695652179</v>
      </c>
      <c r="BC22" t="s">
        <v>69</v>
      </c>
      <c r="BF22" t="s">
        <v>115</v>
      </c>
      <c r="BG22" t="s">
        <v>118</v>
      </c>
      <c r="BH22" t="s">
        <v>239</v>
      </c>
      <c r="BI22">
        <v>8543</v>
      </c>
      <c r="BJ22">
        <v>1</v>
      </c>
      <c r="BK22" t="s">
        <v>211</v>
      </c>
      <c r="BL22" t="s">
        <v>170</v>
      </c>
      <c r="BM22">
        <v>0.78782608695652179</v>
      </c>
      <c r="BN22" t="s">
        <v>69</v>
      </c>
      <c r="BO22" t="s">
        <v>182</v>
      </c>
      <c r="BP22">
        <v>1699.037</v>
      </c>
    </row>
    <row r="23" spans="1:68" ht="16.5">
      <c r="A23" s="251" t="str">
        <f t="shared" si="18"/>
        <v>인천제물포교통</v>
      </c>
      <c r="B23" s="127" t="str">
        <f t="shared" si="1"/>
        <v>박성식</v>
      </c>
      <c r="C23" s="128" t="str">
        <f t="shared" si="19"/>
        <v>D</v>
      </c>
      <c r="D23" s="129">
        <f t="shared" si="20"/>
        <v>0.82046919764651272</v>
      </c>
      <c r="E23" s="130">
        <f t="shared" si="21"/>
        <v>2074</v>
      </c>
      <c r="F23" s="131" t="str">
        <f t="shared" si="22"/>
        <v>30</v>
      </c>
      <c r="G23" s="132" t="str">
        <f t="shared" si="23"/>
        <v>70바2688</v>
      </c>
      <c r="H23" s="133">
        <f t="shared" si="24"/>
        <v>6</v>
      </c>
      <c r="I23" s="134">
        <f t="shared" si="25"/>
        <v>847.84199999999998</v>
      </c>
      <c r="J23" s="135">
        <f t="shared" si="26"/>
        <v>2.7962703905728487E-2</v>
      </c>
      <c r="K23" s="135">
        <f t="shared" si="27"/>
        <v>0.34436522933822344</v>
      </c>
      <c r="L23" s="135">
        <f t="shared" si="28"/>
        <v>0.15568938552230252</v>
      </c>
      <c r="M23" s="136">
        <f t="shared" si="29"/>
        <v>14.428000000000001</v>
      </c>
      <c r="N23" s="137">
        <f t="shared" si="30"/>
        <v>0</v>
      </c>
      <c r="O23" s="137">
        <f t="shared" si="31"/>
        <v>19.225280181920688</v>
      </c>
      <c r="P23" s="217">
        <f t="shared" si="32"/>
        <v>5</v>
      </c>
      <c r="Q23" s="218">
        <f t="shared" si="33"/>
        <v>0</v>
      </c>
      <c r="R23" s="218">
        <f t="shared" si="34"/>
        <v>163</v>
      </c>
      <c r="T23">
        <v>530</v>
      </c>
      <c r="U23">
        <v>2074</v>
      </c>
      <c r="V23" t="s">
        <v>241</v>
      </c>
      <c r="W23">
        <v>847.84199999999998</v>
      </c>
      <c r="X23">
        <v>456.72199999999998</v>
      </c>
      <c r="Y23">
        <v>1.8560000000000001</v>
      </c>
      <c r="Z23">
        <v>14.428000000000001</v>
      </c>
      <c r="AA23">
        <v>47.294711</v>
      </c>
      <c r="AB23">
        <v>1.3224880000000001</v>
      </c>
      <c r="AC23">
        <v>16.286653999999999</v>
      </c>
      <c r="AD23" s="1">
        <v>132</v>
      </c>
      <c r="AE23">
        <v>0</v>
      </c>
      <c r="AF23">
        <v>163</v>
      </c>
      <c r="AG23">
        <v>72</v>
      </c>
      <c r="AH23">
        <v>17.926781999999999</v>
      </c>
      <c r="AI23">
        <v>184.9</v>
      </c>
      <c r="AJ23">
        <v>0</v>
      </c>
      <c r="AK23">
        <v>5</v>
      </c>
      <c r="AL23">
        <v>952</v>
      </c>
      <c r="AM23" t="s">
        <v>242</v>
      </c>
      <c r="AN23" t="s">
        <v>344</v>
      </c>
      <c r="AO23">
        <v>219.19800000000001</v>
      </c>
      <c r="AR23" t="s">
        <v>115</v>
      </c>
      <c r="AS23" t="s">
        <v>116</v>
      </c>
      <c r="AT23" t="s">
        <v>195</v>
      </c>
      <c r="AU23" t="s">
        <v>241</v>
      </c>
      <c r="AV23" t="s">
        <v>48</v>
      </c>
      <c r="AW23">
        <v>6</v>
      </c>
      <c r="BB23">
        <v>0.82046919764651272</v>
      </c>
      <c r="BC23" t="s">
        <v>66</v>
      </c>
      <c r="BF23" t="s">
        <v>115</v>
      </c>
      <c r="BG23" t="s">
        <v>116</v>
      </c>
      <c r="BH23" t="s">
        <v>241</v>
      </c>
      <c r="BI23">
        <v>2074</v>
      </c>
      <c r="BJ23">
        <v>6</v>
      </c>
      <c r="BK23" t="s">
        <v>195</v>
      </c>
      <c r="BL23" t="s">
        <v>204</v>
      </c>
      <c r="BM23">
        <v>0.82046919764651272</v>
      </c>
      <c r="BN23" t="s">
        <v>66</v>
      </c>
      <c r="BO23" t="s">
        <v>173</v>
      </c>
      <c r="BP23">
        <v>847.84199999999998</v>
      </c>
    </row>
    <row r="24" spans="1:68" ht="16.5">
      <c r="A24" s="252" t="str">
        <f t="shared" si="18"/>
        <v>인천제물포교통</v>
      </c>
      <c r="B24" s="111" t="str">
        <f t="shared" si="1"/>
        <v>송재욱</v>
      </c>
      <c r="C24" s="112" t="str">
        <f t="shared" si="19"/>
        <v>D</v>
      </c>
      <c r="D24" s="113">
        <f t="shared" si="20"/>
        <v>0.83973414589977668</v>
      </c>
      <c r="E24" s="114">
        <f t="shared" si="21"/>
        <v>3111</v>
      </c>
      <c r="F24" s="115" t="str">
        <f t="shared" si="22"/>
        <v>78</v>
      </c>
      <c r="G24" s="116" t="str">
        <f t="shared" si="23"/>
        <v>70바2608</v>
      </c>
      <c r="H24" s="117">
        <f t="shared" si="24"/>
        <v>6</v>
      </c>
      <c r="I24" s="118">
        <f t="shared" si="25"/>
        <v>695.87199999999996</v>
      </c>
      <c r="J24" s="119">
        <f t="shared" si="26"/>
        <v>2.5107851348511564E-2</v>
      </c>
      <c r="K24" s="119">
        <f t="shared" si="27"/>
        <v>0.34864533080651061</v>
      </c>
      <c r="L24" s="119">
        <f t="shared" si="28"/>
        <v>0.22274211349213649</v>
      </c>
      <c r="M24" s="120">
        <f t="shared" si="29"/>
        <v>14.462999999999999</v>
      </c>
      <c r="N24" s="121">
        <f t="shared" si="30"/>
        <v>0.14370458934976549</v>
      </c>
      <c r="O24" s="121">
        <f t="shared" si="31"/>
        <v>22.992734295962478</v>
      </c>
      <c r="P24" s="219">
        <f t="shared" si="32"/>
        <v>9</v>
      </c>
      <c r="Q24" s="220">
        <f t="shared" si="33"/>
        <v>1</v>
      </c>
      <c r="R24" s="220">
        <f t="shared" si="34"/>
        <v>160</v>
      </c>
      <c r="T24">
        <v>530</v>
      </c>
      <c r="U24">
        <v>3111</v>
      </c>
      <c r="V24" t="s">
        <v>243</v>
      </c>
      <c r="W24">
        <v>695.87199999999996</v>
      </c>
      <c r="X24">
        <v>359.82299999999998</v>
      </c>
      <c r="Y24">
        <v>1.9339999999999999</v>
      </c>
      <c r="Z24">
        <v>14.462999999999999</v>
      </c>
      <c r="AA24">
        <v>37.969158999999998</v>
      </c>
      <c r="AB24">
        <v>0.95332399999999995</v>
      </c>
      <c r="AC24">
        <v>13.237769999999999</v>
      </c>
      <c r="AD24" s="1">
        <v>155</v>
      </c>
      <c r="AE24">
        <v>1</v>
      </c>
      <c r="AF24">
        <v>160</v>
      </c>
      <c r="AG24">
        <v>71</v>
      </c>
      <c r="AH24">
        <v>18.327294999999999</v>
      </c>
      <c r="AI24">
        <v>319.10000000000002</v>
      </c>
      <c r="AJ24">
        <v>0</v>
      </c>
      <c r="AK24">
        <v>9</v>
      </c>
      <c r="AL24">
        <v>2835</v>
      </c>
      <c r="AM24" t="s">
        <v>244</v>
      </c>
      <c r="AN24" t="s">
        <v>345</v>
      </c>
      <c r="AO24">
        <v>150.16999999999999</v>
      </c>
      <c r="AR24" t="s">
        <v>115</v>
      </c>
      <c r="AS24" t="s">
        <v>117</v>
      </c>
      <c r="AT24" t="s">
        <v>204</v>
      </c>
      <c r="AU24" t="s">
        <v>243</v>
      </c>
      <c r="AV24" t="s">
        <v>48</v>
      </c>
      <c r="AW24">
        <v>6</v>
      </c>
      <c r="BB24">
        <v>0.83973414589977668</v>
      </c>
      <c r="BC24" t="s">
        <v>66</v>
      </c>
      <c r="BF24" t="s">
        <v>115</v>
      </c>
      <c r="BG24" t="s">
        <v>117</v>
      </c>
      <c r="BH24" t="s">
        <v>243</v>
      </c>
      <c r="BI24">
        <v>3111</v>
      </c>
      <c r="BJ24">
        <v>6</v>
      </c>
      <c r="BK24" t="s">
        <v>204</v>
      </c>
      <c r="BL24" t="s">
        <v>211</v>
      </c>
      <c r="BM24">
        <v>0.83973414589977668</v>
      </c>
      <c r="BN24" t="s">
        <v>66</v>
      </c>
      <c r="BO24" t="s">
        <v>173</v>
      </c>
      <c r="BP24">
        <v>695.87199999999996</v>
      </c>
    </row>
    <row r="25" spans="1:68" ht="16.5">
      <c r="A25" s="251" t="str">
        <f t="shared" si="18"/>
        <v>인천제물포교통</v>
      </c>
      <c r="B25" s="127" t="str">
        <f t="shared" si="1"/>
        <v>신정호</v>
      </c>
      <c r="C25" s="128" t="str">
        <f t="shared" si="19"/>
        <v>D</v>
      </c>
      <c r="D25" s="129">
        <f t="shared" si="20"/>
        <v>0.84901282129973832</v>
      </c>
      <c r="E25" s="130">
        <f t="shared" si="21"/>
        <v>4397</v>
      </c>
      <c r="F25" s="131" t="str">
        <f t="shared" si="22"/>
        <v>30</v>
      </c>
      <c r="G25" s="132" t="str">
        <f t="shared" si="23"/>
        <v>70바2602</v>
      </c>
      <c r="H25" s="133">
        <f t="shared" si="24"/>
        <v>2</v>
      </c>
      <c r="I25" s="134">
        <f t="shared" si="25"/>
        <v>3277.0320000000002</v>
      </c>
      <c r="J25" s="135">
        <f t="shared" si="26"/>
        <v>4.3123503979681885E-2</v>
      </c>
      <c r="K25" s="135">
        <f t="shared" si="27"/>
        <v>0.35143516416199128</v>
      </c>
      <c r="L25" s="135">
        <f t="shared" si="28"/>
        <v>0.1690554135571456</v>
      </c>
      <c r="M25" s="136">
        <f t="shared" si="29"/>
        <v>17.076000000000001</v>
      </c>
      <c r="N25" s="137">
        <f t="shared" si="30"/>
        <v>0.73237002263023365</v>
      </c>
      <c r="O25" s="137">
        <f t="shared" si="31"/>
        <v>45.742610996780009</v>
      </c>
      <c r="P25" s="217">
        <f t="shared" si="32"/>
        <v>43</v>
      </c>
      <c r="Q25" s="218">
        <f t="shared" si="33"/>
        <v>24</v>
      </c>
      <c r="R25" s="218">
        <f t="shared" si="34"/>
        <v>1499</v>
      </c>
      <c r="T25">
        <v>530</v>
      </c>
      <c r="U25">
        <v>4397</v>
      </c>
      <c r="V25" t="s">
        <v>245</v>
      </c>
      <c r="W25">
        <v>3277.0320000000002</v>
      </c>
      <c r="X25">
        <v>1838.374</v>
      </c>
      <c r="Y25">
        <v>1.7829999999999999</v>
      </c>
      <c r="Z25">
        <v>17.076000000000001</v>
      </c>
      <c r="AA25">
        <v>192.79191700000001</v>
      </c>
      <c r="AB25">
        <v>8.3138629999999996</v>
      </c>
      <c r="AC25">
        <v>67.753859000000006</v>
      </c>
      <c r="AD25" s="1">
        <v>554</v>
      </c>
      <c r="AE25">
        <v>24</v>
      </c>
      <c r="AF25">
        <v>1499</v>
      </c>
      <c r="AG25">
        <v>74</v>
      </c>
      <c r="AH25">
        <v>16.997765999999999</v>
      </c>
      <c r="AI25">
        <v>2946.2</v>
      </c>
      <c r="AJ25">
        <v>0</v>
      </c>
      <c r="AK25">
        <v>43</v>
      </c>
      <c r="AL25">
        <v>16993</v>
      </c>
      <c r="AM25" t="s">
        <v>246</v>
      </c>
      <c r="AN25" t="s">
        <v>346</v>
      </c>
      <c r="AO25">
        <v>3204.7510000000002</v>
      </c>
      <c r="AR25" t="s">
        <v>115</v>
      </c>
      <c r="AS25" t="s">
        <v>116</v>
      </c>
      <c r="AT25" t="s">
        <v>192</v>
      </c>
      <c r="AU25" t="s">
        <v>245</v>
      </c>
      <c r="AV25" t="s">
        <v>48</v>
      </c>
      <c r="AW25">
        <v>2</v>
      </c>
      <c r="BB25">
        <v>0.84901282129973832</v>
      </c>
      <c r="BC25" t="s">
        <v>66</v>
      </c>
      <c r="BF25" t="s">
        <v>115</v>
      </c>
      <c r="BG25" t="s">
        <v>116</v>
      </c>
      <c r="BH25" t="s">
        <v>245</v>
      </c>
      <c r="BI25">
        <v>4397</v>
      </c>
      <c r="BJ25">
        <v>2</v>
      </c>
      <c r="BK25" t="s">
        <v>192</v>
      </c>
      <c r="BL25" t="s">
        <v>194</v>
      </c>
      <c r="BM25">
        <v>0.84901282129973832</v>
      </c>
      <c r="BN25" t="s">
        <v>66</v>
      </c>
      <c r="BO25" t="s">
        <v>173</v>
      </c>
      <c r="BP25">
        <v>3277.0320000000002</v>
      </c>
    </row>
    <row r="26" spans="1:68" ht="16.5">
      <c r="A26" s="252" t="str">
        <f t="shared" si="18"/>
        <v>인천제물포교통</v>
      </c>
      <c r="B26" s="111" t="str">
        <f t="shared" si="1"/>
        <v>신철광</v>
      </c>
      <c r="C26" s="112" t="str">
        <f t="shared" si="19"/>
        <v>D</v>
      </c>
      <c r="D26" s="113">
        <f t="shared" si="20"/>
        <v>0.8180952380952381</v>
      </c>
      <c r="E26" s="114">
        <f t="shared" si="21"/>
        <v>9627</v>
      </c>
      <c r="F26" s="115" t="str">
        <f t="shared" si="22"/>
        <v>30</v>
      </c>
      <c r="G26" s="116" t="str">
        <f t="shared" si="23"/>
        <v>70바2829</v>
      </c>
      <c r="H26" s="117">
        <f t="shared" si="24"/>
        <v>1</v>
      </c>
      <c r="I26" s="118">
        <f t="shared" si="25"/>
        <v>1706.893</v>
      </c>
      <c r="J26" s="119">
        <f t="shared" si="26"/>
        <v>1.5198150907182201E-2</v>
      </c>
      <c r="K26" s="119">
        <f t="shared" si="27"/>
        <v>0.35493590196514435</v>
      </c>
      <c r="L26" s="119">
        <f t="shared" si="28"/>
        <v>0.28648544460607667</v>
      </c>
      <c r="M26" s="120">
        <f t="shared" si="29"/>
        <v>14.294</v>
      </c>
      <c r="N26" s="121">
        <f t="shared" si="30"/>
        <v>0</v>
      </c>
      <c r="O26" s="121">
        <f t="shared" si="31"/>
        <v>6.2101139321562631</v>
      </c>
      <c r="P26" s="219">
        <f t="shared" si="32"/>
        <v>20</v>
      </c>
      <c r="Q26" s="220">
        <f t="shared" si="33"/>
        <v>0</v>
      </c>
      <c r="R26" s="220">
        <f t="shared" si="34"/>
        <v>106</v>
      </c>
      <c r="T26">
        <v>530</v>
      </c>
      <c r="U26">
        <v>9627</v>
      </c>
      <c r="V26" t="s">
        <v>247</v>
      </c>
      <c r="W26">
        <v>1706.893</v>
      </c>
      <c r="X26">
        <v>993.54899999999998</v>
      </c>
      <c r="Y26">
        <v>1.718</v>
      </c>
      <c r="Z26">
        <v>14.294</v>
      </c>
      <c r="AA26">
        <v>100.047763</v>
      </c>
      <c r="AB26">
        <v>1.5205409999999999</v>
      </c>
      <c r="AC26">
        <v>35.510542999999998</v>
      </c>
      <c r="AD26" s="1">
        <v>489</v>
      </c>
      <c r="AE26">
        <v>0</v>
      </c>
      <c r="AF26">
        <v>106</v>
      </c>
      <c r="AG26">
        <v>73</v>
      </c>
      <c r="AH26">
        <v>17.060780999999999</v>
      </c>
      <c r="AI26">
        <v>681.2</v>
      </c>
      <c r="AJ26">
        <v>0</v>
      </c>
      <c r="AK26">
        <v>20</v>
      </c>
      <c r="AL26">
        <v>3477</v>
      </c>
      <c r="AM26" t="s">
        <v>248</v>
      </c>
      <c r="AN26" t="s">
        <v>347</v>
      </c>
      <c r="AO26">
        <v>1706.893</v>
      </c>
      <c r="AR26" t="s">
        <v>115</v>
      </c>
      <c r="AS26" t="s">
        <v>116</v>
      </c>
      <c r="AT26" t="s">
        <v>202</v>
      </c>
      <c r="AU26" t="s">
        <v>247</v>
      </c>
      <c r="AV26" t="s">
        <v>48</v>
      </c>
      <c r="AW26">
        <v>1</v>
      </c>
      <c r="BB26">
        <v>0.8180952380952381</v>
      </c>
      <c r="BC26" t="s">
        <v>66</v>
      </c>
      <c r="BF26" t="s">
        <v>115</v>
      </c>
      <c r="BG26" t="s">
        <v>116</v>
      </c>
      <c r="BH26" t="s">
        <v>247</v>
      </c>
      <c r="BI26">
        <v>9627</v>
      </c>
      <c r="BJ26">
        <v>1</v>
      </c>
      <c r="BK26" t="s">
        <v>202</v>
      </c>
      <c r="BL26" t="s">
        <v>170</v>
      </c>
      <c r="BM26">
        <v>0.8180952380952381</v>
      </c>
      <c r="BN26" t="s">
        <v>66</v>
      </c>
      <c r="BO26" t="s">
        <v>173</v>
      </c>
      <c r="BP26">
        <v>1706.893</v>
      </c>
    </row>
    <row r="27" spans="1:68" ht="16.5">
      <c r="A27" s="251" t="str">
        <f t="shared" si="18"/>
        <v>인천제물포교통</v>
      </c>
      <c r="B27" s="127" t="str">
        <f t="shared" si="1"/>
        <v>안맹순</v>
      </c>
      <c r="C27" s="128" t="str">
        <f t="shared" si="19"/>
        <v>D</v>
      </c>
      <c r="D27" s="129">
        <f t="shared" si="20"/>
        <v>0.83238095238095233</v>
      </c>
      <c r="E27" s="130">
        <f t="shared" si="21"/>
        <v>5333</v>
      </c>
      <c r="F27" s="131" t="str">
        <f t="shared" si="22"/>
        <v>30</v>
      </c>
      <c r="G27" s="132" t="str">
        <f t="shared" si="23"/>
        <v>70바2713</v>
      </c>
      <c r="H27" s="133">
        <f t="shared" si="24"/>
        <v>1</v>
      </c>
      <c r="I27" s="134">
        <f t="shared" si="25"/>
        <v>1419.3520000000001</v>
      </c>
      <c r="J27" s="135">
        <f t="shared" si="26"/>
        <v>1.6213531105792316E-2</v>
      </c>
      <c r="K27" s="135">
        <f t="shared" si="27"/>
        <v>0.33731815173706864</v>
      </c>
      <c r="L27" s="135">
        <f t="shared" si="28"/>
        <v>0.19515948122805335</v>
      </c>
      <c r="M27" s="136">
        <f t="shared" si="29"/>
        <v>15.576000000000001</v>
      </c>
      <c r="N27" s="137">
        <f t="shared" si="30"/>
        <v>7.0454686363918176E-2</v>
      </c>
      <c r="O27" s="137">
        <f t="shared" si="31"/>
        <v>32.902338531949788</v>
      </c>
      <c r="P27" s="217">
        <f t="shared" si="32"/>
        <v>8</v>
      </c>
      <c r="Q27" s="218">
        <f t="shared" si="33"/>
        <v>1</v>
      </c>
      <c r="R27" s="218">
        <f t="shared" si="34"/>
        <v>467</v>
      </c>
      <c r="T27">
        <v>530</v>
      </c>
      <c r="U27">
        <v>5333</v>
      </c>
      <c r="V27" t="s">
        <v>249</v>
      </c>
      <c r="W27">
        <v>1419.3520000000001</v>
      </c>
      <c r="X27">
        <v>812.12699999999995</v>
      </c>
      <c r="Y27">
        <v>1.748</v>
      </c>
      <c r="Z27">
        <v>15.576000000000001</v>
      </c>
      <c r="AA27">
        <v>76.769705000000002</v>
      </c>
      <c r="AB27">
        <v>1.2447079999999999</v>
      </c>
      <c r="AC27">
        <v>25.895814999999999</v>
      </c>
      <c r="AD27" s="1">
        <v>277</v>
      </c>
      <c r="AE27">
        <v>1</v>
      </c>
      <c r="AF27">
        <v>467</v>
      </c>
      <c r="AG27">
        <v>78</v>
      </c>
      <c r="AH27">
        <v>18.488437999999999</v>
      </c>
      <c r="AI27">
        <v>1016.5</v>
      </c>
      <c r="AJ27">
        <v>0</v>
      </c>
      <c r="AK27">
        <v>8</v>
      </c>
      <c r="AL27">
        <v>1209</v>
      </c>
      <c r="AM27" t="s">
        <v>250</v>
      </c>
      <c r="AN27" t="s">
        <v>348</v>
      </c>
      <c r="AO27">
        <v>1419.3520000000001</v>
      </c>
      <c r="AR27" t="s">
        <v>115</v>
      </c>
      <c r="AS27" t="s">
        <v>116</v>
      </c>
      <c r="AT27" t="s">
        <v>198</v>
      </c>
      <c r="AU27" t="s">
        <v>249</v>
      </c>
      <c r="AV27" t="s">
        <v>48</v>
      </c>
      <c r="AW27">
        <v>1</v>
      </c>
      <c r="BB27">
        <v>0.83238095238095233</v>
      </c>
      <c r="BC27" t="s">
        <v>66</v>
      </c>
      <c r="BF27" t="s">
        <v>115</v>
      </c>
      <c r="BG27" t="s">
        <v>116</v>
      </c>
      <c r="BH27" t="s">
        <v>249</v>
      </c>
      <c r="BI27">
        <v>5333</v>
      </c>
      <c r="BJ27">
        <v>1</v>
      </c>
      <c r="BK27" t="s">
        <v>198</v>
      </c>
      <c r="BL27" t="s">
        <v>170</v>
      </c>
      <c r="BM27">
        <v>0.83238095238095233</v>
      </c>
      <c r="BN27" t="s">
        <v>66</v>
      </c>
      <c r="BO27" t="s">
        <v>173</v>
      </c>
      <c r="BP27">
        <v>1419.3520000000001</v>
      </c>
    </row>
    <row r="28" spans="1:68" ht="16.5">
      <c r="A28" s="252" t="str">
        <f t="shared" si="18"/>
        <v>인천제물포교통</v>
      </c>
      <c r="B28" s="111" t="str">
        <f t="shared" si="1"/>
        <v>엄진용</v>
      </c>
      <c r="C28" s="112" t="str">
        <f t="shared" si="19"/>
        <v>D</v>
      </c>
      <c r="D28" s="113">
        <f t="shared" si="20"/>
        <v>0.82333333333333336</v>
      </c>
      <c r="E28" s="114">
        <f t="shared" si="21"/>
        <v>4113</v>
      </c>
      <c r="F28" s="115" t="str">
        <f t="shared" si="22"/>
        <v>30</v>
      </c>
      <c r="G28" s="116" t="str">
        <f t="shared" si="23"/>
        <v>70바2688</v>
      </c>
      <c r="H28" s="117">
        <f t="shared" si="24"/>
        <v>1</v>
      </c>
      <c r="I28" s="118">
        <f t="shared" si="25"/>
        <v>1566.057</v>
      </c>
      <c r="J28" s="119">
        <f t="shared" si="26"/>
        <v>2.0887889965266311E-2</v>
      </c>
      <c r="K28" s="119">
        <f t="shared" si="27"/>
        <v>0.35372122976785308</v>
      </c>
      <c r="L28" s="119">
        <f t="shared" si="28"/>
        <v>0.21455157762456922</v>
      </c>
      <c r="M28" s="120">
        <f t="shared" si="29"/>
        <v>15.597</v>
      </c>
      <c r="N28" s="121">
        <f t="shared" si="30"/>
        <v>6.3854636197788459E-2</v>
      </c>
      <c r="O28" s="121">
        <f t="shared" si="31"/>
        <v>48.976505963703744</v>
      </c>
      <c r="P28" s="219">
        <f t="shared" si="32"/>
        <v>28</v>
      </c>
      <c r="Q28" s="220">
        <f t="shared" si="33"/>
        <v>1</v>
      </c>
      <c r="R28" s="220">
        <f t="shared" si="34"/>
        <v>767</v>
      </c>
      <c r="T28">
        <v>530</v>
      </c>
      <c r="U28">
        <v>4113</v>
      </c>
      <c r="V28" t="s">
        <v>251</v>
      </c>
      <c r="W28">
        <v>1566.057</v>
      </c>
      <c r="X28">
        <v>905.94799999999998</v>
      </c>
      <c r="Y28">
        <v>1.7290000000000001</v>
      </c>
      <c r="Z28">
        <v>15.597</v>
      </c>
      <c r="AA28">
        <v>84.631095000000002</v>
      </c>
      <c r="AB28">
        <v>1.767765</v>
      </c>
      <c r="AC28">
        <v>29.935815000000002</v>
      </c>
      <c r="AD28" s="1">
        <v>336</v>
      </c>
      <c r="AE28">
        <v>1</v>
      </c>
      <c r="AF28">
        <v>767</v>
      </c>
      <c r="AG28">
        <v>78</v>
      </c>
      <c r="AH28">
        <v>18.50451</v>
      </c>
      <c r="AI28">
        <v>2091.6</v>
      </c>
      <c r="AJ28">
        <v>0</v>
      </c>
      <c r="AK28">
        <v>28</v>
      </c>
      <c r="AL28">
        <v>5321</v>
      </c>
      <c r="AM28" t="s">
        <v>252</v>
      </c>
      <c r="AN28" t="s">
        <v>349</v>
      </c>
      <c r="AO28">
        <v>1566.057</v>
      </c>
      <c r="AR28" t="s">
        <v>115</v>
      </c>
      <c r="AS28" t="s">
        <v>116</v>
      </c>
      <c r="AT28" t="s">
        <v>195</v>
      </c>
      <c r="AU28" t="s">
        <v>251</v>
      </c>
      <c r="AV28" t="s">
        <v>48</v>
      </c>
      <c r="AW28">
        <v>1</v>
      </c>
      <c r="BB28">
        <v>0.82333333333333336</v>
      </c>
      <c r="BC28" t="s">
        <v>66</v>
      </c>
      <c r="BF28" t="s">
        <v>115</v>
      </c>
      <c r="BG28" t="s">
        <v>116</v>
      </c>
      <c r="BH28" t="s">
        <v>251</v>
      </c>
      <c r="BI28">
        <v>4113</v>
      </c>
      <c r="BJ28">
        <v>1</v>
      </c>
      <c r="BK28" t="s">
        <v>195</v>
      </c>
      <c r="BL28" t="s">
        <v>170</v>
      </c>
      <c r="BM28">
        <v>0.82333333333333336</v>
      </c>
      <c r="BN28" t="s">
        <v>66</v>
      </c>
      <c r="BO28" t="s">
        <v>173</v>
      </c>
      <c r="BP28">
        <v>1566.057</v>
      </c>
    </row>
    <row r="29" spans="1:68" ht="16.5">
      <c r="A29" s="251" t="str">
        <f t="shared" si="18"/>
        <v>인천제물포교통</v>
      </c>
      <c r="B29" s="127" t="str">
        <f t="shared" si="1"/>
        <v>우동국</v>
      </c>
      <c r="C29" s="128" t="str">
        <f t="shared" si="19"/>
        <v>F</v>
      </c>
      <c r="D29" s="129">
        <f t="shared" si="20"/>
        <v>0.75628751485719903</v>
      </c>
      <c r="E29" s="130">
        <f t="shared" si="21"/>
        <v>2989</v>
      </c>
      <c r="F29" s="131" t="str">
        <f t="shared" si="22"/>
        <v>급행97</v>
      </c>
      <c r="G29" s="132" t="str">
        <f t="shared" si="23"/>
        <v>70바2835</v>
      </c>
      <c r="H29" s="133">
        <f t="shared" si="24"/>
        <v>4</v>
      </c>
      <c r="I29" s="134">
        <f t="shared" si="25"/>
        <v>841.55200000000002</v>
      </c>
      <c r="J29" s="135">
        <f t="shared" si="26"/>
        <v>2.3726280543562822E-2</v>
      </c>
      <c r="K29" s="135">
        <f t="shared" si="27"/>
        <v>0.3694757152800841</v>
      </c>
      <c r="L29" s="135">
        <f t="shared" si="28"/>
        <v>0.18537178926554745</v>
      </c>
      <c r="M29" s="136">
        <f t="shared" si="29"/>
        <v>14.944000000000001</v>
      </c>
      <c r="N29" s="137">
        <f t="shared" si="30"/>
        <v>0.23765614008403521</v>
      </c>
      <c r="O29" s="137">
        <f t="shared" si="31"/>
        <v>23.646785938361504</v>
      </c>
      <c r="P29" s="217">
        <f t="shared" si="32"/>
        <v>12</v>
      </c>
      <c r="Q29" s="218">
        <f t="shared" si="33"/>
        <v>2</v>
      </c>
      <c r="R29" s="218">
        <f t="shared" si="34"/>
        <v>199</v>
      </c>
      <c r="T29">
        <v>530</v>
      </c>
      <c r="U29">
        <v>2989</v>
      </c>
      <c r="V29" t="s">
        <v>253</v>
      </c>
      <c r="W29">
        <v>841.55200000000002</v>
      </c>
      <c r="X29">
        <v>485.33499999999998</v>
      </c>
      <c r="Y29">
        <v>1.734</v>
      </c>
      <c r="Z29">
        <v>14.944000000000001</v>
      </c>
      <c r="AA29">
        <v>52.754159999999999</v>
      </c>
      <c r="AB29">
        <v>1.25166</v>
      </c>
      <c r="AC29">
        <v>19.491381000000001</v>
      </c>
      <c r="AD29" s="1">
        <v>156</v>
      </c>
      <c r="AE29">
        <v>2</v>
      </c>
      <c r="AF29">
        <v>199</v>
      </c>
      <c r="AG29">
        <v>72</v>
      </c>
      <c r="AH29">
        <v>15.952334</v>
      </c>
      <c r="AI29">
        <v>788.4</v>
      </c>
      <c r="AJ29">
        <v>0</v>
      </c>
      <c r="AK29">
        <v>12</v>
      </c>
      <c r="AL29">
        <v>2862</v>
      </c>
      <c r="AM29" t="s">
        <v>254</v>
      </c>
      <c r="AN29" t="s">
        <v>350</v>
      </c>
      <c r="AO29">
        <v>400.524</v>
      </c>
      <c r="AR29" t="s">
        <v>115</v>
      </c>
      <c r="AS29" t="s">
        <v>118</v>
      </c>
      <c r="AT29" t="s">
        <v>211</v>
      </c>
      <c r="AU29" t="s">
        <v>253</v>
      </c>
      <c r="AV29" t="s">
        <v>48</v>
      </c>
      <c r="AW29">
        <v>4</v>
      </c>
      <c r="BB29">
        <v>0.75628751485719903</v>
      </c>
      <c r="BC29" t="s">
        <v>69</v>
      </c>
      <c r="BF29" t="s">
        <v>115</v>
      </c>
      <c r="BG29" t="s">
        <v>118</v>
      </c>
      <c r="BH29" t="s">
        <v>253</v>
      </c>
      <c r="BI29">
        <v>2989</v>
      </c>
      <c r="BJ29">
        <v>4</v>
      </c>
      <c r="BK29" t="s">
        <v>211</v>
      </c>
      <c r="BL29" t="s">
        <v>204</v>
      </c>
      <c r="BM29">
        <v>0.75628751485719903</v>
      </c>
      <c r="BN29" t="s">
        <v>69</v>
      </c>
      <c r="BO29" t="s">
        <v>182</v>
      </c>
      <c r="BP29">
        <v>841.55200000000002</v>
      </c>
    </row>
    <row r="30" spans="1:68" ht="16.5">
      <c r="A30" s="252" t="str">
        <f t="shared" si="18"/>
        <v>인천제물포교통</v>
      </c>
      <c r="B30" s="111" t="str">
        <f t="shared" si="1"/>
        <v>유원선</v>
      </c>
      <c r="C30" s="112" t="str">
        <f t="shared" si="19"/>
        <v>D</v>
      </c>
      <c r="D30" s="113">
        <f t="shared" si="20"/>
        <v>0.84761904761904761</v>
      </c>
      <c r="E30" s="114">
        <f t="shared" si="21"/>
        <v>7395</v>
      </c>
      <c r="F30" s="115" t="str">
        <f t="shared" si="22"/>
        <v>30</v>
      </c>
      <c r="G30" s="116" t="str">
        <f t="shared" si="23"/>
        <v>70바2688</v>
      </c>
      <c r="H30" s="117">
        <f t="shared" si="24"/>
        <v>2</v>
      </c>
      <c r="I30" s="118">
        <f t="shared" si="25"/>
        <v>1458.579</v>
      </c>
      <c r="J30" s="119">
        <f t="shared" si="26"/>
        <v>1.4240330172045054E-2</v>
      </c>
      <c r="K30" s="119">
        <f t="shared" si="27"/>
        <v>0.37010801605074523</v>
      </c>
      <c r="L30" s="119">
        <f t="shared" si="28"/>
        <v>0.20430843992680547</v>
      </c>
      <c r="M30" s="120">
        <f t="shared" si="29"/>
        <v>14.561</v>
      </c>
      <c r="N30" s="121">
        <f t="shared" si="30"/>
        <v>0</v>
      </c>
      <c r="O30" s="121">
        <f t="shared" si="31"/>
        <v>63.143648715633503</v>
      </c>
      <c r="P30" s="219">
        <f t="shared" si="32"/>
        <v>26</v>
      </c>
      <c r="Q30" s="220">
        <f t="shared" si="33"/>
        <v>0</v>
      </c>
      <c r="R30" s="220">
        <f t="shared" si="34"/>
        <v>921</v>
      </c>
      <c r="T30">
        <v>530</v>
      </c>
      <c r="U30">
        <v>7395</v>
      </c>
      <c r="V30" t="s">
        <v>310</v>
      </c>
      <c r="W30">
        <v>1458.579</v>
      </c>
      <c r="X30">
        <v>822.63699999999994</v>
      </c>
      <c r="Y30">
        <v>1.7729999999999999</v>
      </c>
      <c r="Z30">
        <v>14.561</v>
      </c>
      <c r="AA30">
        <v>81.711096999999995</v>
      </c>
      <c r="AB30">
        <v>1.1635930000000001</v>
      </c>
      <c r="AC30">
        <v>30.241931999999998</v>
      </c>
      <c r="AD30" s="1">
        <v>298</v>
      </c>
      <c r="AE30">
        <v>0</v>
      </c>
      <c r="AF30">
        <v>921</v>
      </c>
      <c r="AG30">
        <v>75</v>
      </c>
      <c r="AH30">
        <v>17.850439000000001</v>
      </c>
      <c r="AI30">
        <v>2149.3000000000002</v>
      </c>
      <c r="AJ30">
        <v>0</v>
      </c>
      <c r="AK30">
        <v>26</v>
      </c>
      <c r="AL30">
        <v>5436</v>
      </c>
      <c r="AM30" t="s">
        <v>351</v>
      </c>
      <c r="AN30" t="s">
        <v>352</v>
      </c>
      <c r="AO30">
        <v>1405.463</v>
      </c>
      <c r="AR30" t="s">
        <v>115</v>
      </c>
      <c r="AS30" t="s">
        <v>116</v>
      </c>
      <c r="AT30" t="s">
        <v>195</v>
      </c>
      <c r="AU30" t="s">
        <v>310</v>
      </c>
      <c r="AV30" t="s">
        <v>48</v>
      </c>
      <c r="AW30">
        <v>2</v>
      </c>
      <c r="BB30">
        <v>0.84761904761904761</v>
      </c>
      <c r="BC30" t="s">
        <v>66</v>
      </c>
      <c r="BF30" t="s">
        <v>115</v>
      </c>
      <c r="BG30" t="s">
        <v>116</v>
      </c>
      <c r="BH30" t="s">
        <v>310</v>
      </c>
      <c r="BI30">
        <v>7395</v>
      </c>
      <c r="BJ30">
        <v>2</v>
      </c>
      <c r="BK30" t="s">
        <v>195</v>
      </c>
      <c r="BL30" t="s">
        <v>204</v>
      </c>
      <c r="BM30">
        <v>0.84761904761904761</v>
      </c>
      <c r="BN30" t="s">
        <v>66</v>
      </c>
      <c r="BO30" t="s">
        <v>173</v>
      </c>
      <c r="BP30">
        <v>1458.579</v>
      </c>
    </row>
    <row r="31" spans="1:68" ht="16.5">
      <c r="A31" s="251" t="str">
        <f t="shared" si="18"/>
        <v>인천제물포교통</v>
      </c>
      <c r="B31" s="127" t="str">
        <f t="shared" si="1"/>
        <v>이웅렬</v>
      </c>
      <c r="C31" s="128" t="str">
        <f t="shared" si="19"/>
        <v>F</v>
      </c>
      <c r="D31" s="129">
        <f t="shared" si="20"/>
        <v>0.76651091096525492</v>
      </c>
      <c r="E31" s="130">
        <f t="shared" si="21"/>
        <v>3795</v>
      </c>
      <c r="F31" s="131" t="str">
        <f t="shared" si="22"/>
        <v>급행97</v>
      </c>
      <c r="G31" s="132" t="str">
        <f t="shared" si="23"/>
        <v>70바2854</v>
      </c>
      <c r="H31" s="133">
        <f t="shared" si="24"/>
        <v>5</v>
      </c>
      <c r="I31" s="134">
        <f t="shared" si="25"/>
        <v>1755.7320000000002</v>
      </c>
      <c r="J31" s="135">
        <f t="shared" si="26"/>
        <v>2.8338364193341393E-2</v>
      </c>
      <c r="K31" s="135">
        <f t="shared" si="27"/>
        <v>0.37189315336729928</v>
      </c>
      <c r="L31" s="135">
        <f t="shared" si="28"/>
        <v>0.18453841474666974</v>
      </c>
      <c r="M31" s="136">
        <f t="shared" si="29"/>
        <v>15.638</v>
      </c>
      <c r="N31" s="137">
        <f t="shared" si="30"/>
        <v>0.39526405897791489</v>
      </c>
      <c r="O31" s="137">
        <f t="shared" si="31"/>
        <v>44.382507193805871</v>
      </c>
      <c r="P31" s="217">
        <f t="shared" si="32"/>
        <v>13</v>
      </c>
      <c r="Q31" s="218">
        <f t="shared" si="33"/>
        <v>7</v>
      </c>
      <c r="R31" s="218">
        <f t="shared" si="34"/>
        <v>786</v>
      </c>
      <c r="T31">
        <v>530</v>
      </c>
      <c r="U31">
        <v>3795</v>
      </c>
      <c r="V31" t="s">
        <v>311</v>
      </c>
      <c r="W31">
        <v>1770.9680000000001</v>
      </c>
      <c r="X31">
        <v>1015.486</v>
      </c>
      <c r="Y31">
        <v>1.744</v>
      </c>
      <c r="Z31">
        <v>15.638</v>
      </c>
      <c r="AA31">
        <v>108.333035</v>
      </c>
      <c r="AB31">
        <v>3.0699809999999998</v>
      </c>
      <c r="AC31">
        <v>40.288314</v>
      </c>
      <c r="AD31" s="1">
        <v>324</v>
      </c>
      <c r="AE31">
        <v>7</v>
      </c>
      <c r="AF31">
        <v>786</v>
      </c>
      <c r="AG31">
        <v>76</v>
      </c>
      <c r="AH31">
        <v>16.347441</v>
      </c>
      <c r="AI31">
        <v>1872.4</v>
      </c>
      <c r="AJ31">
        <v>0</v>
      </c>
      <c r="AK31">
        <v>13</v>
      </c>
      <c r="AL31">
        <v>4210</v>
      </c>
      <c r="AM31" t="s">
        <v>353</v>
      </c>
      <c r="AN31" t="s">
        <v>354</v>
      </c>
      <c r="AO31">
        <v>1263.6690000000001</v>
      </c>
      <c r="AR31" t="s">
        <v>115</v>
      </c>
      <c r="AS31" t="s">
        <v>118</v>
      </c>
      <c r="AT31" t="s">
        <v>212</v>
      </c>
      <c r="AU31" t="s">
        <v>311</v>
      </c>
      <c r="AV31" t="s">
        <v>48</v>
      </c>
      <c r="AW31">
        <v>5</v>
      </c>
      <c r="BB31">
        <v>0.76651091096525492</v>
      </c>
      <c r="BC31" t="s">
        <v>69</v>
      </c>
      <c r="BF31" t="s">
        <v>115</v>
      </c>
      <c r="BG31" t="s">
        <v>118</v>
      </c>
      <c r="BH31" t="s">
        <v>311</v>
      </c>
      <c r="BI31">
        <v>3795</v>
      </c>
      <c r="BJ31">
        <v>5</v>
      </c>
      <c r="BK31" t="s">
        <v>212</v>
      </c>
      <c r="BL31" t="s">
        <v>202</v>
      </c>
      <c r="BM31">
        <v>0.76651091096525492</v>
      </c>
      <c r="BN31" t="s">
        <v>69</v>
      </c>
      <c r="BO31" t="s">
        <v>182</v>
      </c>
      <c r="BP31">
        <v>1755.7320000000002</v>
      </c>
    </row>
    <row r="32" spans="1:68" ht="16.5">
      <c r="A32" s="252" t="str">
        <f t="shared" si="18"/>
        <v>인천제물포교통</v>
      </c>
      <c r="B32" s="111" t="str">
        <f t="shared" si="1"/>
        <v>이재성</v>
      </c>
      <c r="C32" s="112" t="str">
        <f t="shared" si="19"/>
        <v>F</v>
      </c>
      <c r="D32" s="113">
        <f t="shared" si="20"/>
        <v>0.77920910115802733</v>
      </c>
      <c r="E32" s="114">
        <f t="shared" si="21"/>
        <v>7266</v>
      </c>
      <c r="F32" s="115" t="str">
        <f t="shared" si="22"/>
        <v>급행97</v>
      </c>
      <c r="G32" s="116" t="str">
        <f t="shared" si="23"/>
        <v>70바2858</v>
      </c>
      <c r="H32" s="117">
        <f t="shared" si="24"/>
        <v>7</v>
      </c>
      <c r="I32" s="118">
        <f t="shared" si="25"/>
        <v>1023.651</v>
      </c>
      <c r="J32" s="119">
        <f t="shared" si="26"/>
        <v>2.6851315601477684E-2</v>
      </c>
      <c r="K32" s="119">
        <f t="shared" si="27"/>
        <v>0.34959547555424408</v>
      </c>
      <c r="L32" s="119">
        <f t="shared" si="28"/>
        <v>0.21882457986169115</v>
      </c>
      <c r="M32" s="120">
        <f t="shared" si="29"/>
        <v>14.209</v>
      </c>
      <c r="N32" s="121">
        <f t="shared" si="30"/>
        <v>0</v>
      </c>
      <c r="O32" s="121">
        <f t="shared" si="31"/>
        <v>11.527366260571231</v>
      </c>
      <c r="P32" s="219">
        <f t="shared" si="32"/>
        <v>5</v>
      </c>
      <c r="Q32" s="220">
        <f t="shared" si="33"/>
        <v>0</v>
      </c>
      <c r="R32" s="220">
        <f t="shared" si="34"/>
        <v>118</v>
      </c>
      <c r="T32">
        <v>530</v>
      </c>
      <c r="U32">
        <v>7266</v>
      </c>
      <c r="V32" t="s">
        <v>255</v>
      </c>
      <c r="W32">
        <v>1023.651</v>
      </c>
      <c r="X32">
        <v>574.66300000000001</v>
      </c>
      <c r="Y32">
        <v>1.7809999999999999</v>
      </c>
      <c r="Z32">
        <v>14.209</v>
      </c>
      <c r="AA32">
        <v>61.759431999999997</v>
      </c>
      <c r="AB32">
        <v>1.6583220000000001</v>
      </c>
      <c r="AC32">
        <v>21.590817999999999</v>
      </c>
      <c r="AD32" s="1">
        <v>224</v>
      </c>
      <c r="AE32">
        <v>0</v>
      </c>
      <c r="AF32">
        <v>118</v>
      </c>
      <c r="AG32">
        <v>70</v>
      </c>
      <c r="AH32">
        <v>16.574812000000001</v>
      </c>
      <c r="AI32">
        <v>316.89999999999998</v>
      </c>
      <c r="AJ32">
        <v>0</v>
      </c>
      <c r="AK32">
        <v>5</v>
      </c>
      <c r="AL32">
        <v>1242</v>
      </c>
      <c r="AM32" t="s">
        <v>256</v>
      </c>
      <c r="AN32" t="s">
        <v>355</v>
      </c>
      <c r="AO32">
        <v>277.05500000000001</v>
      </c>
      <c r="AR32" t="s">
        <v>115</v>
      </c>
      <c r="AS32" t="s">
        <v>118</v>
      </c>
      <c r="AT32" t="s">
        <v>213</v>
      </c>
      <c r="AU32" t="s">
        <v>255</v>
      </c>
      <c r="AV32" t="s">
        <v>48</v>
      </c>
      <c r="AW32">
        <v>7</v>
      </c>
      <c r="BB32">
        <v>0.77920910115802733</v>
      </c>
      <c r="BC32" t="s">
        <v>69</v>
      </c>
      <c r="BF32" t="s">
        <v>115</v>
      </c>
      <c r="BG32" t="s">
        <v>118</v>
      </c>
      <c r="BH32" t="s">
        <v>255</v>
      </c>
      <c r="BI32">
        <v>7266</v>
      </c>
      <c r="BJ32">
        <v>7</v>
      </c>
      <c r="BK32" t="s">
        <v>213</v>
      </c>
      <c r="BL32" t="s">
        <v>195</v>
      </c>
      <c r="BM32">
        <v>0.77920910115802733</v>
      </c>
      <c r="BN32" t="s">
        <v>69</v>
      </c>
      <c r="BO32" t="s">
        <v>182</v>
      </c>
      <c r="BP32">
        <v>1023.651</v>
      </c>
    </row>
    <row r="33" spans="1:68" ht="16.5">
      <c r="A33" s="251" t="str">
        <f t="shared" si="18"/>
        <v>인천제물포교통</v>
      </c>
      <c r="B33" s="127" t="str">
        <f t="shared" si="1"/>
        <v>이정수3</v>
      </c>
      <c r="C33" s="128" t="str">
        <f t="shared" si="19"/>
        <v>F</v>
      </c>
      <c r="D33" s="129">
        <f t="shared" si="20"/>
        <v>0.7847826086956522</v>
      </c>
      <c r="E33" s="130">
        <f t="shared" si="21"/>
        <v>7627</v>
      </c>
      <c r="F33" s="131" t="str">
        <f t="shared" si="22"/>
        <v>급행97</v>
      </c>
      <c r="G33" s="132" t="str">
        <f t="shared" si="23"/>
        <v>70바2854</v>
      </c>
      <c r="H33" s="133">
        <f t="shared" si="24"/>
        <v>1</v>
      </c>
      <c r="I33" s="134">
        <f t="shared" si="25"/>
        <v>2579.9349999999999</v>
      </c>
      <c r="J33" s="135">
        <f t="shared" si="26"/>
        <v>4.4098218432495367E-2</v>
      </c>
      <c r="K33" s="135">
        <f t="shared" si="27"/>
        <v>0.34466521733226674</v>
      </c>
      <c r="L33" s="135">
        <f t="shared" si="28"/>
        <v>0.18953965894489591</v>
      </c>
      <c r="M33" s="136">
        <f t="shared" si="29"/>
        <v>16.640999999999998</v>
      </c>
      <c r="N33" s="137">
        <f t="shared" si="30"/>
        <v>0.19380333225449478</v>
      </c>
      <c r="O33" s="137">
        <f t="shared" si="31"/>
        <v>51.435404380342916</v>
      </c>
      <c r="P33" s="217">
        <f t="shared" si="32"/>
        <v>16</v>
      </c>
      <c r="Q33" s="218">
        <f t="shared" si="33"/>
        <v>5</v>
      </c>
      <c r="R33" s="218">
        <f t="shared" si="34"/>
        <v>1327</v>
      </c>
      <c r="T33">
        <v>530</v>
      </c>
      <c r="U33">
        <v>7627</v>
      </c>
      <c r="V33" t="s">
        <v>257</v>
      </c>
      <c r="W33">
        <v>2579.9349999999999</v>
      </c>
      <c r="X33">
        <v>1429.0509999999999</v>
      </c>
      <c r="Y33">
        <v>1.8049999999999999</v>
      </c>
      <c r="Z33">
        <v>16.640999999999998</v>
      </c>
      <c r="AA33">
        <v>145.375238</v>
      </c>
      <c r="AB33">
        <v>6.4107890000000003</v>
      </c>
      <c r="AC33">
        <v>50.105787999999997</v>
      </c>
      <c r="AD33" s="1">
        <v>489</v>
      </c>
      <c r="AE33">
        <v>5</v>
      </c>
      <c r="AF33">
        <v>1327</v>
      </c>
      <c r="AG33">
        <v>77</v>
      </c>
      <c r="AH33">
        <v>17.746728999999998</v>
      </c>
      <c r="AI33">
        <v>2562</v>
      </c>
      <c r="AJ33">
        <v>0</v>
      </c>
      <c r="AK33">
        <v>16</v>
      </c>
      <c r="AL33">
        <v>4071</v>
      </c>
      <c r="AM33" t="s">
        <v>258</v>
      </c>
      <c r="AN33" t="s">
        <v>356</v>
      </c>
      <c r="AO33">
        <v>2579.9349999999999</v>
      </c>
      <c r="AR33" t="s">
        <v>115</v>
      </c>
      <c r="AS33" t="s">
        <v>118</v>
      </c>
      <c r="AT33" t="s">
        <v>212</v>
      </c>
      <c r="AU33" t="s">
        <v>257</v>
      </c>
      <c r="AV33" t="s">
        <v>48</v>
      </c>
      <c r="AW33">
        <v>1</v>
      </c>
      <c r="BB33">
        <v>0.7847826086956522</v>
      </c>
      <c r="BC33" t="s">
        <v>69</v>
      </c>
      <c r="BF33" t="s">
        <v>115</v>
      </c>
      <c r="BG33" t="s">
        <v>118</v>
      </c>
      <c r="BH33" t="s">
        <v>257</v>
      </c>
      <c r="BI33">
        <v>7627</v>
      </c>
      <c r="BJ33">
        <v>1</v>
      </c>
      <c r="BK33" t="s">
        <v>212</v>
      </c>
      <c r="BL33" t="s">
        <v>170</v>
      </c>
      <c r="BM33">
        <v>0.7847826086956522</v>
      </c>
      <c r="BN33" t="s">
        <v>69</v>
      </c>
      <c r="BO33" t="s">
        <v>182</v>
      </c>
      <c r="BP33">
        <v>2579.9349999999999</v>
      </c>
    </row>
    <row r="34" spans="1:68" ht="16.5">
      <c r="A34" s="252" t="str">
        <f t="shared" si="18"/>
        <v>인천제물포교통</v>
      </c>
      <c r="B34" s="111" t="str">
        <f t="shared" si="1"/>
        <v>이준용</v>
      </c>
      <c r="C34" s="112" t="str">
        <f t="shared" si="19"/>
        <v>D</v>
      </c>
      <c r="D34" s="113">
        <f t="shared" si="20"/>
        <v>0.83476190476190471</v>
      </c>
      <c r="E34" s="114">
        <f t="shared" si="21"/>
        <v>857</v>
      </c>
      <c r="F34" s="115" t="str">
        <f t="shared" si="22"/>
        <v>30</v>
      </c>
      <c r="G34" s="116" t="str">
        <f t="shared" si="23"/>
        <v>70바2829</v>
      </c>
      <c r="H34" s="117">
        <f t="shared" si="24"/>
        <v>1</v>
      </c>
      <c r="I34" s="118">
        <f t="shared" si="25"/>
        <v>750.09799999999996</v>
      </c>
      <c r="J34" s="119">
        <f t="shared" si="26"/>
        <v>1.4817080843012826E-2</v>
      </c>
      <c r="K34" s="119">
        <f t="shared" si="27"/>
        <v>0.3823850897262121</v>
      </c>
      <c r="L34" s="119">
        <f t="shared" si="28"/>
        <v>0.21730493882132737</v>
      </c>
      <c r="M34" s="120">
        <f t="shared" si="29"/>
        <v>16.841000000000001</v>
      </c>
      <c r="N34" s="121">
        <f t="shared" si="30"/>
        <v>0</v>
      </c>
      <c r="O34" s="121">
        <f t="shared" si="31"/>
        <v>18.264280134062485</v>
      </c>
      <c r="P34" s="219">
        <f t="shared" si="32"/>
        <v>14</v>
      </c>
      <c r="Q34" s="220">
        <f t="shared" si="33"/>
        <v>0</v>
      </c>
      <c r="R34" s="220">
        <f t="shared" si="34"/>
        <v>137</v>
      </c>
      <c r="T34">
        <v>530</v>
      </c>
      <c r="U34">
        <v>857</v>
      </c>
      <c r="V34" t="s">
        <v>319</v>
      </c>
      <c r="W34">
        <v>750.09799999999996</v>
      </c>
      <c r="X34">
        <v>427.779</v>
      </c>
      <c r="Y34">
        <v>1.7529999999999999</v>
      </c>
      <c r="Z34">
        <v>16.841000000000001</v>
      </c>
      <c r="AA34">
        <v>40.174714999999999</v>
      </c>
      <c r="AB34">
        <v>0.59527200000000002</v>
      </c>
      <c r="AC34">
        <v>15.362212</v>
      </c>
      <c r="AD34" s="1">
        <v>163</v>
      </c>
      <c r="AE34">
        <v>0</v>
      </c>
      <c r="AF34">
        <v>137</v>
      </c>
      <c r="AG34">
        <v>83</v>
      </c>
      <c r="AH34">
        <v>18.670897</v>
      </c>
      <c r="AI34">
        <v>2311.1999999999998</v>
      </c>
      <c r="AJ34">
        <v>1.4</v>
      </c>
      <c r="AK34">
        <v>14</v>
      </c>
      <c r="AL34">
        <v>6953</v>
      </c>
      <c r="AM34" t="s">
        <v>357</v>
      </c>
      <c r="AN34" t="s">
        <v>358</v>
      </c>
      <c r="AO34">
        <v>750.09799999999996</v>
      </c>
      <c r="AR34" t="s">
        <v>115</v>
      </c>
      <c r="AS34" t="s">
        <v>116</v>
      </c>
      <c r="AT34" t="s">
        <v>202</v>
      </c>
      <c r="AU34" t="s">
        <v>319</v>
      </c>
      <c r="AV34" t="s">
        <v>48</v>
      </c>
      <c r="AW34">
        <v>1</v>
      </c>
      <c r="BB34">
        <v>0.83476190476190471</v>
      </c>
      <c r="BC34" t="s">
        <v>66</v>
      </c>
      <c r="BF34" t="s">
        <v>115</v>
      </c>
      <c r="BG34" t="s">
        <v>116</v>
      </c>
      <c r="BH34" t="s">
        <v>319</v>
      </c>
      <c r="BI34">
        <v>857</v>
      </c>
      <c r="BJ34">
        <v>1</v>
      </c>
      <c r="BK34" t="s">
        <v>202</v>
      </c>
      <c r="BL34" t="s">
        <v>170</v>
      </c>
      <c r="BM34">
        <v>0.83476190476190471</v>
      </c>
      <c r="BN34" t="s">
        <v>66</v>
      </c>
      <c r="BO34" t="s">
        <v>173</v>
      </c>
      <c r="BP34">
        <v>750.09799999999996</v>
      </c>
    </row>
    <row r="35" spans="1:68" ht="16.5">
      <c r="A35" s="251" t="str">
        <f t="shared" si="18"/>
        <v>인천제물포교통</v>
      </c>
      <c r="B35" s="127" t="str">
        <f t="shared" si="1"/>
        <v>이태식</v>
      </c>
      <c r="C35" s="128" t="str">
        <f t="shared" si="19"/>
        <v>D</v>
      </c>
      <c r="D35" s="129">
        <f t="shared" si="20"/>
        <v>0.82217391304347831</v>
      </c>
      <c r="E35" s="130">
        <f t="shared" si="21"/>
        <v>6992</v>
      </c>
      <c r="F35" s="131" t="str">
        <f t="shared" si="22"/>
        <v>급행97</v>
      </c>
      <c r="G35" s="132" t="str">
        <f t="shared" si="23"/>
        <v>70바2832</v>
      </c>
      <c r="H35" s="133">
        <f t="shared" si="24"/>
        <v>1</v>
      </c>
      <c r="I35" s="134">
        <f t="shared" si="25"/>
        <v>2164.1329999999998</v>
      </c>
      <c r="J35" s="135">
        <f t="shared" si="26"/>
        <v>1.9529141603353405E-2</v>
      </c>
      <c r="K35" s="135">
        <f t="shared" si="27"/>
        <v>0.39227462459151452</v>
      </c>
      <c r="L35" s="135">
        <f t="shared" si="28"/>
        <v>0.23704642921668864</v>
      </c>
      <c r="M35" s="136">
        <f t="shared" si="29"/>
        <v>15.603999999999999</v>
      </c>
      <c r="N35" s="137">
        <f t="shared" si="30"/>
        <v>4.6207880938925659E-2</v>
      </c>
      <c r="O35" s="137">
        <f t="shared" si="31"/>
        <v>43.943694772918306</v>
      </c>
      <c r="P35" s="217">
        <f t="shared" si="32"/>
        <v>37</v>
      </c>
      <c r="Q35" s="218">
        <f t="shared" si="33"/>
        <v>1</v>
      </c>
      <c r="R35" s="218">
        <f t="shared" si="34"/>
        <v>951</v>
      </c>
      <c r="T35">
        <v>530</v>
      </c>
      <c r="U35">
        <v>6992</v>
      </c>
      <c r="V35" t="s">
        <v>259</v>
      </c>
      <c r="W35">
        <v>2164.1329999999998</v>
      </c>
      <c r="X35">
        <v>1144.3689999999999</v>
      </c>
      <c r="Y35">
        <v>1.891</v>
      </c>
      <c r="Z35">
        <v>15.603999999999999</v>
      </c>
      <c r="AA35">
        <v>129.10803000000001</v>
      </c>
      <c r="AB35">
        <v>2.521369</v>
      </c>
      <c r="AC35">
        <v>50.645803999999998</v>
      </c>
      <c r="AD35" s="1">
        <v>513</v>
      </c>
      <c r="AE35">
        <v>1</v>
      </c>
      <c r="AF35">
        <v>951</v>
      </c>
      <c r="AG35">
        <v>72</v>
      </c>
      <c r="AH35">
        <v>16.762187000000001</v>
      </c>
      <c r="AI35">
        <v>1136.0999999999999</v>
      </c>
      <c r="AJ35">
        <v>0</v>
      </c>
      <c r="AK35">
        <v>37</v>
      </c>
      <c r="AL35">
        <v>10502</v>
      </c>
      <c r="AM35" t="s">
        <v>260</v>
      </c>
      <c r="AN35" t="s">
        <v>359</v>
      </c>
      <c r="AO35">
        <v>2164.1329999999998</v>
      </c>
      <c r="AR35" t="s">
        <v>115</v>
      </c>
      <c r="AS35" t="s">
        <v>118</v>
      </c>
      <c r="AT35" t="s">
        <v>209</v>
      </c>
      <c r="AU35" t="s">
        <v>259</v>
      </c>
      <c r="AV35" t="s">
        <v>48</v>
      </c>
      <c r="AW35">
        <v>1</v>
      </c>
      <c r="BB35">
        <v>0.82217391304347831</v>
      </c>
      <c r="BC35" t="s">
        <v>66</v>
      </c>
      <c r="BF35" t="s">
        <v>115</v>
      </c>
      <c r="BG35" t="s">
        <v>118</v>
      </c>
      <c r="BH35" t="s">
        <v>259</v>
      </c>
      <c r="BI35">
        <v>6992</v>
      </c>
      <c r="BJ35">
        <v>1</v>
      </c>
      <c r="BK35" t="s">
        <v>209</v>
      </c>
      <c r="BL35" t="s">
        <v>170</v>
      </c>
      <c r="BM35">
        <v>0.82217391304347831</v>
      </c>
      <c r="BN35" t="s">
        <v>66</v>
      </c>
      <c r="BO35" t="s">
        <v>173</v>
      </c>
      <c r="BP35">
        <v>2164.1329999999998</v>
      </c>
    </row>
    <row r="36" spans="1:68" ht="16.5">
      <c r="A36" s="252" t="str">
        <f t="shared" si="18"/>
        <v>인천제물포교통</v>
      </c>
      <c r="B36" s="111" t="str">
        <f t="shared" si="1"/>
        <v>이한우</v>
      </c>
      <c r="C36" s="112" t="str">
        <f t="shared" si="19"/>
        <v>C</v>
      </c>
      <c r="D36" s="113">
        <f t="shared" si="20"/>
        <v>0.85608695652173927</v>
      </c>
      <c r="E36" s="114">
        <f t="shared" si="21"/>
        <v>1655</v>
      </c>
      <c r="F36" s="115" t="str">
        <f t="shared" si="22"/>
        <v>급행97</v>
      </c>
      <c r="G36" s="116" t="str">
        <f t="shared" si="23"/>
        <v>70바2832</v>
      </c>
      <c r="H36" s="117">
        <f t="shared" si="24"/>
        <v>1</v>
      </c>
      <c r="I36" s="118">
        <f t="shared" si="25"/>
        <v>2257.6289999999999</v>
      </c>
      <c r="J36" s="119">
        <f t="shared" si="26"/>
        <v>1.9269218444601759E-2</v>
      </c>
      <c r="K36" s="119">
        <f t="shared" si="27"/>
        <v>0.34593115966535876</v>
      </c>
      <c r="L36" s="119">
        <f t="shared" si="28"/>
        <v>0.20641123940204525</v>
      </c>
      <c r="M36" s="120">
        <f t="shared" si="29"/>
        <v>13.122999999999999</v>
      </c>
      <c r="N36" s="121">
        <f t="shared" si="30"/>
        <v>8.8588514764826293E-2</v>
      </c>
      <c r="O36" s="121">
        <f t="shared" si="31"/>
        <v>4.6066027677709673</v>
      </c>
      <c r="P36" s="219">
        <f t="shared" si="32"/>
        <v>5</v>
      </c>
      <c r="Q36" s="220">
        <f t="shared" si="33"/>
        <v>2</v>
      </c>
      <c r="R36" s="220">
        <f t="shared" si="34"/>
        <v>104</v>
      </c>
      <c r="T36">
        <v>530</v>
      </c>
      <c r="U36">
        <v>1655</v>
      </c>
      <c r="V36" t="s">
        <v>261</v>
      </c>
      <c r="W36">
        <v>2257.6289999999999</v>
      </c>
      <c r="X36">
        <v>1146.537</v>
      </c>
      <c r="Y36">
        <v>1.9690000000000001</v>
      </c>
      <c r="Z36">
        <v>13.122999999999999</v>
      </c>
      <c r="AA36">
        <v>134.61163500000001</v>
      </c>
      <c r="AB36">
        <v>2.593861</v>
      </c>
      <c r="AC36">
        <v>46.566358999999999</v>
      </c>
      <c r="AD36" s="1">
        <v>466</v>
      </c>
      <c r="AE36">
        <v>2</v>
      </c>
      <c r="AF36">
        <v>104</v>
      </c>
      <c r="AG36">
        <v>70</v>
      </c>
      <c r="AH36">
        <v>16.771425000000001</v>
      </c>
      <c r="AI36">
        <v>128</v>
      </c>
      <c r="AJ36">
        <v>0</v>
      </c>
      <c r="AK36">
        <v>5</v>
      </c>
      <c r="AL36">
        <v>898</v>
      </c>
      <c r="AM36" t="s">
        <v>262</v>
      </c>
      <c r="AN36" t="s">
        <v>360</v>
      </c>
      <c r="AO36">
        <v>2257.6289999999999</v>
      </c>
      <c r="AR36" t="s">
        <v>115</v>
      </c>
      <c r="AS36" t="s">
        <v>118</v>
      </c>
      <c r="AT36" t="s">
        <v>209</v>
      </c>
      <c r="AU36" t="s">
        <v>261</v>
      </c>
      <c r="AV36" t="s">
        <v>48</v>
      </c>
      <c r="AW36">
        <v>1</v>
      </c>
      <c r="BB36">
        <v>0.85608695652173927</v>
      </c>
      <c r="BC36" t="s">
        <v>68</v>
      </c>
      <c r="BF36" t="s">
        <v>115</v>
      </c>
      <c r="BG36" t="s">
        <v>118</v>
      </c>
      <c r="BH36" t="s">
        <v>261</v>
      </c>
      <c r="BI36">
        <v>1655</v>
      </c>
      <c r="BJ36">
        <v>1</v>
      </c>
      <c r="BK36" t="s">
        <v>209</v>
      </c>
      <c r="BL36" t="s">
        <v>170</v>
      </c>
      <c r="BM36">
        <v>0.85608695652173927</v>
      </c>
      <c r="BN36" t="s">
        <v>68</v>
      </c>
      <c r="BO36" t="s">
        <v>172</v>
      </c>
      <c r="BP36">
        <v>2257.6289999999999</v>
      </c>
    </row>
    <row r="37" spans="1:68" ht="16.5">
      <c r="A37" s="251" t="str">
        <f t="shared" si="18"/>
        <v>인천제물포교통</v>
      </c>
      <c r="B37" s="127" t="str">
        <f t="shared" si="1"/>
        <v>장운혁</v>
      </c>
      <c r="C37" s="128" t="str">
        <f t="shared" si="19"/>
        <v>D</v>
      </c>
      <c r="D37" s="129">
        <f t="shared" si="20"/>
        <v>0.82241578990760988</v>
      </c>
      <c r="E37" s="130">
        <f t="shared" si="21"/>
        <v>6819</v>
      </c>
      <c r="F37" s="131" t="str">
        <f t="shared" si="22"/>
        <v>78</v>
      </c>
      <c r="G37" s="132" t="str">
        <f t="shared" si="23"/>
        <v>70바2608</v>
      </c>
      <c r="H37" s="133">
        <f t="shared" si="24"/>
        <v>6</v>
      </c>
      <c r="I37" s="134">
        <f t="shared" si="25"/>
        <v>955.19100000000003</v>
      </c>
      <c r="J37" s="135">
        <f t="shared" si="26"/>
        <v>4.0846118471020793E-2</v>
      </c>
      <c r="K37" s="135">
        <f t="shared" si="27"/>
        <v>0.34691746561754411</v>
      </c>
      <c r="L37" s="135">
        <f t="shared" si="28"/>
        <v>0.17483414311902018</v>
      </c>
      <c r="M37" s="136">
        <f t="shared" si="29"/>
        <v>15.057</v>
      </c>
      <c r="N37" s="137">
        <f t="shared" si="30"/>
        <v>0</v>
      </c>
      <c r="O37" s="137">
        <f t="shared" si="31"/>
        <v>42.609279191282162</v>
      </c>
      <c r="P37" s="217">
        <f t="shared" si="32"/>
        <v>12</v>
      </c>
      <c r="Q37" s="218">
        <f t="shared" si="33"/>
        <v>0</v>
      </c>
      <c r="R37" s="218">
        <f t="shared" si="34"/>
        <v>407</v>
      </c>
      <c r="T37">
        <v>530</v>
      </c>
      <c r="U37">
        <v>6819</v>
      </c>
      <c r="V37" t="s">
        <v>263</v>
      </c>
      <c r="W37">
        <v>955.19100000000003</v>
      </c>
      <c r="X37">
        <v>512.99400000000003</v>
      </c>
      <c r="Y37">
        <v>1.8620000000000001</v>
      </c>
      <c r="Z37">
        <v>15.057</v>
      </c>
      <c r="AA37">
        <v>53.370823999999999</v>
      </c>
      <c r="AB37">
        <v>2.1799909999999998</v>
      </c>
      <c r="AC37">
        <v>18.515270999999998</v>
      </c>
      <c r="AD37" s="1">
        <v>167</v>
      </c>
      <c r="AE37">
        <v>0</v>
      </c>
      <c r="AF37">
        <v>407</v>
      </c>
      <c r="AG37">
        <v>69</v>
      </c>
      <c r="AH37">
        <v>17.89725</v>
      </c>
      <c r="AI37">
        <v>567.1</v>
      </c>
      <c r="AJ37">
        <v>0</v>
      </c>
      <c r="AK37">
        <v>12</v>
      </c>
      <c r="AL37">
        <v>1766</v>
      </c>
      <c r="AM37" t="s">
        <v>264</v>
      </c>
      <c r="AN37" t="s">
        <v>361</v>
      </c>
      <c r="AO37">
        <v>214.12700000000001</v>
      </c>
      <c r="AR37" t="s">
        <v>115</v>
      </c>
      <c r="AS37" t="s">
        <v>117</v>
      </c>
      <c r="AT37" t="s">
        <v>204</v>
      </c>
      <c r="AU37" t="s">
        <v>263</v>
      </c>
      <c r="AV37" t="s">
        <v>48</v>
      </c>
      <c r="AW37">
        <v>6</v>
      </c>
      <c r="BB37">
        <v>0.82241578990760988</v>
      </c>
      <c r="BC37" t="s">
        <v>66</v>
      </c>
      <c r="BF37" t="s">
        <v>115</v>
      </c>
      <c r="BG37" t="s">
        <v>117</v>
      </c>
      <c r="BH37" t="s">
        <v>263</v>
      </c>
      <c r="BI37">
        <v>6819</v>
      </c>
      <c r="BJ37">
        <v>6</v>
      </c>
      <c r="BK37" t="s">
        <v>204</v>
      </c>
      <c r="BL37" t="s">
        <v>197</v>
      </c>
      <c r="BM37">
        <v>0.82241578990760988</v>
      </c>
      <c r="BN37" t="s">
        <v>66</v>
      </c>
      <c r="BO37" t="s">
        <v>173</v>
      </c>
      <c r="BP37">
        <v>955.19100000000003</v>
      </c>
    </row>
    <row r="38" spans="1:68" ht="16.5">
      <c r="A38" s="252" t="str">
        <f t="shared" si="18"/>
        <v>인천제물포교통</v>
      </c>
      <c r="B38" s="111" t="str">
        <f t="shared" si="1"/>
        <v>장현택</v>
      </c>
      <c r="C38" s="112" t="str">
        <f t="shared" si="19"/>
        <v>D</v>
      </c>
      <c r="D38" s="113">
        <f t="shared" si="20"/>
        <v>0.82619047619047625</v>
      </c>
      <c r="E38" s="114">
        <f t="shared" si="21"/>
        <v>1813</v>
      </c>
      <c r="F38" s="115" t="str">
        <f t="shared" si="22"/>
        <v>30</v>
      </c>
      <c r="G38" s="116" t="str">
        <f t="shared" si="23"/>
        <v>70바2688</v>
      </c>
      <c r="H38" s="117">
        <f t="shared" si="24"/>
        <v>1</v>
      </c>
      <c r="I38" s="118">
        <f t="shared" si="25"/>
        <v>551.48900000000003</v>
      </c>
      <c r="J38" s="119">
        <f t="shared" si="26"/>
        <v>2.0323811795320012E-2</v>
      </c>
      <c r="K38" s="119">
        <f t="shared" si="27"/>
        <v>0.35983753542253094</v>
      </c>
      <c r="L38" s="119">
        <f t="shared" si="28"/>
        <v>0.19583346177348956</v>
      </c>
      <c r="M38" s="120">
        <f t="shared" si="29"/>
        <v>13.685</v>
      </c>
      <c r="N38" s="121">
        <f t="shared" si="30"/>
        <v>0.90663639709948873</v>
      </c>
      <c r="O38" s="121">
        <f t="shared" si="31"/>
        <v>32.276255736741803</v>
      </c>
      <c r="P38" s="219">
        <f t="shared" si="32"/>
        <v>5</v>
      </c>
      <c r="Q38" s="220">
        <f t="shared" si="33"/>
        <v>5</v>
      </c>
      <c r="R38" s="220">
        <f t="shared" si="34"/>
        <v>178</v>
      </c>
      <c r="T38">
        <v>530</v>
      </c>
      <c r="U38">
        <v>1813</v>
      </c>
      <c r="V38" t="s">
        <v>312</v>
      </c>
      <c r="W38">
        <v>551.48900000000003</v>
      </c>
      <c r="X38">
        <v>317.86700000000002</v>
      </c>
      <c r="Y38">
        <v>1.7350000000000001</v>
      </c>
      <c r="Z38">
        <v>13.685</v>
      </c>
      <c r="AA38">
        <v>32.719994</v>
      </c>
      <c r="AB38">
        <v>0.664995</v>
      </c>
      <c r="AC38">
        <v>11.773882</v>
      </c>
      <c r="AD38" s="1">
        <v>108</v>
      </c>
      <c r="AE38">
        <v>5</v>
      </c>
      <c r="AF38">
        <v>178</v>
      </c>
      <c r="AG38">
        <v>71</v>
      </c>
      <c r="AH38">
        <v>16.854800999999998</v>
      </c>
      <c r="AI38">
        <v>679.6</v>
      </c>
      <c r="AJ38">
        <v>0</v>
      </c>
      <c r="AK38">
        <v>5</v>
      </c>
      <c r="AL38">
        <v>1938</v>
      </c>
      <c r="AM38" t="s">
        <v>362</v>
      </c>
      <c r="AN38" t="s">
        <v>363</v>
      </c>
      <c r="AO38">
        <v>551.48900000000003</v>
      </c>
      <c r="AR38" t="s">
        <v>115</v>
      </c>
      <c r="AS38" t="s">
        <v>116</v>
      </c>
      <c r="AT38" t="s">
        <v>195</v>
      </c>
      <c r="AU38" t="s">
        <v>312</v>
      </c>
      <c r="AV38" t="s">
        <v>48</v>
      </c>
      <c r="AW38">
        <v>1</v>
      </c>
      <c r="BB38">
        <v>0.82619047619047625</v>
      </c>
      <c r="BC38" t="s">
        <v>66</v>
      </c>
      <c r="BF38" t="s">
        <v>115</v>
      </c>
      <c r="BG38" t="s">
        <v>116</v>
      </c>
      <c r="BH38" t="s">
        <v>312</v>
      </c>
      <c r="BI38">
        <v>1813</v>
      </c>
      <c r="BJ38">
        <v>1</v>
      </c>
      <c r="BK38" t="s">
        <v>195</v>
      </c>
      <c r="BL38" t="s">
        <v>170</v>
      </c>
      <c r="BM38">
        <v>0.82619047619047625</v>
      </c>
      <c r="BN38" t="s">
        <v>66</v>
      </c>
      <c r="BO38" t="s">
        <v>173</v>
      </c>
      <c r="BP38">
        <v>551.48900000000003</v>
      </c>
    </row>
    <row r="39" spans="1:68" ht="16.5">
      <c r="A39" s="251" t="str">
        <f t="shared" si="18"/>
        <v>인천제물포교통</v>
      </c>
      <c r="B39" s="127" t="str">
        <f t="shared" si="1"/>
        <v>정재영</v>
      </c>
      <c r="C39" s="128" t="str">
        <f t="shared" si="19"/>
        <v>D</v>
      </c>
      <c r="D39" s="129">
        <f t="shared" si="20"/>
        <v>0.82523809523809522</v>
      </c>
      <c r="E39" s="130">
        <f t="shared" si="21"/>
        <v>7654</v>
      </c>
      <c r="F39" s="131" t="str">
        <f t="shared" si="22"/>
        <v>30</v>
      </c>
      <c r="G39" s="132" t="str">
        <f t="shared" si="23"/>
        <v>70바2837</v>
      </c>
      <c r="H39" s="133">
        <f t="shared" si="24"/>
        <v>1</v>
      </c>
      <c r="I39" s="134">
        <f t="shared" si="25"/>
        <v>812.35</v>
      </c>
      <c r="J39" s="135">
        <f t="shared" si="26"/>
        <v>4.6689013055098275E-2</v>
      </c>
      <c r="K39" s="135">
        <f t="shared" si="27"/>
        <v>0.38295608107207196</v>
      </c>
      <c r="L39" s="135">
        <f t="shared" si="28"/>
        <v>0.2055764141072198</v>
      </c>
      <c r="M39" s="136">
        <f t="shared" si="29"/>
        <v>17.344999999999999</v>
      </c>
      <c r="N39" s="137">
        <f t="shared" si="30"/>
        <v>1.1078968424939988</v>
      </c>
      <c r="O39" s="137">
        <f t="shared" si="31"/>
        <v>37.914691943127963</v>
      </c>
      <c r="P39" s="217">
        <f t="shared" si="32"/>
        <v>13</v>
      </c>
      <c r="Q39" s="218">
        <f t="shared" si="33"/>
        <v>9</v>
      </c>
      <c r="R39" s="218">
        <f t="shared" si="34"/>
        <v>308</v>
      </c>
      <c r="T39">
        <v>530</v>
      </c>
      <c r="U39">
        <v>7654</v>
      </c>
      <c r="V39" t="s">
        <v>265</v>
      </c>
      <c r="W39">
        <v>812.35</v>
      </c>
      <c r="X39">
        <v>468.76400000000001</v>
      </c>
      <c r="Y39">
        <v>1.7330000000000001</v>
      </c>
      <c r="Z39">
        <v>17.344999999999999</v>
      </c>
      <c r="AA39">
        <v>50.624437</v>
      </c>
      <c r="AB39">
        <v>2.3636050000000002</v>
      </c>
      <c r="AC39">
        <v>19.386935999999999</v>
      </c>
      <c r="AD39" s="1">
        <v>167</v>
      </c>
      <c r="AE39">
        <v>9</v>
      </c>
      <c r="AF39">
        <v>308</v>
      </c>
      <c r="AG39">
        <v>76</v>
      </c>
      <c r="AH39">
        <v>16.046597999999999</v>
      </c>
      <c r="AI39">
        <v>1029.5</v>
      </c>
      <c r="AJ39">
        <v>0</v>
      </c>
      <c r="AK39">
        <v>13</v>
      </c>
      <c r="AL39">
        <v>4664</v>
      </c>
      <c r="AM39" t="s">
        <v>266</v>
      </c>
      <c r="AN39" t="s">
        <v>364</v>
      </c>
      <c r="AO39">
        <v>812.35</v>
      </c>
      <c r="AR39" t="s">
        <v>115</v>
      </c>
      <c r="AS39" t="s">
        <v>116</v>
      </c>
      <c r="AT39" t="s">
        <v>203</v>
      </c>
      <c r="AU39" t="s">
        <v>265</v>
      </c>
      <c r="AV39" t="s">
        <v>48</v>
      </c>
      <c r="AW39">
        <v>1</v>
      </c>
      <c r="BB39">
        <v>0.82523809523809522</v>
      </c>
      <c r="BC39" t="s">
        <v>66</v>
      </c>
      <c r="BF39" t="s">
        <v>115</v>
      </c>
      <c r="BG39" t="s">
        <v>116</v>
      </c>
      <c r="BH39" t="s">
        <v>265</v>
      </c>
      <c r="BI39">
        <v>7654</v>
      </c>
      <c r="BJ39">
        <v>1</v>
      </c>
      <c r="BK39" t="s">
        <v>203</v>
      </c>
      <c r="BL39" t="s">
        <v>170</v>
      </c>
      <c r="BM39">
        <v>0.82523809523809522</v>
      </c>
      <c r="BN39" t="s">
        <v>66</v>
      </c>
      <c r="BO39" t="s">
        <v>173</v>
      </c>
      <c r="BP39">
        <v>812.35</v>
      </c>
    </row>
    <row r="40" spans="1:68" ht="16.5">
      <c r="A40" s="252" t="str">
        <f t="shared" si="18"/>
        <v>인천제물포교통</v>
      </c>
      <c r="B40" s="111" t="str">
        <f t="shared" si="1"/>
        <v>조대식</v>
      </c>
      <c r="C40" s="112" t="str">
        <f t="shared" si="19"/>
        <v>F</v>
      </c>
      <c r="D40" s="113">
        <f t="shared" si="20"/>
        <v>0.76115384615384618</v>
      </c>
      <c r="E40" s="114">
        <f t="shared" si="21"/>
        <v>946</v>
      </c>
      <c r="F40" s="115" t="str">
        <f t="shared" si="22"/>
        <v>급행97</v>
      </c>
      <c r="G40" s="116" t="str">
        <f t="shared" si="23"/>
        <v>70바2859</v>
      </c>
      <c r="H40" s="117">
        <f t="shared" si="24"/>
        <v>1</v>
      </c>
      <c r="I40" s="118">
        <f t="shared" si="25"/>
        <v>4577.4359999999997</v>
      </c>
      <c r="J40" s="119">
        <f t="shared" si="26"/>
        <v>4.860620593797093E-2</v>
      </c>
      <c r="K40" s="119">
        <f t="shared" si="27"/>
        <v>0.3555101239096693</v>
      </c>
      <c r="L40" s="119">
        <f t="shared" si="28"/>
        <v>0.2057920635045471</v>
      </c>
      <c r="M40" s="120">
        <f t="shared" si="29"/>
        <v>13.198</v>
      </c>
      <c r="N40" s="121">
        <f t="shared" si="30"/>
        <v>2.7526326965576362</v>
      </c>
      <c r="O40" s="121">
        <f t="shared" si="31"/>
        <v>32.092201835263239</v>
      </c>
      <c r="P40" s="219">
        <f t="shared" si="32"/>
        <v>29</v>
      </c>
      <c r="Q40" s="220">
        <f t="shared" si="33"/>
        <v>126</v>
      </c>
      <c r="R40" s="220">
        <f t="shared" si="34"/>
        <v>1469</v>
      </c>
      <c r="T40">
        <v>530</v>
      </c>
      <c r="U40">
        <v>946</v>
      </c>
      <c r="V40" t="s">
        <v>267</v>
      </c>
      <c r="W40">
        <v>4577.4359999999997</v>
      </c>
      <c r="X40">
        <v>2313.4409999999998</v>
      </c>
      <c r="Y40">
        <v>1.9790000000000001</v>
      </c>
      <c r="Z40">
        <v>13.198</v>
      </c>
      <c r="AA40">
        <v>271.060202</v>
      </c>
      <c r="AB40">
        <v>13.175208</v>
      </c>
      <c r="AC40">
        <v>96.364645999999993</v>
      </c>
      <c r="AD40" s="1">
        <v>942</v>
      </c>
      <c r="AE40">
        <v>126</v>
      </c>
      <c r="AF40">
        <v>1469</v>
      </c>
      <c r="AG40">
        <v>72</v>
      </c>
      <c r="AH40">
        <v>16.887156000000001</v>
      </c>
      <c r="AI40">
        <v>2414.8000000000002</v>
      </c>
      <c r="AJ40">
        <v>0</v>
      </c>
      <c r="AK40">
        <v>29</v>
      </c>
      <c r="AL40">
        <v>10996</v>
      </c>
      <c r="AM40" t="s">
        <v>268</v>
      </c>
      <c r="AN40" t="s">
        <v>365</v>
      </c>
      <c r="AO40">
        <v>4577.4359999999997</v>
      </c>
      <c r="AR40" t="s">
        <v>115</v>
      </c>
      <c r="AS40" t="s">
        <v>118</v>
      </c>
      <c r="AT40" t="s">
        <v>214</v>
      </c>
      <c r="AU40" t="s">
        <v>267</v>
      </c>
      <c r="AV40" t="s">
        <v>48</v>
      </c>
      <c r="AW40">
        <v>1</v>
      </c>
      <c r="BB40">
        <v>0.76115384615384618</v>
      </c>
      <c r="BC40" t="s">
        <v>69</v>
      </c>
      <c r="BF40" t="s">
        <v>115</v>
      </c>
      <c r="BG40" t="s">
        <v>118</v>
      </c>
      <c r="BH40" t="s">
        <v>267</v>
      </c>
      <c r="BI40">
        <v>946</v>
      </c>
      <c r="BJ40">
        <v>1</v>
      </c>
      <c r="BK40" t="s">
        <v>214</v>
      </c>
      <c r="BL40" t="s">
        <v>170</v>
      </c>
      <c r="BM40">
        <v>0.76115384615384618</v>
      </c>
      <c r="BN40" t="s">
        <v>69</v>
      </c>
      <c r="BO40" t="s">
        <v>182</v>
      </c>
      <c r="BP40">
        <v>4577.4359999999997</v>
      </c>
    </row>
    <row r="41" spans="1:68" ht="16.5">
      <c r="A41" s="251" t="str">
        <f t="shared" si="18"/>
        <v>인천제물포교통</v>
      </c>
      <c r="B41" s="127" t="str">
        <f t="shared" si="1"/>
        <v>조영돈</v>
      </c>
      <c r="C41" s="128" t="str">
        <f t="shared" si="19"/>
        <v>B</v>
      </c>
      <c r="D41" s="129">
        <f t="shared" si="20"/>
        <v>0.93</v>
      </c>
      <c r="E41" s="130">
        <f t="shared" si="21"/>
        <v>1062</v>
      </c>
      <c r="F41" s="131" t="str">
        <f t="shared" si="22"/>
        <v>78</v>
      </c>
      <c r="G41" s="132" t="str">
        <f t="shared" si="23"/>
        <v>70바2608</v>
      </c>
      <c r="H41" s="133">
        <f t="shared" si="24"/>
        <v>1</v>
      </c>
      <c r="I41" s="134">
        <f t="shared" si="25"/>
        <v>1601.711</v>
      </c>
      <c r="J41" s="135">
        <f t="shared" si="26"/>
        <v>4.054968797177131E-2</v>
      </c>
      <c r="K41" s="135">
        <f t="shared" si="27"/>
        <v>0.26128710514341841</v>
      </c>
      <c r="L41" s="135">
        <f t="shared" si="28"/>
        <v>9.8020179670364999E-2</v>
      </c>
      <c r="M41" s="136">
        <f t="shared" si="29"/>
        <v>12.178000000000001</v>
      </c>
      <c r="N41" s="137">
        <f t="shared" si="30"/>
        <v>6.2433235458831213E-2</v>
      </c>
      <c r="O41" s="137">
        <f t="shared" si="31"/>
        <v>8.303620316024551</v>
      </c>
      <c r="P41" s="217">
        <f t="shared" si="32"/>
        <v>2</v>
      </c>
      <c r="Q41" s="218">
        <f t="shared" si="33"/>
        <v>1</v>
      </c>
      <c r="R41" s="218">
        <f t="shared" si="34"/>
        <v>133</v>
      </c>
      <c r="T41">
        <v>530</v>
      </c>
      <c r="U41">
        <v>1062</v>
      </c>
      <c r="V41" t="s">
        <v>304</v>
      </c>
      <c r="W41">
        <v>1601.711</v>
      </c>
      <c r="X41">
        <v>688.84199999999998</v>
      </c>
      <c r="Y41">
        <v>2.3250000000000002</v>
      </c>
      <c r="Z41">
        <v>12.178000000000001</v>
      </c>
      <c r="AA41">
        <v>66.372200000000007</v>
      </c>
      <c r="AB41">
        <v>2.6913719999999999</v>
      </c>
      <c r="AC41">
        <v>17.342199999999998</v>
      </c>
      <c r="AD41" s="1">
        <v>157</v>
      </c>
      <c r="AE41">
        <v>1</v>
      </c>
      <c r="AF41">
        <v>133</v>
      </c>
      <c r="AG41">
        <v>71</v>
      </c>
      <c r="AH41">
        <v>24.132256999999999</v>
      </c>
      <c r="AI41">
        <v>613.70000000000005</v>
      </c>
      <c r="AJ41">
        <v>0</v>
      </c>
      <c r="AK41">
        <v>2</v>
      </c>
      <c r="AL41">
        <v>73</v>
      </c>
      <c r="AM41" t="s">
        <v>305</v>
      </c>
      <c r="AN41" t="s">
        <v>366</v>
      </c>
      <c r="AO41">
        <v>1601.711</v>
      </c>
      <c r="AR41" t="s">
        <v>115</v>
      </c>
      <c r="AS41" t="s">
        <v>117</v>
      </c>
      <c r="AT41" t="s">
        <v>204</v>
      </c>
      <c r="AU41" t="s">
        <v>304</v>
      </c>
      <c r="AV41" t="s">
        <v>48</v>
      </c>
      <c r="AW41">
        <v>1</v>
      </c>
      <c r="BB41">
        <v>0.93</v>
      </c>
      <c r="BC41" t="s">
        <v>67</v>
      </c>
      <c r="BF41" t="s">
        <v>115</v>
      </c>
      <c r="BG41" t="s">
        <v>117</v>
      </c>
      <c r="BH41" t="s">
        <v>304</v>
      </c>
      <c r="BI41">
        <v>1062</v>
      </c>
      <c r="BJ41">
        <v>1</v>
      </c>
      <c r="BK41" t="s">
        <v>204</v>
      </c>
      <c r="BL41" t="s">
        <v>170</v>
      </c>
      <c r="BM41">
        <v>0.93</v>
      </c>
      <c r="BN41" t="s">
        <v>67</v>
      </c>
      <c r="BO41" t="s">
        <v>171</v>
      </c>
      <c r="BP41">
        <v>1601.711</v>
      </c>
    </row>
    <row r="42" spans="1:68" ht="16.5">
      <c r="A42" s="252" t="str">
        <f t="shared" si="18"/>
        <v>인천제물포교통</v>
      </c>
      <c r="B42" s="111" t="str">
        <f t="shared" si="1"/>
        <v>진재선</v>
      </c>
      <c r="C42" s="112" t="str">
        <f t="shared" si="19"/>
        <v>D</v>
      </c>
      <c r="D42" s="113">
        <f t="shared" si="20"/>
        <v>0.81775375629955849</v>
      </c>
      <c r="E42" s="114">
        <f t="shared" si="21"/>
        <v>1432</v>
      </c>
      <c r="F42" s="115" t="str">
        <f t="shared" si="22"/>
        <v>78</v>
      </c>
      <c r="G42" s="116" t="str">
        <f t="shared" si="23"/>
        <v>70바2608</v>
      </c>
      <c r="H42" s="117">
        <f t="shared" si="24"/>
        <v>5</v>
      </c>
      <c r="I42" s="118">
        <f t="shared" si="25"/>
        <v>700.72199999999998</v>
      </c>
      <c r="J42" s="119">
        <f t="shared" si="26"/>
        <v>7.046907649136111E-2</v>
      </c>
      <c r="K42" s="119">
        <f t="shared" si="27"/>
        <v>0.34381881312303209</v>
      </c>
      <c r="L42" s="119">
        <f t="shared" si="28"/>
        <v>0.20692942422244487</v>
      </c>
      <c r="M42" s="120">
        <f t="shared" si="29"/>
        <v>15.298999999999999</v>
      </c>
      <c r="N42" s="121">
        <f t="shared" si="30"/>
        <v>0</v>
      </c>
      <c r="O42" s="121">
        <f t="shared" si="31"/>
        <v>16.55435393779559</v>
      </c>
      <c r="P42" s="219">
        <f t="shared" si="32"/>
        <v>11</v>
      </c>
      <c r="Q42" s="220">
        <f t="shared" si="33"/>
        <v>0</v>
      </c>
      <c r="R42" s="220">
        <f t="shared" si="34"/>
        <v>116</v>
      </c>
      <c r="T42">
        <v>530</v>
      </c>
      <c r="U42">
        <v>1432</v>
      </c>
      <c r="V42" t="s">
        <v>269</v>
      </c>
      <c r="W42">
        <v>700.72199999999998</v>
      </c>
      <c r="X42">
        <v>364.2</v>
      </c>
      <c r="Y42">
        <v>1.9239999999999999</v>
      </c>
      <c r="Z42">
        <v>15.298999999999999</v>
      </c>
      <c r="AA42">
        <v>40.328881000000003</v>
      </c>
      <c r="AB42">
        <v>2.841939</v>
      </c>
      <c r="AC42">
        <v>13.865828</v>
      </c>
      <c r="AD42" s="1">
        <v>145</v>
      </c>
      <c r="AE42">
        <v>0</v>
      </c>
      <c r="AF42">
        <v>116</v>
      </c>
      <c r="AG42">
        <v>71</v>
      </c>
      <c r="AH42">
        <v>17.37519</v>
      </c>
      <c r="AI42">
        <v>493.3</v>
      </c>
      <c r="AJ42">
        <v>0</v>
      </c>
      <c r="AK42">
        <v>11</v>
      </c>
      <c r="AL42">
        <v>3521</v>
      </c>
      <c r="AM42" t="s">
        <v>270</v>
      </c>
      <c r="AN42" t="s">
        <v>367</v>
      </c>
      <c r="AO42">
        <v>200.637</v>
      </c>
      <c r="AR42" t="s">
        <v>115</v>
      </c>
      <c r="AS42" t="s">
        <v>117</v>
      </c>
      <c r="AT42" t="s">
        <v>204</v>
      </c>
      <c r="AU42" t="s">
        <v>269</v>
      </c>
      <c r="AV42" t="s">
        <v>48</v>
      </c>
      <c r="AW42">
        <v>5</v>
      </c>
      <c r="BB42">
        <v>0.81775375629955849</v>
      </c>
      <c r="BC42" t="s">
        <v>66</v>
      </c>
      <c r="BF42" t="s">
        <v>115</v>
      </c>
      <c r="BG42" t="s">
        <v>117</v>
      </c>
      <c r="BH42" t="s">
        <v>269</v>
      </c>
      <c r="BI42">
        <v>1432</v>
      </c>
      <c r="BJ42">
        <v>5</v>
      </c>
      <c r="BK42" t="s">
        <v>204</v>
      </c>
      <c r="BL42" t="s">
        <v>209</v>
      </c>
      <c r="BM42">
        <v>0.81775375629955849</v>
      </c>
      <c r="BN42" t="s">
        <v>66</v>
      </c>
      <c r="BO42" t="s">
        <v>173</v>
      </c>
      <c r="BP42">
        <v>700.72199999999998</v>
      </c>
    </row>
    <row r="43" spans="1:68" ht="16.5">
      <c r="A43" s="251" t="str">
        <f t="shared" si="18"/>
        <v>인천제물포교통</v>
      </c>
      <c r="B43" s="127" t="str">
        <f t="shared" si="1"/>
        <v>차명옥</v>
      </c>
      <c r="C43" s="128" t="str">
        <f t="shared" si="19"/>
        <v>F</v>
      </c>
      <c r="D43" s="129">
        <f t="shared" si="20"/>
        <v>0.7733845094714169</v>
      </c>
      <c r="E43" s="130">
        <f t="shared" si="21"/>
        <v>5343</v>
      </c>
      <c r="F43" s="131" t="str">
        <f t="shared" si="22"/>
        <v>급행97</v>
      </c>
      <c r="G43" s="132" t="str">
        <f t="shared" si="23"/>
        <v>70바2832</v>
      </c>
      <c r="H43" s="133">
        <f t="shared" si="24"/>
        <v>4</v>
      </c>
      <c r="I43" s="134">
        <f t="shared" si="25"/>
        <v>558.10199999999998</v>
      </c>
      <c r="J43" s="135">
        <f t="shared" si="26"/>
        <v>1.2634772593949632E-2</v>
      </c>
      <c r="K43" s="135">
        <f t="shared" si="27"/>
        <v>0.39119752074147296</v>
      </c>
      <c r="L43" s="135">
        <f t="shared" si="28"/>
        <v>0.22755696987289062</v>
      </c>
      <c r="M43" s="136">
        <f t="shared" si="29"/>
        <v>15.397</v>
      </c>
      <c r="N43" s="137">
        <f t="shared" si="30"/>
        <v>0.17917871643534694</v>
      </c>
      <c r="O43" s="137">
        <f t="shared" si="31"/>
        <v>14.334297314827756</v>
      </c>
      <c r="P43" s="217">
        <f t="shared" si="32"/>
        <v>7</v>
      </c>
      <c r="Q43" s="218">
        <f t="shared" si="33"/>
        <v>1</v>
      </c>
      <c r="R43" s="218">
        <f t="shared" si="34"/>
        <v>80</v>
      </c>
      <c r="T43">
        <v>530</v>
      </c>
      <c r="U43">
        <v>5343</v>
      </c>
      <c r="V43" t="s">
        <v>271</v>
      </c>
      <c r="W43">
        <v>558.10199999999998</v>
      </c>
      <c r="X43">
        <v>307.471</v>
      </c>
      <c r="Y43">
        <v>1.8149999999999999</v>
      </c>
      <c r="Z43">
        <v>15.397</v>
      </c>
      <c r="AA43">
        <v>34.296382999999999</v>
      </c>
      <c r="AB43">
        <v>0.43332700000000002</v>
      </c>
      <c r="AC43">
        <v>13.41666</v>
      </c>
      <c r="AD43" s="1">
        <v>127</v>
      </c>
      <c r="AE43">
        <v>1</v>
      </c>
      <c r="AF43">
        <v>80</v>
      </c>
      <c r="AG43">
        <v>71</v>
      </c>
      <c r="AH43">
        <v>16.272911000000001</v>
      </c>
      <c r="AI43">
        <v>553.20000000000005</v>
      </c>
      <c r="AJ43">
        <v>0</v>
      </c>
      <c r="AK43">
        <v>7</v>
      </c>
      <c r="AL43">
        <v>2134</v>
      </c>
      <c r="AM43" t="s">
        <v>272</v>
      </c>
      <c r="AN43" t="s">
        <v>368</v>
      </c>
      <c r="AO43">
        <v>251.821</v>
      </c>
      <c r="AR43" t="s">
        <v>115</v>
      </c>
      <c r="AS43" t="s">
        <v>118</v>
      </c>
      <c r="AT43" t="s">
        <v>209</v>
      </c>
      <c r="AU43" t="s">
        <v>271</v>
      </c>
      <c r="AV43" t="s">
        <v>48</v>
      </c>
      <c r="AW43">
        <v>4</v>
      </c>
      <c r="BB43">
        <v>0.7733845094714169</v>
      </c>
      <c r="BC43" t="s">
        <v>69</v>
      </c>
      <c r="BF43" t="s">
        <v>115</v>
      </c>
      <c r="BG43" t="s">
        <v>118</v>
      </c>
      <c r="BH43" t="s">
        <v>271</v>
      </c>
      <c r="BI43">
        <v>5343</v>
      </c>
      <c r="BJ43">
        <v>4</v>
      </c>
      <c r="BK43" t="s">
        <v>209</v>
      </c>
      <c r="BL43" t="s">
        <v>213</v>
      </c>
      <c r="BM43">
        <v>0.7733845094714169</v>
      </c>
      <c r="BN43" t="s">
        <v>69</v>
      </c>
      <c r="BO43" t="s">
        <v>182</v>
      </c>
      <c r="BP43">
        <v>558.10199999999998</v>
      </c>
    </row>
    <row r="44" spans="1:68" ht="16.5">
      <c r="A44" s="252" t="str">
        <f t="shared" si="18"/>
        <v>인천제물포교통</v>
      </c>
      <c r="B44" s="111" t="str">
        <f t="shared" si="1"/>
        <v>최남식</v>
      </c>
      <c r="C44" s="112" t="str">
        <f t="shared" si="19"/>
        <v>D</v>
      </c>
      <c r="D44" s="113">
        <f t="shared" si="20"/>
        <v>0.80742150306266336</v>
      </c>
      <c r="E44" s="114">
        <f t="shared" si="21"/>
        <v>3001</v>
      </c>
      <c r="F44" s="115" t="str">
        <f t="shared" si="22"/>
        <v>30</v>
      </c>
      <c r="G44" s="116" t="str">
        <f t="shared" si="23"/>
        <v>70바2712</v>
      </c>
      <c r="H44" s="117">
        <f t="shared" si="24"/>
        <v>2</v>
      </c>
      <c r="I44" s="118">
        <f t="shared" si="25"/>
        <v>645.32999999999993</v>
      </c>
      <c r="J44" s="119">
        <f t="shared" si="26"/>
        <v>2.7986073388096947E-2</v>
      </c>
      <c r="K44" s="119">
        <f t="shared" si="27"/>
        <v>0.36898105103843598</v>
      </c>
      <c r="L44" s="119">
        <f t="shared" si="28"/>
        <v>0.2525839492972588</v>
      </c>
      <c r="M44" s="120">
        <f t="shared" si="29"/>
        <v>16.925000000000001</v>
      </c>
      <c r="N44" s="121">
        <f t="shared" si="30"/>
        <v>0.15495947809647775</v>
      </c>
      <c r="O44" s="121">
        <f t="shared" si="31"/>
        <v>37.810112655540571</v>
      </c>
      <c r="P44" s="219">
        <f t="shared" si="32"/>
        <v>10</v>
      </c>
      <c r="Q44" s="220">
        <f t="shared" si="33"/>
        <v>1</v>
      </c>
      <c r="R44" s="220">
        <f t="shared" si="34"/>
        <v>244</v>
      </c>
      <c r="T44">
        <v>530</v>
      </c>
      <c r="U44">
        <v>3001</v>
      </c>
      <c r="V44" t="s">
        <v>273</v>
      </c>
      <c r="W44">
        <v>645.33000000000004</v>
      </c>
      <c r="X44">
        <v>385.14100000000002</v>
      </c>
      <c r="Y44">
        <v>1.6759999999999999</v>
      </c>
      <c r="Z44">
        <v>16.925000000000001</v>
      </c>
      <c r="AA44">
        <v>36.823600999999996</v>
      </c>
      <c r="AB44">
        <v>1.030548</v>
      </c>
      <c r="AC44">
        <v>13.587211</v>
      </c>
      <c r="AD44" s="1">
        <v>163</v>
      </c>
      <c r="AE44">
        <v>1</v>
      </c>
      <c r="AF44">
        <v>244</v>
      </c>
      <c r="AG44">
        <v>72</v>
      </c>
      <c r="AH44">
        <v>17.524902000000001</v>
      </c>
      <c r="AI44">
        <v>493.6</v>
      </c>
      <c r="AJ44">
        <v>0</v>
      </c>
      <c r="AK44">
        <v>10</v>
      </c>
      <c r="AL44">
        <v>5146</v>
      </c>
      <c r="AM44" t="s">
        <v>274</v>
      </c>
      <c r="AN44" t="s">
        <v>369</v>
      </c>
      <c r="AO44">
        <v>499.08499999999998</v>
      </c>
      <c r="AR44" t="s">
        <v>115</v>
      </c>
      <c r="AS44" t="s">
        <v>116</v>
      </c>
      <c r="AT44" t="s">
        <v>197</v>
      </c>
      <c r="AU44" t="s">
        <v>273</v>
      </c>
      <c r="AV44" t="s">
        <v>48</v>
      </c>
      <c r="AW44">
        <v>2</v>
      </c>
      <c r="BB44">
        <v>0.80742150306266336</v>
      </c>
      <c r="BC44" t="s">
        <v>66</v>
      </c>
      <c r="BF44" t="s">
        <v>115</v>
      </c>
      <c r="BG44" t="s">
        <v>116</v>
      </c>
      <c r="BH44" t="s">
        <v>273</v>
      </c>
      <c r="BI44">
        <v>3001</v>
      </c>
      <c r="BJ44">
        <v>2</v>
      </c>
      <c r="BK44" t="s">
        <v>197</v>
      </c>
      <c r="BL44" t="s">
        <v>370</v>
      </c>
      <c r="BM44">
        <v>0.80742150306266336</v>
      </c>
      <c r="BN44" t="s">
        <v>66</v>
      </c>
      <c r="BO44" t="s">
        <v>173</v>
      </c>
      <c r="BP44">
        <v>645.32999999999993</v>
      </c>
    </row>
    <row r="45" spans="1:68" ht="16.5">
      <c r="A45" s="251" t="str">
        <f t="shared" si="18"/>
        <v>인천제물포교통</v>
      </c>
      <c r="B45" s="127" t="str">
        <f t="shared" si="1"/>
        <v>표정철</v>
      </c>
      <c r="C45" s="128" t="str">
        <f t="shared" si="19"/>
        <v>F</v>
      </c>
      <c r="D45" s="129">
        <f t="shared" si="20"/>
        <v>0.78086956521739137</v>
      </c>
      <c r="E45" s="130">
        <f t="shared" si="21"/>
        <v>1558</v>
      </c>
      <c r="F45" s="131" t="str">
        <f t="shared" si="22"/>
        <v>급행97</v>
      </c>
      <c r="G45" s="132" t="str">
        <f t="shared" si="23"/>
        <v>70바2835</v>
      </c>
      <c r="H45" s="133">
        <f t="shared" si="24"/>
        <v>1</v>
      </c>
      <c r="I45" s="134">
        <f t="shared" si="25"/>
        <v>1934.933</v>
      </c>
      <c r="J45" s="135">
        <f t="shared" si="26"/>
        <v>1.492791852583223E-2</v>
      </c>
      <c r="K45" s="135">
        <f t="shared" si="27"/>
        <v>0.3799278025068098</v>
      </c>
      <c r="L45" s="135">
        <f t="shared" si="28"/>
        <v>0.21861222068154298</v>
      </c>
      <c r="M45" s="136">
        <f t="shared" si="29"/>
        <v>17.454999999999998</v>
      </c>
      <c r="N45" s="137">
        <f t="shared" si="30"/>
        <v>0.10336275209529219</v>
      </c>
      <c r="O45" s="137">
        <f t="shared" si="31"/>
        <v>55.970930259600721</v>
      </c>
      <c r="P45" s="217">
        <f t="shared" si="32"/>
        <v>31</v>
      </c>
      <c r="Q45" s="218">
        <f t="shared" si="33"/>
        <v>2</v>
      </c>
      <c r="R45" s="218">
        <f t="shared" si="34"/>
        <v>1083</v>
      </c>
      <c r="T45">
        <v>530</v>
      </c>
      <c r="U45">
        <v>1558</v>
      </c>
      <c r="V45" t="s">
        <v>275</v>
      </c>
      <c r="W45">
        <v>1934.933</v>
      </c>
      <c r="X45">
        <v>1077.211</v>
      </c>
      <c r="Y45">
        <v>1.796</v>
      </c>
      <c r="Z45">
        <v>17.454999999999998</v>
      </c>
      <c r="AA45">
        <v>111.404145</v>
      </c>
      <c r="AB45">
        <v>1.6630320000000001</v>
      </c>
      <c r="AC45">
        <v>42.325532000000003</v>
      </c>
      <c r="AD45" s="1">
        <v>423</v>
      </c>
      <c r="AE45">
        <v>2</v>
      </c>
      <c r="AF45">
        <v>1083</v>
      </c>
      <c r="AG45">
        <v>78</v>
      </c>
      <c r="AH45">
        <v>17.368590000000001</v>
      </c>
      <c r="AI45">
        <v>2830.4</v>
      </c>
      <c r="AJ45">
        <v>0</v>
      </c>
      <c r="AK45">
        <v>31</v>
      </c>
      <c r="AL45">
        <v>9379</v>
      </c>
      <c r="AM45" t="s">
        <v>276</v>
      </c>
      <c r="AN45" t="s">
        <v>371</v>
      </c>
      <c r="AO45">
        <v>1934.933</v>
      </c>
      <c r="AR45" t="s">
        <v>115</v>
      </c>
      <c r="AS45" t="s">
        <v>118</v>
      </c>
      <c r="AT45" t="s">
        <v>211</v>
      </c>
      <c r="AU45" t="s">
        <v>275</v>
      </c>
      <c r="AV45" t="s">
        <v>48</v>
      </c>
      <c r="AW45">
        <v>1</v>
      </c>
      <c r="BB45">
        <v>0.78086956521739137</v>
      </c>
      <c r="BC45" t="s">
        <v>69</v>
      </c>
      <c r="BF45" t="s">
        <v>115</v>
      </c>
      <c r="BG45" t="s">
        <v>118</v>
      </c>
      <c r="BH45" t="s">
        <v>275</v>
      </c>
      <c r="BI45">
        <v>1558</v>
      </c>
      <c r="BJ45">
        <v>1</v>
      </c>
      <c r="BK45" t="s">
        <v>211</v>
      </c>
      <c r="BL45" t="s">
        <v>170</v>
      </c>
      <c r="BM45">
        <v>0.78086956521739137</v>
      </c>
      <c r="BN45" t="s">
        <v>69</v>
      </c>
      <c r="BO45" t="s">
        <v>182</v>
      </c>
      <c r="BP45">
        <v>1934.933</v>
      </c>
    </row>
    <row r="46" spans="1:68" ht="16.5">
      <c r="A46" s="252" t="str">
        <f t="shared" si="18"/>
        <v>인천제물포교통</v>
      </c>
      <c r="B46" s="111" t="str">
        <f t="shared" si="1"/>
        <v>하태권</v>
      </c>
      <c r="C46" s="112" t="str">
        <f t="shared" si="19"/>
        <v>F</v>
      </c>
      <c r="D46" s="113">
        <f t="shared" si="20"/>
        <v>0.72082293049941404</v>
      </c>
      <c r="E46" s="114">
        <f t="shared" si="21"/>
        <v>3999</v>
      </c>
      <c r="F46" s="115" t="str">
        <f t="shared" si="22"/>
        <v>급행97</v>
      </c>
      <c r="G46" s="116" t="str">
        <f t="shared" si="23"/>
        <v>70바2859</v>
      </c>
      <c r="H46" s="117">
        <f t="shared" si="24"/>
        <v>3</v>
      </c>
      <c r="I46" s="118">
        <f t="shared" si="25"/>
        <v>443.762</v>
      </c>
      <c r="J46" s="119">
        <f t="shared" si="26"/>
        <v>2.9954781081920449E-2</v>
      </c>
      <c r="K46" s="119">
        <f t="shared" si="27"/>
        <v>0.3788397666614518</v>
      </c>
      <c r="L46" s="119">
        <f t="shared" si="28"/>
        <v>0.14196799185148795</v>
      </c>
      <c r="M46" s="120">
        <f t="shared" si="29"/>
        <v>17.992000000000001</v>
      </c>
      <c r="N46" s="121">
        <f t="shared" si="30"/>
        <v>0.22534601881188565</v>
      </c>
      <c r="O46" s="121">
        <f t="shared" si="31"/>
        <v>54.984428590100102</v>
      </c>
      <c r="P46" s="219">
        <f t="shared" si="32"/>
        <v>9</v>
      </c>
      <c r="Q46" s="220">
        <f t="shared" si="33"/>
        <v>1</v>
      </c>
      <c r="R46" s="220">
        <f t="shared" si="34"/>
        <v>244</v>
      </c>
      <c r="T46">
        <v>530</v>
      </c>
      <c r="U46">
        <v>3999</v>
      </c>
      <c r="V46" t="s">
        <v>277</v>
      </c>
      <c r="W46">
        <v>443.762</v>
      </c>
      <c r="X46">
        <v>257.47500000000002</v>
      </c>
      <c r="Y46">
        <v>1.724</v>
      </c>
      <c r="Z46">
        <v>17.992000000000001</v>
      </c>
      <c r="AA46">
        <v>25.798051999999998</v>
      </c>
      <c r="AB46">
        <v>0.77277499999999999</v>
      </c>
      <c r="AC46">
        <v>9.7733279999999993</v>
      </c>
      <c r="AD46" s="1">
        <v>63</v>
      </c>
      <c r="AE46">
        <v>1</v>
      </c>
      <c r="AF46">
        <v>244</v>
      </c>
      <c r="AG46">
        <v>73</v>
      </c>
      <c r="AH46">
        <v>17.201376</v>
      </c>
      <c r="AI46">
        <v>1203.9000000000001</v>
      </c>
      <c r="AJ46">
        <v>0</v>
      </c>
      <c r="AK46">
        <v>9</v>
      </c>
      <c r="AL46">
        <v>3539</v>
      </c>
      <c r="AM46" t="s">
        <v>278</v>
      </c>
      <c r="AN46" t="s">
        <v>372</v>
      </c>
      <c r="AO46">
        <v>149.84399999999999</v>
      </c>
      <c r="AR46" t="s">
        <v>115</v>
      </c>
      <c r="AS46" t="s">
        <v>118</v>
      </c>
      <c r="AT46" t="s">
        <v>214</v>
      </c>
      <c r="AU46" t="s">
        <v>277</v>
      </c>
      <c r="AV46" t="s">
        <v>48</v>
      </c>
      <c r="AW46">
        <v>3</v>
      </c>
      <c r="BB46">
        <v>0.72082293049941404</v>
      </c>
      <c r="BC46" t="s">
        <v>69</v>
      </c>
      <c r="BF46" t="s">
        <v>115</v>
      </c>
      <c r="BG46" t="s">
        <v>118</v>
      </c>
      <c r="BH46" t="s">
        <v>277</v>
      </c>
      <c r="BI46">
        <v>3999</v>
      </c>
      <c r="BJ46">
        <v>3</v>
      </c>
      <c r="BK46" t="s">
        <v>214</v>
      </c>
      <c r="BL46" t="s">
        <v>213</v>
      </c>
      <c r="BM46">
        <v>0.72082293049941404</v>
      </c>
      <c r="BN46" t="s">
        <v>69</v>
      </c>
      <c r="BO46" t="s">
        <v>182</v>
      </c>
      <c r="BP46">
        <v>443.762</v>
      </c>
    </row>
    <row r="47" spans="1:68" ht="16.5">
      <c r="A47" s="251" t="str">
        <f t="shared" si="18"/>
        <v>인천제물포교통</v>
      </c>
      <c r="B47" s="127" t="str">
        <f t="shared" si="1"/>
        <v>한정철</v>
      </c>
      <c r="C47" s="128" t="str">
        <f t="shared" si="19"/>
        <v>F</v>
      </c>
      <c r="D47" s="129">
        <f t="shared" si="20"/>
        <v>0.79666666666666663</v>
      </c>
      <c r="E47" s="130">
        <f t="shared" si="21"/>
        <v>6277</v>
      </c>
      <c r="F47" s="131" t="str">
        <f t="shared" si="22"/>
        <v>30</v>
      </c>
      <c r="G47" s="132" t="str">
        <f t="shared" si="23"/>
        <v>70바2713</v>
      </c>
      <c r="H47" s="133">
        <f t="shared" si="24"/>
        <v>1</v>
      </c>
      <c r="I47" s="134">
        <f t="shared" si="25"/>
        <v>1493.184</v>
      </c>
      <c r="J47" s="135">
        <f t="shared" si="26"/>
        <v>2.4530378774285062E-2</v>
      </c>
      <c r="K47" s="135">
        <f t="shared" si="27"/>
        <v>0.35117624546314302</v>
      </c>
      <c r="L47" s="135">
        <f t="shared" si="28"/>
        <v>0.25716857400025717</v>
      </c>
      <c r="M47" s="136">
        <f t="shared" si="29"/>
        <v>16.759</v>
      </c>
      <c r="N47" s="137">
        <f t="shared" si="30"/>
        <v>0</v>
      </c>
      <c r="O47" s="137">
        <f t="shared" si="31"/>
        <v>84.986177189147483</v>
      </c>
      <c r="P47" s="217">
        <f t="shared" si="32"/>
        <v>10</v>
      </c>
      <c r="Q47" s="218">
        <f t="shared" si="33"/>
        <v>0</v>
      </c>
      <c r="R47" s="218">
        <f t="shared" si="34"/>
        <v>1269</v>
      </c>
      <c r="T47">
        <v>530</v>
      </c>
      <c r="U47">
        <v>6277</v>
      </c>
      <c r="V47" t="s">
        <v>279</v>
      </c>
      <c r="W47">
        <v>1493.184</v>
      </c>
      <c r="X47">
        <v>892.59699999999998</v>
      </c>
      <c r="Y47">
        <v>1.673</v>
      </c>
      <c r="Z47">
        <v>16.759</v>
      </c>
      <c r="AA47">
        <v>83.059703999999996</v>
      </c>
      <c r="AB47">
        <v>2.0374859999999999</v>
      </c>
      <c r="AC47">
        <v>29.168595</v>
      </c>
      <c r="AD47" s="1">
        <v>384</v>
      </c>
      <c r="AE47">
        <v>0</v>
      </c>
      <c r="AF47">
        <v>1269</v>
      </c>
      <c r="AG47">
        <v>72</v>
      </c>
      <c r="AH47">
        <v>17.977236999999999</v>
      </c>
      <c r="AI47">
        <v>1906.4</v>
      </c>
      <c r="AJ47">
        <v>0</v>
      </c>
      <c r="AK47">
        <v>10</v>
      </c>
      <c r="AL47">
        <v>2972</v>
      </c>
      <c r="AM47" t="s">
        <v>280</v>
      </c>
      <c r="AN47" t="s">
        <v>373</v>
      </c>
      <c r="AO47">
        <v>1493.184</v>
      </c>
      <c r="AR47" t="s">
        <v>115</v>
      </c>
      <c r="AS47" t="s">
        <v>116</v>
      </c>
      <c r="AT47" t="s">
        <v>198</v>
      </c>
      <c r="AU47" t="s">
        <v>279</v>
      </c>
      <c r="AV47" t="s">
        <v>48</v>
      </c>
      <c r="AW47">
        <v>1</v>
      </c>
      <c r="BB47">
        <v>0.79666666666666663</v>
      </c>
      <c r="BC47" t="s">
        <v>69</v>
      </c>
      <c r="BF47" t="s">
        <v>115</v>
      </c>
      <c r="BG47" t="s">
        <v>116</v>
      </c>
      <c r="BH47" t="s">
        <v>279</v>
      </c>
      <c r="BI47">
        <v>6277</v>
      </c>
      <c r="BJ47">
        <v>1</v>
      </c>
      <c r="BK47" t="s">
        <v>198</v>
      </c>
      <c r="BL47" t="s">
        <v>170</v>
      </c>
      <c r="BM47">
        <v>0.79666666666666663</v>
      </c>
      <c r="BN47" t="s">
        <v>69</v>
      </c>
      <c r="BO47" t="s">
        <v>182</v>
      </c>
      <c r="BP47">
        <v>1493.184</v>
      </c>
    </row>
    <row r="48" spans="1:68" ht="16.5">
      <c r="A48" s="252" t="str">
        <f t="shared" si="18"/>
        <v>인천제물포교통</v>
      </c>
      <c r="B48" s="111" t="str">
        <f t="shared" si="1"/>
        <v>홍석하</v>
      </c>
      <c r="C48" s="112" t="str">
        <f t="shared" si="19"/>
        <v>C</v>
      </c>
      <c r="D48" s="113">
        <f t="shared" si="20"/>
        <v>0.89981393945369592</v>
      </c>
      <c r="E48" s="114">
        <f t="shared" si="21"/>
        <v>1711</v>
      </c>
      <c r="F48" s="115" t="str">
        <f t="shared" si="22"/>
        <v>급행97</v>
      </c>
      <c r="G48" s="116" t="str">
        <f t="shared" si="23"/>
        <v>70바2831</v>
      </c>
      <c r="H48" s="117">
        <f t="shared" si="24"/>
        <v>2</v>
      </c>
      <c r="I48" s="118">
        <f t="shared" si="25"/>
        <v>2418.1179999999999</v>
      </c>
      <c r="J48" s="119">
        <f t="shared" si="26"/>
        <v>4.8539092485195723E-2</v>
      </c>
      <c r="K48" s="119">
        <f t="shared" si="27"/>
        <v>0.33394712507436186</v>
      </c>
      <c r="L48" s="119">
        <f t="shared" si="28"/>
        <v>0.17947842082148183</v>
      </c>
      <c r="M48" s="120">
        <f t="shared" si="29"/>
        <v>12.61</v>
      </c>
      <c r="N48" s="121">
        <f t="shared" si="30"/>
        <v>8.443920546085229E-2</v>
      </c>
      <c r="O48" s="121">
        <f t="shared" si="31"/>
        <v>6.1218423959117905</v>
      </c>
      <c r="P48" s="219">
        <f t="shared" si="32"/>
        <v>35</v>
      </c>
      <c r="Q48" s="220">
        <f t="shared" si="33"/>
        <v>2</v>
      </c>
      <c r="R48" s="220">
        <f t="shared" si="34"/>
        <v>145</v>
      </c>
      <c r="T48">
        <v>530</v>
      </c>
      <c r="U48">
        <v>1711</v>
      </c>
      <c r="V48" t="s">
        <v>281</v>
      </c>
      <c r="W48">
        <v>2368.5680000000002</v>
      </c>
      <c r="X48">
        <v>1160.989</v>
      </c>
      <c r="Y48">
        <v>2.04</v>
      </c>
      <c r="Z48">
        <v>12.61</v>
      </c>
      <c r="AA48">
        <v>146.28468799999999</v>
      </c>
      <c r="AB48">
        <v>7.1005260000000003</v>
      </c>
      <c r="AC48">
        <v>48.851351000000001</v>
      </c>
      <c r="AD48" s="1">
        <v>434</v>
      </c>
      <c r="AE48">
        <v>2</v>
      </c>
      <c r="AF48">
        <v>145</v>
      </c>
      <c r="AG48">
        <v>84</v>
      </c>
      <c r="AH48">
        <v>16.191496000000001</v>
      </c>
      <c r="AI48">
        <v>456.8</v>
      </c>
      <c r="AJ48">
        <v>0</v>
      </c>
      <c r="AK48">
        <v>35</v>
      </c>
      <c r="AL48">
        <v>10548</v>
      </c>
      <c r="AM48" t="s">
        <v>282</v>
      </c>
      <c r="AN48" t="s">
        <v>374</v>
      </c>
      <c r="AO48">
        <v>2081.21</v>
      </c>
      <c r="AR48" t="s">
        <v>115</v>
      </c>
      <c r="AS48" t="s">
        <v>118</v>
      </c>
      <c r="AT48" t="s">
        <v>208</v>
      </c>
      <c r="AU48" t="s">
        <v>281</v>
      </c>
      <c r="AV48" t="s">
        <v>48</v>
      </c>
      <c r="AW48">
        <v>2</v>
      </c>
      <c r="BB48">
        <v>0.89981393945369592</v>
      </c>
      <c r="BC48" t="s">
        <v>68</v>
      </c>
      <c r="BF48" t="s">
        <v>115</v>
      </c>
      <c r="BG48" t="s">
        <v>118</v>
      </c>
      <c r="BH48" t="s">
        <v>281</v>
      </c>
      <c r="BI48">
        <v>1711</v>
      </c>
      <c r="BJ48">
        <v>2</v>
      </c>
      <c r="BK48" t="s">
        <v>208</v>
      </c>
      <c r="BL48" t="s">
        <v>203</v>
      </c>
      <c r="BM48">
        <v>0.89981393945369592</v>
      </c>
      <c r="BN48" t="s">
        <v>68</v>
      </c>
      <c r="BO48" t="s">
        <v>172</v>
      </c>
      <c r="BP48">
        <v>2418.1179999999999</v>
      </c>
    </row>
  </sheetData>
  <sortState xmlns:xlrd2="http://schemas.microsoft.com/office/spreadsheetml/2017/richdata2" ref="T4:AN48">
    <sortCondition ref="AB4:AB48"/>
    <sortCondition descending="1" ref="AD4:AD48"/>
  </sortState>
  <phoneticPr fontId="2" type="noConversion"/>
  <conditionalFormatting sqref="C5:D48">
    <cfRule type="containsText" dxfId="41" priority="1" operator="containsText" text="F">
      <formula>NOT(ISERROR(SEARCH("F",C5)))</formula>
    </cfRule>
    <cfRule type="containsText" dxfId="40" priority="2" operator="containsText" text="D">
      <formula>NOT(ISERROR(SEARCH("D",C5)))</formula>
    </cfRule>
    <cfRule type="containsText" dxfId="39" priority="3" operator="containsText" text="C">
      <formula>NOT(ISERROR(SEARCH("C",C5)))</formula>
    </cfRule>
    <cfRule type="containsText" dxfId="38" priority="4" operator="containsText" text="B">
      <formula>NOT(ISERROR(SEARCH("B",C5)))</formula>
    </cfRule>
    <cfRule type="containsText" dxfId="37" priority="5" operator="containsText" text="A">
      <formula>NOT(ISERROR(SEARCH("A",C5)))</formula>
    </cfRule>
    <cfRule type="containsText" dxfId="3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8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64" t="s">
        <v>314</v>
      </c>
      <c r="B2" s="265"/>
      <c r="C2" s="266"/>
      <c r="D2" s="267"/>
      <c r="E2" s="264"/>
      <c r="F2" s="268"/>
      <c r="G2" s="264"/>
      <c r="H2" s="264"/>
      <c r="I2" s="264"/>
      <c r="J2" s="264"/>
      <c r="K2" s="242"/>
      <c r="L2" s="242"/>
      <c r="M2" s="242"/>
      <c r="N2" s="242"/>
      <c r="O2" s="242"/>
      <c r="P2" s="242"/>
      <c r="Q2" s="242"/>
      <c r="R2" s="242"/>
    </row>
    <row r="3" spans="1:18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8" ht="26.25">
      <c r="A4" s="269" t="s">
        <v>315</v>
      </c>
      <c r="B4" s="270"/>
      <c r="C4" s="271"/>
      <c r="D4" s="272"/>
      <c r="E4" s="273"/>
      <c r="F4" s="274"/>
      <c r="G4" s="242"/>
      <c r="H4" s="273"/>
      <c r="I4" s="242"/>
      <c r="J4" s="242"/>
      <c r="K4" s="242"/>
      <c r="L4" s="242"/>
      <c r="M4" s="242"/>
      <c r="N4" s="242"/>
      <c r="O4" s="242"/>
      <c r="P4" s="242"/>
      <c r="Q4" s="242"/>
      <c r="R4" s="242"/>
    </row>
    <row r="5" spans="1:18" ht="26.25">
      <c r="A5" s="245" t="s">
        <v>316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ht="17.25">
      <c r="A6" s="246" t="s">
        <v>317</v>
      </c>
      <c r="B6" s="242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</row>
    <row r="7" spans="1:18" ht="17.25">
      <c r="A7" s="246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</row>
    <row r="8" spans="1:18" ht="17.25">
      <c r="A8" s="243" t="s">
        <v>186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</row>
    <row r="9" spans="1:18">
      <c r="A9" s="244"/>
      <c r="B9" s="244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</row>
    <row r="10" spans="1:18">
      <c r="A10" s="244" t="s">
        <v>318</v>
      </c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</row>
    <row r="11" spans="1:18">
      <c r="A11" s="244"/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</row>
    <row r="12" spans="1:18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</row>
    <row r="13" spans="1:18" ht="37.5" customHeight="1">
      <c r="A13" s="275" t="s">
        <v>0</v>
      </c>
      <c r="B13" s="276" t="s">
        <v>72</v>
      </c>
      <c r="C13" s="277" t="s">
        <v>65</v>
      </c>
      <c r="D13" s="277" t="s">
        <v>154</v>
      </c>
      <c r="E13" s="278" t="s">
        <v>140</v>
      </c>
      <c r="F13" s="276" t="s">
        <v>145</v>
      </c>
      <c r="G13" s="278" t="s">
        <v>143</v>
      </c>
      <c r="H13" s="278" t="s">
        <v>147</v>
      </c>
      <c r="I13" s="224" t="s">
        <v>149</v>
      </c>
      <c r="J13" s="278" t="s">
        <v>11</v>
      </c>
      <c r="K13" s="278" t="s">
        <v>12</v>
      </c>
      <c r="L13" s="278" t="s">
        <v>13</v>
      </c>
      <c r="M13" s="278" t="s">
        <v>103</v>
      </c>
      <c r="N13" s="278" t="s">
        <v>6</v>
      </c>
      <c r="O13" s="278" t="s">
        <v>7</v>
      </c>
      <c r="P13" s="278" t="s">
        <v>174</v>
      </c>
      <c r="Q13" s="279" t="s">
        <v>176</v>
      </c>
      <c r="R13" s="279" t="s">
        <v>177</v>
      </c>
    </row>
    <row r="14" spans="1:18" ht="16.5">
      <c r="A14" s="291" t="s">
        <v>115</v>
      </c>
      <c r="B14" s="280" t="s">
        <v>308</v>
      </c>
      <c r="C14" s="281" t="s">
        <v>66</v>
      </c>
      <c r="D14" s="282">
        <v>0.80827681148255348</v>
      </c>
      <c r="E14" s="283">
        <v>412</v>
      </c>
      <c r="F14" s="227" t="s">
        <v>118</v>
      </c>
      <c r="G14" s="284" t="s">
        <v>213</v>
      </c>
      <c r="H14" s="285">
        <v>5</v>
      </c>
      <c r="I14" s="228">
        <v>925.33100000000002</v>
      </c>
      <c r="J14" s="286">
        <v>3.8694401042278601E-2</v>
      </c>
      <c r="K14" s="286">
        <v>0.35047810905158228</v>
      </c>
      <c r="L14" s="286">
        <v>0.15021651711657774</v>
      </c>
      <c r="M14" s="287">
        <v>15.814</v>
      </c>
      <c r="N14" s="288">
        <v>0</v>
      </c>
      <c r="O14" s="288">
        <v>53.494371203385597</v>
      </c>
      <c r="P14" s="289">
        <v>11</v>
      </c>
      <c r="Q14" s="290">
        <v>0</v>
      </c>
      <c r="R14" s="290">
        <v>495</v>
      </c>
    </row>
    <row r="15" spans="1:18" ht="16.5">
      <c r="A15" s="291" t="s">
        <v>115</v>
      </c>
      <c r="B15" s="280" t="s">
        <v>219</v>
      </c>
      <c r="C15" s="281" t="s">
        <v>69</v>
      </c>
      <c r="D15" s="282">
        <v>0.79608695652173922</v>
      </c>
      <c r="E15" s="283">
        <v>2218</v>
      </c>
      <c r="F15" s="227" t="s">
        <v>118</v>
      </c>
      <c r="G15" s="284" t="s">
        <v>213</v>
      </c>
      <c r="H15" s="285">
        <v>1</v>
      </c>
      <c r="I15" s="228">
        <v>1935.434</v>
      </c>
      <c r="J15" s="286">
        <v>3.8965452742276419E-2</v>
      </c>
      <c r="K15" s="286">
        <v>0.35387091785048402</v>
      </c>
      <c r="L15" s="286">
        <v>0.24025619060117784</v>
      </c>
      <c r="M15" s="287">
        <v>16.338999999999999</v>
      </c>
      <c r="N15" s="288">
        <v>0</v>
      </c>
      <c r="O15" s="288">
        <v>48.309578110129308</v>
      </c>
      <c r="P15" s="289">
        <v>6</v>
      </c>
      <c r="Q15" s="290">
        <v>0</v>
      </c>
      <c r="R15" s="290">
        <v>935</v>
      </c>
    </row>
    <row r="16" spans="1:18" ht="16.5">
      <c r="A16" s="291" t="s">
        <v>115</v>
      </c>
      <c r="B16" s="280" t="s">
        <v>221</v>
      </c>
      <c r="C16" s="281" t="s">
        <v>69</v>
      </c>
      <c r="D16" s="282">
        <v>0.72750000000000004</v>
      </c>
      <c r="E16" s="283">
        <v>6697</v>
      </c>
      <c r="F16" s="227" t="s">
        <v>118</v>
      </c>
      <c r="G16" s="284" t="s">
        <v>210</v>
      </c>
      <c r="H16" s="285">
        <v>1</v>
      </c>
      <c r="I16" s="228">
        <v>1727.1179999999999</v>
      </c>
      <c r="J16" s="286">
        <v>4.6089638919534937E-2</v>
      </c>
      <c r="K16" s="286">
        <v>0.36102389288416292</v>
      </c>
      <c r="L16" s="286">
        <v>0.22465170301044862</v>
      </c>
      <c r="M16" s="287">
        <v>16.312000000000001</v>
      </c>
      <c r="N16" s="288">
        <v>0.11579984691260238</v>
      </c>
      <c r="O16" s="288">
        <v>18.064776118365973</v>
      </c>
      <c r="P16" s="289">
        <v>25</v>
      </c>
      <c r="Q16" s="290">
        <v>2</v>
      </c>
      <c r="R16" s="290">
        <v>312</v>
      </c>
    </row>
    <row r="17" spans="1:18" ht="16.5">
      <c r="A17" s="291" t="s">
        <v>115</v>
      </c>
      <c r="B17" s="280" t="s">
        <v>309</v>
      </c>
      <c r="C17" s="281" t="s">
        <v>69</v>
      </c>
      <c r="D17" s="282">
        <v>0.78705759676076492</v>
      </c>
      <c r="E17" s="283">
        <v>8696</v>
      </c>
      <c r="F17" s="227" t="s">
        <v>118</v>
      </c>
      <c r="G17" s="284" t="s">
        <v>209</v>
      </c>
      <c r="H17" s="285">
        <v>3</v>
      </c>
      <c r="I17" s="228">
        <v>522.66</v>
      </c>
      <c r="J17" s="286">
        <v>1.431154907814404E-2</v>
      </c>
      <c r="K17" s="286">
        <v>0.34014972956240297</v>
      </c>
      <c r="L17" s="286">
        <v>0.20280870929476141</v>
      </c>
      <c r="M17" s="287">
        <v>15.081</v>
      </c>
      <c r="N17" s="288">
        <v>0.19132897103279381</v>
      </c>
      <c r="O17" s="288">
        <v>44.962308192706544</v>
      </c>
      <c r="P17" s="289">
        <v>2</v>
      </c>
      <c r="Q17" s="290">
        <v>1</v>
      </c>
      <c r="R17" s="290">
        <v>235</v>
      </c>
    </row>
    <row r="18" spans="1:18" ht="16.5">
      <c r="A18" s="291" t="s">
        <v>115</v>
      </c>
      <c r="B18" s="280" t="s">
        <v>223</v>
      </c>
      <c r="C18" s="281" t="s">
        <v>69</v>
      </c>
      <c r="D18" s="282">
        <v>0.77250000000000008</v>
      </c>
      <c r="E18" s="283">
        <v>4173</v>
      </c>
      <c r="F18" s="227" t="s">
        <v>118</v>
      </c>
      <c r="G18" s="284" t="s">
        <v>210</v>
      </c>
      <c r="H18" s="285">
        <v>1</v>
      </c>
      <c r="I18" s="228">
        <v>2258.3310000000001</v>
      </c>
      <c r="J18" s="286">
        <v>5.702807259776535E-2</v>
      </c>
      <c r="K18" s="286">
        <v>0.33047539956938032</v>
      </c>
      <c r="L18" s="286">
        <v>0.28162390721289304</v>
      </c>
      <c r="M18" s="287">
        <v>14.505000000000001</v>
      </c>
      <c r="N18" s="288">
        <v>4.428048855548633E-2</v>
      </c>
      <c r="O18" s="288">
        <v>21.21035401807795</v>
      </c>
      <c r="P18" s="289">
        <v>15</v>
      </c>
      <c r="Q18" s="290">
        <v>1</v>
      </c>
      <c r="R18" s="290">
        <v>479</v>
      </c>
    </row>
    <row r="19" spans="1:18" ht="16.5">
      <c r="A19" s="291" t="s">
        <v>115</v>
      </c>
      <c r="B19" s="280" t="s">
        <v>225</v>
      </c>
      <c r="C19" s="281" t="s">
        <v>69</v>
      </c>
      <c r="D19" s="282">
        <v>0.77627145391998975</v>
      </c>
      <c r="E19" s="283">
        <v>2190</v>
      </c>
      <c r="F19" s="227" t="s">
        <v>118</v>
      </c>
      <c r="G19" s="284" t="s">
        <v>209</v>
      </c>
      <c r="H19" s="285">
        <v>6</v>
      </c>
      <c r="I19" s="228">
        <v>703.69600000000003</v>
      </c>
      <c r="J19" s="286">
        <v>3.7447352771018794E-2</v>
      </c>
      <c r="K19" s="286">
        <v>0.37010159258378672</v>
      </c>
      <c r="L19" s="286">
        <v>0.18047565994406675</v>
      </c>
      <c r="M19" s="287">
        <v>15.856</v>
      </c>
      <c r="N19" s="288">
        <v>0</v>
      </c>
      <c r="O19" s="288">
        <v>50.59002751188013</v>
      </c>
      <c r="P19" s="289">
        <v>8</v>
      </c>
      <c r="Q19" s="290">
        <v>0</v>
      </c>
      <c r="R19" s="290">
        <v>356</v>
      </c>
    </row>
    <row r="20" spans="1:18" ht="16.5">
      <c r="A20" s="291" t="s">
        <v>115</v>
      </c>
      <c r="B20" s="280" t="s">
        <v>227</v>
      </c>
      <c r="C20" s="281" t="s">
        <v>69</v>
      </c>
      <c r="D20" s="282">
        <v>0.75979505122968272</v>
      </c>
      <c r="E20" s="283">
        <v>5121</v>
      </c>
      <c r="F20" s="227" t="s">
        <v>118</v>
      </c>
      <c r="G20" s="284" t="s">
        <v>208</v>
      </c>
      <c r="H20" s="285">
        <v>3</v>
      </c>
      <c r="I20" s="228">
        <v>1906.5900000000001</v>
      </c>
      <c r="J20" s="286">
        <v>2.4023822549627219E-2</v>
      </c>
      <c r="K20" s="286">
        <v>0.35507255183029535</v>
      </c>
      <c r="L20" s="286">
        <v>0.17067115759731621</v>
      </c>
      <c r="M20" s="287">
        <v>14.865</v>
      </c>
      <c r="N20" s="288">
        <v>0.15734898431230626</v>
      </c>
      <c r="O20" s="288">
        <v>13.741811296608079</v>
      </c>
      <c r="P20" s="289">
        <v>26</v>
      </c>
      <c r="Q20" s="290">
        <v>3</v>
      </c>
      <c r="R20" s="290">
        <v>257</v>
      </c>
    </row>
    <row r="21" spans="1:18" ht="16.5">
      <c r="A21" s="291" t="s">
        <v>115</v>
      </c>
      <c r="B21" s="280" t="s">
        <v>229</v>
      </c>
      <c r="C21" s="281" t="s">
        <v>66</v>
      </c>
      <c r="D21" s="282">
        <v>0.80973963791690473</v>
      </c>
      <c r="E21" s="283">
        <v>1863</v>
      </c>
      <c r="F21" s="227" t="s">
        <v>118</v>
      </c>
      <c r="G21" s="284" t="s">
        <v>208</v>
      </c>
      <c r="H21" s="285">
        <v>2</v>
      </c>
      <c r="I21" s="228">
        <v>402.67</v>
      </c>
      <c r="J21" s="286">
        <v>1.6097040411720595E-2</v>
      </c>
      <c r="K21" s="286">
        <v>0.38826228782990185</v>
      </c>
      <c r="L21" s="286">
        <v>0.15397223532917773</v>
      </c>
      <c r="M21" s="287">
        <v>15.494999999999999</v>
      </c>
      <c r="N21" s="288">
        <v>0</v>
      </c>
      <c r="O21" s="288">
        <v>23.344177614423721</v>
      </c>
      <c r="P21" s="289">
        <v>5</v>
      </c>
      <c r="Q21" s="290">
        <v>0</v>
      </c>
      <c r="R21" s="290">
        <v>94</v>
      </c>
    </row>
    <row r="22" spans="1:18" ht="16.5">
      <c r="A22" s="291" t="s">
        <v>115</v>
      </c>
      <c r="B22" s="280" t="s">
        <v>233</v>
      </c>
      <c r="C22" s="281" t="s">
        <v>66</v>
      </c>
      <c r="D22" s="282">
        <v>0.82826496893637114</v>
      </c>
      <c r="E22" s="283">
        <v>5409</v>
      </c>
      <c r="F22" s="227" t="s">
        <v>116</v>
      </c>
      <c r="G22" s="284" t="s">
        <v>199</v>
      </c>
      <c r="H22" s="285">
        <v>8</v>
      </c>
      <c r="I22" s="228">
        <v>7554.8100000000013</v>
      </c>
      <c r="J22" s="286">
        <v>4.0913895764449655E-2</v>
      </c>
      <c r="K22" s="286">
        <v>0.34720928530424106</v>
      </c>
      <c r="L22" s="286">
        <v>0.21483002219777864</v>
      </c>
      <c r="M22" s="287">
        <v>15.891</v>
      </c>
      <c r="N22" s="288">
        <v>0.29120520569014968</v>
      </c>
      <c r="O22" s="288">
        <v>25.811370504354176</v>
      </c>
      <c r="P22" s="289">
        <v>77</v>
      </c>
      <c r="Q22" s="290">
        <v>22</v>
      </c>
      <c r="R22" s="290">
        <v>1950</v>
      </c>
    </row>
    <row r="23" spans="1:18" ht="16.5">
      <c r="A23" s="291" t="s">
        <v>115</v>
      </c>
      <c r="B23" s="280" t="s">
        <v>235</v>
      </c>
      <c r="C23" s="281" t="s">
        <v>66</v>
      </c>
      <c r="D23" s="282">
        <v>0.81095238095238098</v>
      </c>
      <c r="E23" s="283">
        <v>8998</v>
      </c>
      <c r="F23" s="227" t="s">
        <v>116</v>
      </c>
      <c r="G23" s="284" t="s">
        <v>197</v>
      </c>
      <c r="H23" s="285">
        <v>1</v>
      </c>
      <c r="I23" s="228">
        <v>1776.4670000000001</v>
      </c>
      <c r="J23" s="286">
        <v>4.0463526664586955E-2</v>
      </c>
      <c r="K23" s="286">
        <v>0.34588106624278719</v>
      </c>
      <c r="L23" s="286">
        <v>0.20771565134618317</v>
      </c>
      <c r="M23" s="287">
        <v>15.702</v>
      </c>
      <c r="N23" s="288">
        <v>5.6291504429859938E-2</v>
      </c>
      <c r="O23" s="288">
        <v>28.652375754798708</v>
      </c>
      <c r="P23" s="289">
        <v>17</v>
      </c>
      <c r="Q23" s="290">
        <v>1</v>
      </c>
      <c r="R23" s="290">
        <v>509</v>
      </c>
    </row>
    <row r="24" spans="1:18" ht="16.5">
      <c r="A24" s="291" t="s">
        <v>115</v>
      </c>
      <c r="B24" s="280" t="s">
        <v>237</v>
      </c>
      <c r="C24" s="281" t="s">
        <v>66</v>
      </c>
      <c r="D24" s="282">
        <v>0.81153846153846143</v>
      </c>
      <c r="E24" s="283">
        <v>3924</v>
      </c>
      <c r="F24" s="227" t="s">
        <v>118</v>
      </c>
      <c r="G24" s="284" t="s">
        <v>214</v>
      </c>
      <c r="H24" s="285">
        <v>1</v>
      </c>
      <c r="I24" s="228">
        <v>604.16499999999996</v>
      </c>
      <c r="J24" s="286">
        <v>1.5008133431660766E-2</v>
      </c>
      <c r="K24" s="286">
        <v>0.34208377699316572</v>
      </c>
      <c r="L24" s="286">
        <v>0.2317247771717991</v>
      </c>
      <c r="M24" s="287">
        <v>11.999000000000001</v>
      </c>
      <c r="N24" s="288">
        <v>1.1586238858589955</v>
      </c>
      <c r="O24" s="288">
        <v>16.551769797985649</v>
      </c>
      <c r="P24" s="289">
        <v>0</v>
      </c>
      <c r="Q24" s="290">
        <v>7</v>
      </c>
      <c r="R24" s="290">
        <v>100</v>
      </c>
    </row>
    <row r="25" spans="1:18" ht="16.5">
      <c r="A25" s="291" t="s">
        <v>115</v>
      </c>
      <c r="B25" s="280" t="s">
        <v>239</v>
      </c>
      <c r="C25" s="281" t="s">
        <v>69</v>
      </c>
      <c r="D25" s="282">
        <v>0.78782608695652179</v>
      </c>
      <c r="E25" s="283">
        <v>8543</v>
      </c>
      <c r="F25" s="227" t="s">
        <v>118</v>
      </c>
      <c r="G25" s="284" t="s">
        <v>211</v>
      </c>
      <c r="H25" s="285">
        <v>1</v>
      </c>
      <c r="I25" s="228">
        <v>1699.037</v>
      </c>
      <c r="J25" s="286">
        <v>2.9441188575533721E-2</v>
      </c>
      <c r="K25" s="286">
        <v>0.33615320994061576</v>
      </c>
      <c r="L25" s="286">
        <v>0.1647992362732536</v>
      </c>
      <c r="M25" s="287">
        <v>17.690000000000001</v>
      </c>
      <c r="N25" s="288">
        <v>0.17657061029277171</v>
      </c>
      <c r="O25" s="288">
        <v>67.508830001936388</v>
      </c>
      <c r="P25" s="289">
        <v>1</v>
      </c>
      <c r="Q25" s="290">
        <v>3</v>
      </c>
      <c r="R25" s="290">
        <v>1147</v>
      </c>
    </row>
    <row r="26" spans="1:18" ht="16.5">
      <c r="A26" s="291" t="s">
        <v>115</v>
      </c>
      <c r="B26" s="280" t="s">
        <v>241</v>
      </c>
      <c r="C26" s="281" t="s">
        <v>66</v>
      </c>
      <c r="D26" s="282">
        <v>0.82046919764651272</v>
      </c>
      <c r="E26" s="283">
        <v>2074</v>
      </c>
      <c r="F26" s="227" t="s">
        <v>116</v>
      </c>
      <c r="G26" s="284" t="s">
        <v>195</v>
      </c>
      <c r="H26" s="285">
        <v>6</v>
      </c>
      <c r="I26" s="228">
        <v>847.84199999999998</v>
      </c>
      <c r="J26" s="286">
        <v>2.7962703905728487E-2</v>
      </c>
      <c r="K26" s="286">
        <v>0.34436522933822344</v>
      </c>
      <c r="L26" s="286">
        <v>0.15568938552230252</v>
      </c>
      <c r="M26" s="287">
        <v>14.428000000000001</v>
      </c>
      <c r="N26" s="288">
        <v>0</v>
      </c>
      <c r="O26" s="288">
        <v>19.225280181920688</v>
      </c>
      <c r="P26" s="289">
        <v>5</v>
      </c>
      <c r="Q26" s="290">
        <v>0</v>
      </c>
      <c r="R26" s="290">
        <v>163</v>
      </c>
    </row>
    <row r="27" spans="1:18" ht="16.5">
      <c r="A27" s="291" t="s">
        <v>115</v>
      </c>
      <c r="B27" s="280" t="s">
        <v>243</v>
      </c>
      <c r="C27" s="281" t="s">
        <v>66</v>
      </c>
      <c r="D27" s="282">
        <v>0.83973414589977668</v>
      </c>
      <c r="E27" s="283">
        <v>3111</v>
      </c>
      <c r="F27" s="227" t="s">
        <v>117</v>
      </c>
      <c r="G27" s="284" t="s">
        <v>204</v>
      </c>
      <c r="H27" s="285">
        <v>6</v>
      </c>
      <c r="I27" s="228">
        <v>695.87199999999996</v>
      </c>
      <c r="J27" s="286">
        <v>2.5107851348511564E-2</v>
      </c>
      <c r="K27" s="286">
        <v>0.34864533080651061</v>
      </c>
      <c r="L27" s="286">
        <v>0.22274211349213649</v>
      </c>
      <c r="M27" s="287">
        <v>14.462999999999999</v>
      </c>
      <c r="N27" s="288">
        <v>0.14370458934976549</v>
      </c>
      <c r="O27" s="288">
        <v>22.992734295962478</v>
      </c>
      <c r="P27" s="289">
        <v>9</v>
      </c>
      <c r="Q27" s="290">
        <v>1</v>
      </c>
      <c r="R27" s="290">
        <v>160</v>
      </c>
    </row>
    <row r="28" spans="1:18" ht="16.5">
      <c r="A28" s="291" t="s">
        <v>115</v>
      </c>
      <c r="B28" s="280" t="s">
        <v>245</v>
      </c>
      <c r="C28" s="281" t="s">
        <v>66</v>
      </c>
      <c r="D28" s="282">
        <v>0.84901282129973832</v>
      </c>
      <c r="E28" s="283">
        <v>4397</v>
      </c>
      <c r="F28" s="227" t="s">
        <v>116</v>
      </c>
      <c r="G28" s="284" t="s">
        <v>192</v>
      </c>
      <c r="H28" s="285">
        <v>2</v>
      </c>
      <c r="I28" s="228">
        <v>3277.0320000000002</v>
      </c>
      <c r="J28" s="286">
        <v>4.3123503979681885E-2</v>
      </c>
      <c r="K28" s="286">
        <v>0.35143516416199128</v>
      </c>
      <c r="L28" s="286">
        <v>0.1690554135571456</v>
      </c>
      <c r="M28" s="287">
        <v>17.076000000000001</v>
      </c>
      <c r="N28" s="288">
        <v>0.73237002263023365</v>
      </c>
      <c r="O28" s="288">
        <v>45.742610996780009</v>
      </c>
      <c r="P28" s="289">
        <v>43</v>
      </c>
      <c r="Q28" s="290">
        <v>24</v>
      </c>
      <c r="R28" s="290">
        <v>1499</v>
      </c>
    </row>
    <row r="29" spans="1:18" ht="16.5">
      <c r="A29" s="291" t="s">
        <v>115</v>
      </c>
      <c r="B29" s="280" t="s">
        <v>247</v>
      </c>
      <c r="C29" s="281" t="s">
        <v>66</v>
      </c>
      <c r="D29" s="282">
        <v>0.8180952380952381</v>
      </c>
      <c r="E29" s="283">
        <v>9627</v>
      </c>
      <c r="F29" s="227" t="s">
        <v>116</v>
      </c>
      <c r="G29" s="284" t="s">
        <v>202</v>
      </c>
      <c r="H29" s="285">
        <v>1</v>
      </c>
      <c r="I29" s="228">
        <v>1706.893</v>
      </c>
      <c r="J29" s="286">
        <v>1.5198150907182201E-2</v>
      </c>
      <c r="K29" s="286">
        <v>0.35493590196514435</v>
      </c>
      <c r="L29" s="286">
        <v>0.28648544460607667</v>
      </c>
      <c r="M29" s="287">
        <v>14.294</v>
      </c>
      <c r="N29" s="288">
        <v>0</v>
      </c>
      <c r="O29" s="288">
        <v>6.2101139321562631</v>
      </c>
      <c r="P29" s="289">
        <v>20</v>
      </c>
      <c r="Q29" s="290">
        <v>0</v>
      </c>
      <c r="R29" s="290">
        <v>106</v>
      </c>
    </row>
    <row r="30" spans="1:18" ht="16.5">
      <c r="A30" s="291" t="s">
        <v>115</v>
      </c>
      <c r="B30" s="280" t="s">
        <v>249</v>
      </c>
      <c r="C30" s="281" t="s">
        <v>66</v>
      </c>
      <c r="D30" s="282">
        <v>0.83238095238095233</v>
      </c>
      <c r="E30" s="283">
        <v>5333</v>
      </c>
      <c r="F30" s="227" t="s">
        <v>116</v>
      </c>
      <c r="G30" s="284" t="s">
        <v>198</v>
      </c>
      <c r="H30" s="285">
        <v>1</v>
      </c>
      <c r="I30" s="228">
        <v>1419.3520000000001</v>
      </c>
      <c r="J30" s="286">
        <v>1.6213531105792316E-2</v>
      </c>
      <c r="K30" s="286">
        <v>0.33731815173706864</v>
      </c>
      <c r="L30" s="286">
        <v>0.19515948122805335</v>
      </c>
      <c r="M30" s="287">
        <v>15.576000000000001</v>
      </c>
      <c r="N30" s="288">
        <v>7.0454686363918176E-2</v>
      </c>
      <c r="O30" s="288">
        <v>32.902338531949788</v>
      </c>
      <c r="P30" s="289">
        <v>8</v>
      </c>
      <c r="Q30" s="290">
        <v>1</v>
      </c>
      <c r="R30" s="290">
        <v>467</v>
      </c>
    </row>
    <row r="31" spans="1:18" ht="16.5">
      <c r="A31" s="291" t="s">
        <v>115</v>
      </c>
      <c r="B31" s="280" t="s">
        <v>251</v>
      </c>
      <c r="C31" s="281" t="s">
        <v>66</v>
      </c>
      <c r="D31" s="282">
        <v>0.82333333333333336</v>
      </c>
      <c r="E31" s="283">
        <v>4113</v>
      </c>
      <c r="F31" s="227" t="s">
        <v>116</v>
      </c>
      <c r="G31" s="284" t="s">
        <v>195</v>
      </c>
      <c r="H31" s="285">
        <v>1</v>
      </c>
      <c r="I31" s="228">
        <v>1566.057</v>
      </c>
      <c r="J31" s="286">
        <v>2.0887889965266311E-2</v>
      </c>
      <c r="K31" s="286">
        <v>0.35372122976785308</v>
      </c>
      <c r="L31" s="286">
        <v>0.21455157762456922</v>
      </c>
      <c r="M31" s="287">
        <v>15.597</v>
      </c>
      <c r="N31" s="288">
        <v>6.3854636197788459E-2</v>
      </c>
      <c r="O31" s="288">
        <v>48.976505963703744</v>
      </c>
      <c r="P31" s="289">
        <v>28</v>
      </c>
      <c r="Q31" s="290">
        <v>1</v>
      </c>
      <c r="R31" s="290">
        <v>767</v>
      </c>
    </row>
    <row r="32" spans="1:18" ht="16.5">
      <c r="A32" s="291" t="s">
        <v>115</v>
      </c>
      <c r="B32" s="280" t="s">
        <v>253</v>
      </c>
      <c r="C32" s="281" t="s">
        <v>69</v>
      </c>
      <c r="D32" s="282">
        <v>0.75628751485719903</v>
      </c>
      <c r="E32" s="283">
        <v>2989</v>
      </c>
      <c r="F32" s="227" t="s">
        <v>118</v>
      </c>
      <c r="G32" s="284" t="s">
        <v>211</v>
      </c>
      <c r="H32" s="285">
        <v>4</v>
      </c>
      <c r="I32" s="228">
        <v>841.55200000000002</v>
      </c>
      <c r="J32" s="286">
        <v>2.3726280543562822E-2</v>
      </c>
      <c r="K32" s="286">
        <v>0.3694757152800841</v>
      </c>
      <c r="L32" s="286">
        <v>0.18537178926554745</v>
      </c>
      <c r="M32" s="287">
        <v>14.944000000000001</v>
      </c>
      <c r="N32" s="288">
        <v>0.23765614008403521</v>
      </c>
      <c r="O32" s="288">
        <v>23.646785938361504</v>
      </c>
      <c r="P32" s="289">
        <v>12</v>
      </c>
      <c r="Q32" s="290">
        <v>2</v>
      </c>
      <c r="R32" s="290">
        <v>199</v>
      </c>
    </row>
    <row r="33" spans="1:18" ht="16.5">
      <c r="A33" s="291" t="s">
        <v>115</v>
      </c>
      <c r="B33" s="280" t="s">
        <v>310</v>
      </c>
      <c r="C33" s="281" t="s">
        <v>66</v>
      </c>
      <c r="D33" s="282">
        <v>0.84761904761904761</v>
      </c>
      <c r="E33" s="283">
        <v>7395</v>
      </c>
      <c r="F33" s="227" t="s">
        <v>116</v>
      </c>
      <c r="G33" s="284" t="s">
        <v>195</v>
      </c>
      <c r="H33" s="285">
        <v>2</v>
      </c>
      <c r="I33" s="228">
        <v>1458.579</v>
      </c>
      <c r="J33" s="286">
        <v>1.4240330172045054E-2</v>
      </c>
      <c r="K33" s="286">
        <v>0.37010801605074523</v>
      </c>
      <c r="L33" s="286">
        <v>0.20430843992680547</v>
      </c>
      <c r="M33" s="287">
        <v>14.561</v>
      </c>
      <c r="N33" s="288">
        <v>0</v>
      </c>
      <c r="O33" s="288">
        <v>59.57853499878992</v>
      </c>
      <c r="P33" s="289">
        <v>26</v>
      </c>
      <c r="Q33" s="290">
        <v>0</v>
      </c>
      <c r="R33" s="290">
        <v>921</v>
      </c>
    </row>
    <row r="34" spans="1:18" ht="16.5">
      <c r="A34" s="291" t="s">
        <v>115</v>
      </c>
      <c r="B34" s="280" t="s">
        <v>311</v>
      </c>
      <c r="C34" s="281" t="s">
        <v>69</v>
      </c>
      <c r="D34" s="282">
        <v>0.76651091096525492</v>
      </c>
      <c r="E34" s="283">
        <v>3795</v>
      </c>
      <c r="F34" s="227" t="s">
        <v>118</v>
      </c>
      <c r="G34" s="284" t="s">
        <v>212</v>
      </c>
      <c r="H34" s="285">
        <v>5</v>
      </c>
      <c r="I34" s="228">
        <v>1755.7320000000002</v>
      </c>
      <c r="J34" s="286">
        <v>2.8338364193341393E-2</v>
      </c>
      <c r="K34" s="286">
        <v>0.37189315336729928</v>
      </c>
      <c r="L34" s="286">
        <v>0.18295079301263489</v>
      </c>
      <c r="M34" s="287">
        <v>15.638</v>
      </c>
      <c r="N34" s="288">
        <v>0.39869410593416305</v>
      </c>
      <c r="O34" s="288">
        <v>44.539827262930785</v>
      </c>
      <c r="P34" s="289">
        <v>13</v>
      </c>
      <c r="Q34" s="290">
        <v>7</v>
      </c>
      <c r="R34" s="290">
        <v>786</v>
      </c>
    </row>
    <row r="35" spans="1:18" ht="16.5">
      <c r="A35" s="291" t="s">
        <v>115</v>
      </c>
      <c r="B35" s="280" t="s">
        <v>255</v>
      </c>
      <c r="C35" s="281" t="s">
        <v>69</v>
      </c>
      <c r="D35" s="282">
        <v>0.77920910115802733</v>
      </c>
      <c r="E35" s="283">
        <v>7266</v>
      </c>
      <c r="F35" s="227" t="s">
        <v>118</v>
      </c>
      <c r="G35" s="284" t="s">
        <v>213</v>
      </c>
      <c r="H35" s="285">
        <v>7</v>
      </c>
      <c r="I35" s="228">
        <v>1023.651</v>
      </c>
      <c r="J35" s="286">
        <v>2.6851315601477684E-2</v>
      </c>
      <c r="K35" s="286">
        <v>0.34959547555424408</v>
      </c>
      <c r="L35" s="286">
        <v>0.21882457986169115</v>
      </c>
      <c r="M35" s="287">
        <v>14.209</v>
      </c>
      <c r="N35" s="288">
        <v>0</v>
      </c>
      <c r="O35" s="288">
        <v>11.527366260571231</v>
      </c>
      <c r="P35" s="289">
        <v>5</v>
      </c>
      <c r="Q35" s="290">
        <v>0</v>
      </c>
      <c r="R35" s="290">
        <v>118</v>
      </c>
    </row>
    <row r="36" spans="1:18" ht="16.5">
      <c r="A36" s="291" t="s">
        <v>115</v>
      </c>
      <c r="B36" s="280" t="s">
        <v>257</v>
      </c>
      <c r="C36" s="281" t="s">
        <v>69</v>
      </c>
      <c r="D36" s="282">
        <v>0.7847826086956522</v>
      </c>
      <c r="E36" s="283">
        <v>7627</v>
      </c>
      <c r="F36" s="227" t="s">
        <v>118</v>
      </c>
      <c r="G36" s="284" t="s">
        <v>212</v>
      </c>
      <c r="H36" s="285">
        <v>1</v>
      </c>
      <c r="I36" s="228">
        <v>2579.9349999999999</v>
      </c>
      <c r="J36" s="286">
        <v>4.4098218432495367E-2</v>
      </c>
      <c r="K36" s="286">
        <v>0.34466521733226674</v>
      </c>
      <c r="L36" s="286">
        <v>0.18953965894489591</v>
      </c>
      <c r="M36" s="287">
        <v>16.640999999999998</v>
      </c>
      <c r="N36" s="288">
        <v>0.19380333225449478</v>
      </c>
      <c r="O36" s="288">
        <v>51.435404380342916</v>
      </c>
      <c r="P36" s="289">
        <v>16</v>
      </c>
      <c r="Q36" s="290">
        <v>5</v>
      </c>
      <c r="R36" s="290">
        <v>1327</v>
      </c>
    </row>
    <row r="37" spans="1:18" ht="16.5">
      <c r="A37" s="291" t="s">
        <v>115</v>
      </c>
      <c r="B37" s="280" t="s">
        <v>319</v>
      </c>
      <c r="C37" s="281" t="s">
        <v>66</v>
      </c>
      <c r="D37" s="282">
        <v>0.83476190476190471</v>
      </c>
      <c r="E37" s="283">
        <v>857</v>
      </c>
      <c r="F37" s="227" t="s">
        <v>116</v>
      </c>
      <c r="G37" s="284" t="s">
        <v>202</v>
      </c>
      <c r="H37" s="285">
        <v>1</v>
      </c>
      <c r="I37" s="228">
        <v>750.09799999999996</v>
      </c>
      <c r="J37" s="286">
        <v>1.4817080843012826E-2</v>
      </c>
      <c r="K37" s="286">
        <v>0.3823850897262121</v>
      </c>
      <c r="L37" s="286">
        <v>0.21730493882132737</v>
      </c>
      <c r="M37" s="287">
        <v>16.841000000000001</v>
      </c>
      <c r="N37" s="288">
        <v>0</v>
      </c>
      <c r="O37" s="288">
        <v>18.264280134062485</v>
      </c>
      <c r="P37" s="289">
        <v>14</v>
      </c>
      <c r="Q37" s="290">
        <v>0</v>
      </c>
      <c r="R37" s="290">
        <v>137</v>
      </c>
    </row>
    <row r="38" spans="1:18" ht="16.5">
      <c r="A38" s="291" t="s">
        <v>115</v>
      </c>
      <c r="B38" s="280" t="s">
        <v>259</v>
      </c>
      <c r="C38" s="281" t="s">
        <v>66</v>
      </c>
      <c r="D38" s="282">
        <v>0.82217391304347831</v>
      </c>
      <c r="E38" s="283">
        <v>6992</v>
      </c>
      <c r="F38" s="227" t="s">
        <v>118</v>
      </c>
      <c r="G38" s="284" t="s">
        <v>209</v>
      </c>
      <c r="H38" s="285">
        <v>1</v>
      </c>
      <c r="I38" s="228">
        <v>2164.1329999999998</v>
      </c>
      <c r="J38" s="286">
        <v>1.9529141603353405E-2</v>
      </c>
      <c r="K38" s="286">
        <v>0.39227462459151452</v>
      </c>
      <c r="L38" s="286">
        <v>0.23704642921668864</v>
      </c>
      <c r="M38" s="287">
        <v>15.603999999999999</v>
      </c>
      <c r="N38" s="288">
        <v>4.6207880938925659E-2</v>
      </c>
      <c r="O38" s="288">
        <v>43.943694772918306</v>
      </c>
      <c r="P38" s="289">
        <v>37</v>
      </c>
      <c r="Q38" s="290">
        <v>1</v>
      </c>
      <c r="R38" s="290">
        <v>951</v>
      </c>
    </row>
    <row r="39" spans="1:18" ht="16.5">
      <c r="A39" s="291" t="s">
        <v>115</v>
      </c>
      <c r="B39" s="280" t="s">
        <v>263</v>
      </c>
      <c r="C39" s="281" t="s">
        <v>66</v>
      </c>
      <c r="D39" s="282">
        <v>0.82241578990760988</v>
      </c>
      <c r="E39" s="283">
        <v>6819</v>
      </c>
      <c r="F39" s="227" t="s">
        <v>117</v>
      </c>
      <c r="G39" s="284" t="s">
        <v>204</v>
      </c>
      <c r="H39" s="285">
        <v>6</v>
      </c>
      <c r="I39" s="228">
        <v>955.19100000000003</v>
      </c>
      <c r="J39" s="286">
        <v>4.0846118471020793E-2</v>
      </c>
      <c r="K39" s="286">
        <v>0.34691746561754411</v>
      </c>
      <c r="L39" s="286">
        <v>0.17483414311902018</v>
      </c>
      <c r="M39" s="287">
        <v>15.057</v>
      </c>
      <c r="N39" s="288">
        <v>0</v>
      </c>
      <c r="O39" s="288">
        <v>42.609279191282162</v>
      </c>
      <c r="P39" s="289">
        <v>12</v>
      </c>
      <c r="Q39" s="290">
        <v>0</v>
      </c>
      <c r="R39" s="290">
        <v>407</v>
      </c>
    </row>
    <row r="40" spans="1:18" ht="16.5">
      <c r="A40" s="291" t="s">
        <v>115</v>
      </c>
      <c r="B40" s="280" t="s">
        <v>312</v>
      </c>
      <c r="C40" s="281" t="s">
        <v>66</v>
      </c>
      <c r="D40" s="282">
        <v>0.82619047619047625</v>
      </c>
      <c r="E40" s="283">
        <v>1813</v>
      </c>
      <c r="F40" s="227" t="s">
        <v>116</v>
      </c>
      <c r="G40" s="284" t="s">
        <v>195</v>
      </c>
      <c r="H40" s="285">
        <v>1</v>
      </c>
      <c r="I40" s="228">
        <v>551.48900000000003</v>
      </c>
      <c r="J40" s="286">
        <v>2.0323811795320012E-2</v>
      </c>
      <c r="K40" s="286">
        <v>0.35983753542253094</v>
      </c>
      <c r="L40" s="286">
        <v>0.19583346177348956</v>
      </c>
      <c r="M40" s="287">
        <v>13.685</v>
      </c>
      <c r="N40" s="288">
        <v>0.90663639709948873</v>
      </c>
      <c r="O40" s="288">
        <v>32.276255736741803</v>
      </c>
      <c r="P40" s="289">
        <v>5</v>
      </c>
      <c r="Q40" s="290">
        <v>5</v>
      </c>
      <c r="R40" s="290">
        <v>178</v>
      </c>
    </row>
    <row r="41" spans="1:18" ht="16.5">
      <c r="A41" s="291" t="s">
        <v>115</v>
      </c>
      <c r="B41" s="280" t="s">
        <v>265</v>
      </c>
      <c r="C41" s="281" t="s">
        <v>66</v>
      </c>
      <c r="D41" s="282">
        <v>0.82523809523809522</v>
      </c>
      <c r="E41" s="283">
        <v>7654</v>
      </c>
      <c r="F41" s="227" t="s">
        <v>116</v>
      </c>
      <c r="G41" s="284" t="s">
        <v>203</v>
      </c>
      <c r="H41" s="285">
        <v>1</v>
      </c>
      <c r="I41" s="228">
        <v>812.35</v>
      </c>
      <c r="J41" s="286">
        <v>4.6689013055098275E-2</v>
      </c>
      <c r="K41" s="286">
        <v>0.38295608107207196</v>
      </c>
      <c r="L41" s="286">
        <v>0.2055764141072198</v>
      </c>
      <c r="M41" s="287">
        <v>17.344999999999999</v>
      </c>
      <c r="N41" s="288">
        <v>1.1078968424939988</v>
      </c>
      <c r="O41" s="288">
        <v>37.914691943127963</v>
      </c>
      <c r="P41" s="289">
        <v>13</v>
      </c>
      <c r="Q41" s="290">
        <v>9</v>
      </c>
      <c r="R41" s="290">
        <v>308</v>
      </c>
    </row>
    <row r="42" spans="1:18" ht="16.5">
      <c r="A42" s="291" t="s">
        <v>115</v>
      </c>
      <c r="B42" s="280" t="s">
        <v>267</v>
      </c>
      <c r="C42" s="281" t="s">
        <v>69</v>
      </c>
      <c r="D42" s="282">
        <v>0.76115384615384618</v>
      </c>
      <c r="E42" s="283">
        <v>946</v>
      </c>
      <c r="F42" s="227" t="s">
        <v>118</v>
      </c>
      <c r="G42" s="284" t="s">
        <v>214</v>
      </c>
      <c r="H42" s="285">
        <v>1</v>
      </c>
      <c r="I42" s="228">
        <v>4577.4359999999997</v>
      </c>
      <c r="J42" s="286">
        <v>4.860620593797093E-2</v>
      </c>
      <c r="K42" s="286">
        <v>0.3555101239096693</v>
      </c>
      <c r="L42" s="286">
        <v>0.2057920635045471</v>
      </c>
      <c r="M42" s="287">
        <v>13.198</v>
      </c>
      <c r="N42" s="288">
        <v>2.7526326965576362</v>
      </c>
      <c r="O42" s="288">
        <v>32.092201835263239</v>
      </c>
      <c r="P42" s="289">
        <v>29</v>
      </c>
      <c r="Q42" s="290">
        <v>126</v>
      </c>
      <c r="R42" s="290">
        <v>1469</v>
      </c>
    </row>
    <row r="43" spans="1:18" ht="16.5">
      <c r="A43" s="291" t="s">
        <v>115</v>
      </c>
      <c r="B43" s="280" t="s">
        <v>269</v>
      </c>
      <c r="C43" s="281" t="s">
        <v>66</v>
      </c>
      <c r="D43" s="282">
        <v>0.81775375629955849</v>
      </c>
      <c r="E43" s="283">
        <v>1432</v>
      </c>
      <c r="F43" s="227" t="s">
        <v>117</v>
      </c>
      <c r="G43" s="284" t="s">
        <v>204</v>
      </c>
      <c r="H43" s="285">
        <v>5</v>
      </c>
      <c r="I43" s="228">
        <v>700.72199999999998</v>
      </c>
      <c r="J43" s="286">
        <v>7.046907649136111E-2</v>
      </c>
      <c r="K43" s="286">
        <v>0.34381881312303209</v>
      </c>
      <c r="L43" s="286">
        <v>0.20692942422244487</v>
      </c>
      <c r="M43" s="287">
        <v>15.298999999999999</v>
      </c>
      <c r="N43" s="288">
        <v>0</v>
      </c>
      <c r="O43" s="288">
        <v>16.55435393779559</v>
      </c>
      <c r="P43" s="289">
        <v>11</v>
      </c>
      <c r="Q43" s="290">
        <v>0</v>
      </c>
      <c r="R43" s="290">
        <v>116</v>
      </c>
    </row>
    <row r="44" spans="1:18" ht="16.5">
      <c r="A44" s="291" t="s">
        <v>115</v>
      </c>
      <c r="B44" s="280" t="s">
        <v>271</v>
      </c>
      <c r="C44" s="281" t="s">
        <v>69</v>
      </c>
      <c r="D44" s="282">
        <v>0.7733845094714169</v>
      </c>
      <c r="E44" s="283">
        <v>5343</v>
      </c>
      <c r="F44" s="227" t="s">
        <v>118</v>
      </c>
      <c r="G44" s="284" t="s">
        <v>209</v>
      </c>
      <c r="H44" s="285">
        <v>4</v>
      </c>
      <c r="I44" s="228">
        <v>558.10199999999998</v>
      </c>
      <c r="J44" s="286">
        <v>1.2634772593949632E-2</v>
      </c>
      <c r="K44" s="286">
        <v>0.39119752074147296</v>
      </c>
      <c r="L44" s="286">
        <v>0.22755696987289062</v>
      </c>
      <c r="M44" s="287">
        <v>15.397</v>
      </c>
      <c r="N44" s="288">
        <v>0.17917871643534694</v>
      </c>
      <c r="O44" s="288">
        <v>14.334297314827756</v>
      </c>
      <c r="P44" s="289">
        <v>7</v>
      </c>
      <c r="Q44" s="290">
        <v>1</v>
      </c>
      <c r="R44" s="290">
        <v>80</v>
      </c>
    </row>
    <row r="45" spans="1:18" ht="16.5">
      <c r="A45" s="291" t="s">
        <v>115</v>
      </c>
      <c r="B45" s="280" t="s">
        <v>273</v>
      </c>
      <c r="C45" s="281" t="s">
        <v>66</v>
      </c>
      <c r="D45" s="282">
        <v>0.80742150306266336</v>
      </c>
      <c r="E45" s="283">
        <v>3001</v>
      </c>
      <c r="F45" s="227" t="s">
        <v>116</v>
      </c>
      <c r="G45" s="284" t="s">
        <v>197</v>
      </c>
      <c r="H45" s="285">
        <v>2</v>
      </c>
      <c r="I45" s="228">
        <v>645.32999999999993</v>
      </c>
      <c r="J45" s="286">
        <v>2.7986073388096947E-2</v>
      </c>
      <c r="K45" s="286">
        <v>0.36898105103843598</v>
      </c>
      <c r="L45" s="286">
        <v>0.25258394929725875</v>
      </c>
      <c r="M45" s="287">
        <v>16.925000000000001</v>
      </c>
      <c r="N45" s="288">
        <v>0.15495947809647778</v>
      </c>
      <c r="O45" s="288">
        <v>37.810112655540578</v>
      </c>
      <c r="P45" s="289">
        <v>10</v>
      </c>
      <c r="Q45" s="290">
        <v>1</v>
      </c>
      <c r="R45" s="290">
        <v>244</v>
      </c>
    </row>
    <row r="46" spans="1:18" ht="16.5">
      <c r="A46" s="291" t="s">
        <v>115</v>
      </c>
      <c r="B46" s="280" t="s">
        <v>275</v>
      </c>
      <c r="C46" s="281" t="s">
        <v>69</v>
      </c>
      <c r="D46" s="282">
        <v>0.78086956521739137</v>
      </c>
      <c r="E46" s="283">
        <v>1558</v>
      </c>
      <c r="F46" s="227" t="s">
        <v>118</v>
      </c>
      <c r="G46" s="284" t="s">
        <v>211</v>
      </c>
      <c r="H46" s="285">
        <v>1</v>
      </c>
      <c r="I46" s="228">
        <v>1934.933</v>
      </c>
      <c r="J46" s="286">
        <v>1.492791852583223E-2</v>
      </c>
      <c r="K46" s="286">
        <v>0.3799278025068098</v>
      </c>
      <c r="L46" s="286">
        <v>0.21861222068154298</v>
      </c>
      <c r="M46" s="287">
        <v>17.454999999999998</v>
      </c>
      <c r="N46" s="288">
        <v>0.10336275209529219</v>
      </c>
      <c r="O46" s="288">
        <v>55.970930259600721</v>
      </c>
      <c r="P46" s="289">
        <v>31</v>
      </c>
      <c r="Q46" s="290">
        <v>2</v>
      </c>
      <c r="R46" s="290">
        <v>1083</v>
      </c>
    </row>
    <row r="47" spans="1:18" ht="16.5">
      <c r="A47" s="291" t="s">
        <v>115</v>
      </c>
      <c r="B47" s="280" t="s">
        <v>277</v>
      </c>
      <c r="C47" s="281" t="s">
        <v>69</v>
      </c>
      <c r="D47" s="282">
        <v>0.72082293049941404</v>
      </c>
      <c r="E47" s="283">
        <v>3999</v>
      </c>
      <c r="F47" s="227" t="s">
        <v>118</v>
      </c>
      <c r="G47" s="284" t="s">
        <v>214</v>
      </c>
      <c r="H47" s="285">
        <v>3</v>
      </c>
      <c r="I47" s="228">
        <v>443.762</v>
      </c>
      <c r="J47" s="286">
        <v>2.9954781081920449E-2</v>
      </c>
      <c r="K47" s="286">
        <v>0.3788397666614518</v>
      </c>
      <c r="L47" s="286">
        <v>0.14196799185148795</v>
      </c>
      <c r="M47" s="287">
        <v>17.992000000000001</v>
      </c>
      <c r="N47" s="288">
        <v>0.22534601881188565</v>
      </c>
      <c r="O47" s="288">
        <v>54.984428590100102</v>
      </c>
      <c r="P47" s="289">
        <v>9</v>
      </c>
      <c r="Q47" s="290">
        <v>1</v>
      </c>
      <c r="R47" s="290">
        <v>244</v>
      </c>
    </row>
    <row r="48" spans="1:18" ht="16.5">
      <c r="A48" s="291" t="s">
        <v>115</v>
      </c>
      <c r="B48" s="280" t="s">
        <v>279</v>
      </c>
      <c r="C48" s="281" t="s">
        <v>69</v>
      </c>
      <c r="D48" s="282">
        <v>0.79666666666666663</v>
      </c>
      <c r="E48" s="283">
        <v>6277</v>
      </c>
      <c r="F48" s="227" t="s">
        <v>116</v>
      </c>
      <c r="G48" s="284" t="s">
        <v>198</v>
      </c>
      <c r="H48" s="285">
        <v>1</v>
      </c>
      <c r="I48" s="228">
        <v>1493.184</v>
      </c>
      <c r="J48" s="286">
        <v>2.4530378774285062E-2</v>
      </c>
      <c r="K48" s="286">
        <v>0.35117624546314302</v>
      </c>
      <c r="L48" s="286">
        <v>0.25716857400025717</v>
      </c>
      <c r="M48" s="287">
        <v>16.759</v>
      </c>
      <c r="N48" s="288">
        <v>0</v>
      </c>
      <c r="O48" s="288" t="s">
        <v>320</v>
      </c>
      <c r="P48" s="289">
        <v>10</v>
      </c>
      <c r="Q48" s="290">
        <v>0</v>
      </c>
      <c r="R48" s="290">
        <v>1269</v>
      </c>
    </row>
  </sheetData>
  <phoneticPr fontId="2" type="noConversion"/>
  <conditionalFormatting sqref="C14:D48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38"/>
  <sheetViews>
    <sheetView showGridLines="0" zoomScaleNormal="100" zoomScaleSheetLayoutView="85" workbookViewId="0"/>
  </sheetViews>
  <sheetFormatPr defaultRowHeight="13.5"/>
  <cols>
    <col min="1" max="1" width="13.140625" style="242" customWidth="1"/>
    <col min="2" max="2" width="9.140625" style="242"/>
    <col min="3" max="3" width="9.85546875" style="242" customWidth="1"/>
    <col min="4" max="16384" width="9.140625" style="242"/>
  </cols>
  <sheetData>
    <row r="1" spans="1:11" ht="3.75" customHeight="1">
      <c r="A1" s="237"/>
      <c r="B1" s="238"/>
      <c r="C1" s="239"/>
      <c r="D1" s="240"/>
      <c r="E1" s="240"/>
      <c r="F1" s="241"/>
      <c r="G1" s="240"/>
      <c r="H1" s="240"/>
      <c r="I1" s="240"/>
      <c r="J1" s="240"/>
      <c r="K1" s="240"/>
    </row>
    <row r="2" spans="1:11" ht="41.25">
      <c r="A2" s="294" t="s">
        <v>313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</row>
    <row r="4" spans="1:11" ht="17.25">
      <c r="A4" s="243" t="s">
        <v>188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</row>
    <row r="6" spans="1:11" ht="26.25">
      <c r="A6" s="245"/>
    </row>
    <row r="7" spans="1:11" ht="130.5" customHeight="1">
      <c r="A7" s="245"/>
    </row>
    <row r="8" spans="1:11" ht="26.25">
      <c r="A8" s="245"/>
    </row>
    <row r="9" spans="1:11" ht="26.25">
      <c r="A9" s="245"/>
    </row>
    <row r="10" spans="1:11" ht="40.5" customHeight="1">
      <c r="A10" s="245" t="s">
        <v>189</v>
      </c>
    </row>
    <row r="11" spans="1:11" ht="19.5" customHeight="1">
      <c r="A11" s="245"/>
    </row>
    <row r="12" spans="1:11" ht="17.25">
      <c r="A12" s="246" t="s">
        <v>190</v>
      </c>
    </row>
    <row r="13" spans="1:11" ht="40.5">
      <c r="A13" s="229" t="s">
        <v>0</v>
      </c>
      <c r="B13" s="230" t="s">
        <v>72</v>
      </c>
      <c r="C13" s="223" t="s">
        <v>65</v>
      </c>
      <c r="D13" s="223" t="s">
        <v>154</v>
      </c>
      <c r="E13" s="231" t="s">
        <v>140</v>
      </c>
      <c r="F13" s="230" t="s">
        <v>145</v>
      </c>
      <c r="G13" s="231" t="s">
        <v>143</v>
      </c>
      <c r="H13" s="231" t="s">
        <v>147</v>
      </c>
      <c r="I13" s="224" t="s">
        <v>149</v>
      </c>
      <c r="J13" s="231" t="s">
        <v>6</v>
      </c>
      <c r="K13" s="247" t="s">
        <v>7</v>
      </c>
    </row>
    <row r="14" spans="1:11" ht="16.5">
      <c r="A14" s="261" t="s">
        <v>115</v>
      </c>
      <c r="B14" s="232" t="s">
        <v>308</v>
      </c>
      <c r="C14" s="225" t="s">
        <v>66</v>
      </c>
      <c r="D14" s="226">
        <v>0.80827681148255348</v>
      </c>
      <c r="E14" s="233">
        <v>412</v>
      </c>
      <c r="F14" s="227" t="s">
        <v>118</v>
      </c>
      <c r="G14" s="234" t="s">
        <v>213</v>
      </c>
      <c r="H14" s="235">
        <v>5</v>
      </c>
      <c r="I14" s="228">
        <v>925.33100000000002</v>
      </c>
      <c r="J14" s="236">
        <v>0</v>
      </c>
      <c r="K14" s="248">
        <v>53.494371203385597</v>
      </c>
    </row>
    <row r="15" spans="1:11" ht="16.5">
      <c r="A15" s="261" t="s">
        <v>115</v>
      </c>
      <c r="B15" s="232" t="s">
        <v>219</v>
      </c>
      <c r="C15" s="225" t="s">
        <v>69</v>
      </c>
      <c r="D15" s="226">
        <v>0.79608695652173922</v>
      </c>
      <c r="E15" s="233">
        <v>2218</v>
      </c>
      <c r="F15" s="227" t="s">
        <v>118</v>
      </c>
      <c r="G15" s="234" t="s">
        <v>213</v>
      </c>
      <c r="H15" s="235">
        <v>1</v>
      </c>
      <c r="I15" s="228">
        <v>1935.434</v>
      </c>
      <c r="J15" s="236">
        <v>0</v>
      </c>
      <c r="K15" s="248">
        <v>48.309578110129308</v>
      </c>
    </row>
    <row r="16" spans="1:11" ht="16.5">
      <c r="A16" s="261" t="s">
        <v>115</v>
      </c>
      <c r="B16" s="232" t="s">
        <v>309</v>
      </c>
      <c r="C16" s="225" t="s">
        <v>69</v>
      </c>
      <c r="D16" s="226">
        <v>0.78705759676076492</v>
      </c>
      <c r="E16" s="233">
        <v>8696</v>
      </c>
      <c r="F16" s="227" t="s">
        <v>118</v>
      </c>
      <c r="G16" s="234" t="s">
        <v>209</v>
      </c>
      <c r="H16" s="235">
        <v>3</v>
      </c>
      <c r="I16" s="228">
        <v>522.66</v>
      </c>
      <c r="J16" s="236">
        <v>0.19132897103279381</v>
      </c>
      <c r="K16" s="248">
        <v>44.962308192706544</v>
      </c>
    </row>
    <row r="17" spans="1:11" ht="16.5">
      <c r="A17" s="261" t="s">
        <v>115</v>
      </c>
      <c r="B17" s="232" t="s">
        <v>223</v>
      </c>
      <c r="C17" s="225" t="s">
        <v>69</v>
      </c>
      <c r="D17" s="226">
        <v>0.77250000000000008</v>
      </c>
      <c r="E17" s="233">
        <v>4173</v>
      </c>
      <c r="F17" s="227" t="s">
        <v>118</v>
      </c>
      <c r="G17" s="234" t="s">
        <v>210</v>
      </c>
      <c r="H17" s="235">
        <v>1</v>
      </c>
      <c r="I17" s="228">
        <v>2258.3310000000001</v>
      </c>
      <c r="J17" s="236">
        <v>4.428048855548633E-2</v>
      </c>
      <c r="K17" s="248">
        <v>21.21035401807795</v>
      </c>
    </row>
    <row r="18" spans="1:11" ht="16.5">
      <c r="A18" s="261" t="s">
        <v>115</v>
      </c>
      <c r="B18" s="232" t="s">
        <v>225</v>
      </c>
      <c r="C18" s="225" t="s">
        <v>69</v>
      </c>
      <c r="D18" s="226">
        <v>0.77627145391998975</v>
      </c>
      <c r="E18" s="233">
        <v>2190</v>
      </c>
      <c r="F18" s="227" t="s">
        <v>118</v>
      </c>
      <c r="G18" s="234" t="s">
        <v>209</v>
      </c>
      <c r="H18" s="235">
        <v>6</v>
      </c>
      <c r="I18" s="228">
        <v>703.69600000000003</v>
      </c>
      <c r="J18" s="236">
        <v>0</v>
      </c>
      <c r="K18" s="248">
        <v>50.59002751188013</v>
      </c>
    </row>
    <row r="19" spans="1:11" ht="16.5">
      <c r="A19" s="261" t="s">
        <v>115</v>
      </c>
      <c r="B19" s="232" t="s">
        <v>229</v>
      </c>
      <c r="C19" s="225" t="s">
        <v>66</v>
      </c>
      <c r="D19" s="226">
        <v>0.80973963791690473</v>
      </c>
      <c r="E19" s="233">
        <v>1863</v>
      </c>
      <c r="F19" s="227" t="s">
        <v>118</v>
      </c>
      <c r="G19" s="234" t="s">
        <v>208</v>
      </c>
      <c r="H19" s="235">
        <v>2</v>
      </c>
      <c r="I19" s="228">
        <v>402.67</v>
      </c>
      <c r="J19" s="236">
        <v>0</v>
      </c>
      <c r="K19" s="248">
        <v>23.344177614423721</v>
      </c>
    </row>
    <row r="20" spans="1:11" ht="16.5">
      <c r="A20" s="261" t="s">
        <v>115</v>
      </c>
      <c r="B20" s="232" t="s">
        <v>233</v>
      </c>
      <c r="C20" s="225" t="s">
        <v>66</v>
      </c>
      <c r="D20" s="226">
        <v>0.82826496893637114</v>
      </c>
      <c r="E20" s="233">
        <v>5409</v>
      </c>
      <c r="F20" s="227" t="s">
        <v>116</v>
      </c>
      <c r="G20" s="234" t="s">
        <v>199</v>
      </c>
      <c r="H20" s="235">
        <v>8</v>
      </c>
      <c r="I20" s="228">
        <v>7554.8100000000013</v>
      </c>
      <c r="J20" s="236">
        <v>0.29120520569014968</v>
      </c>
      <c r="K20" s="248">
        <v>25.811370504354176</v>
      </c>
    </row>
    <row r="21" spans="1:11" ht="16.5">
      <c r="A21" s="261" t="s">
        <v>115</v>
      </c>
      <c r="B21" s="232" t="s">
        <v>235</v>
      </c>
      <c r="C21" s="225" t="s">
        <v>66</v>
      </c>
      <c r="D21" s="226">
        <v>0.81095238095238098</v>
      </c>
      <c r="E21" s="233">
        <v>8998</v>
      </c>
      <c r="F21" s="227" t="s">
        <v>116</v>
      </c>
      <c r="G21" s="234" t="s">
        <v>197</v>
      </c>
      <c r="H21" s="235">
        <v>1</v>
      </c>
      <c r="I21" s="228">
        <v>1776.4670000000001</v>
      </c>
      <c r="J21" s="236">
        <v>5.6291504429859938E-2</v>
      </c>
      <c r="K21" s="248">
        <v>28.652375754798708</v>
      </c>
    </row>
    <row r="22" spans="1:11" ht="16.5">
      <c r="A22" s="261" t="s">
        <v>115</v>
      </c>
      <c r="B22" s="232" t="s">
        <v>239</v>
      </c>
      <c r="C22" s="225" t="s">
        <v>69</v>
      </c>
      <c r="D22" s="226">
        <v>0.78782608695652179</v>
      </c>
      <c r="E22" s="233">
        <v>8543</v>
      </c>
      <c r="F22" s="227" t="s">
        <v>118</v>
      </c>
      <c r="G22" s="234" t="s">
        <v>211</v>
      </c>
      <c r="H22" s="235">
        <v>1</v>
      </c>
      <c r="I22" s="228">
        <v>1699.037</v>
      </c>
      <c r="J22" s="236">
        <v>0.17657061029277171</v>
      </c>
      <c r="K22" s="248">
        <v>67.508830001936388</v>
      </c>
    </row>
    <row r="23" spans="1:11" ht="16.5">
      <c r="A23" s="261" t="s">
        <v>115</v>
      </c>
      <c r="B23" s="232" t="s">
        <v>243</v>
      </c>
      <c r="C23" s="225" t="s">
        <v>66</v>
      </c>
      <c r="D23" s="226">
        <v>0.83973414589977668</v>
      </c>
      <c r="E23" s="233">
        <v>3111</v>
      </c>
      <c r="F23" s="227" t="s">
        <v>117</v>
      </c>
      <c r="G23" s="234" t="s">
        <v>204</v>
      </c>
      <c r="H23" s="235">
        <v>6</v>
      </c>
      <c r="I23" s="228">
        <v>695.87199999999996</v>
      </c>
      <c r="J23" s="236">
        <v>0.14370458934976549</v>
      </c>
      <c r="K23" s="248">
        <v>22.992734295962478</v>
      </c>
    </row>
    <row r="24" spans="1:11" ht="16.5">
      <c r="A24" s="261" t="s">
        <v>115</v>
      </c>
      <c r="B24" s="232" t="s">
        <v>245</v>
      </c>
      <c r="C24" s="225" t="s">
        <v>66</v>
      </c>
      <c r="D24" s="226">
        <v>0.84901282129973832</v>
      </c>
      <c r="E24" s="233">
        <v>4397</v>
      </c>
      <c r="F24" s="227" t="s">
        <v>116</v>
      </c>
      <c r="G24" s="234" t="s">
        <v>192</v>
      </c>
      <c r="H24" s="235">
        <v>2</v>
      </c>
      <c r="I24" s="228">
        <v>3277.0320000000002</v>
      </c>
      <c r="J24" s="236">
        <v>0.73237002263023365</v>
      </c>
      <c r="K24" s="248">
        <v>45.742610996780009</v>
      </c>
    </row>
    <row r="25" spans="1:11" ht="16.5">
      <c r="A25" s="261" t="s">
        <v>115</v>
      </c>
      <c r="B25" s="232" t="s">
        <v>249</v>
      </c>
      <c r="C25" s="225" t="s">
        <v>66</v>
      </c>
      <c r="D25" s="226">
        <v>0.83238095238095233</v>
      </c>
      <c r="E25" s="233">
        <v>5333</v>
      </c>
      <c r="F25" s="227" t="s">
        <v>116</v>
      </c>
      <c r="G25" s="234" t="s">
        <v>198</v>
      </c>
      <c r="H25" s="235">
        <v>1</v>
      </c>
      <c r="I25" s="228">
        <v>1419.3520000000001</v>
      </c>
      <c r="J25" s="236">
        <v>7.0454686363918176E-2</v>
      </c>
      <c r="K25" s="248">
        <v>32.902338531949788</v>
      </c>
    </row>
    <row r="26" spans="1:11" ht="16.5">
      <c r="A26" s="261" t="s">
        <v>115</v>
      </c>
      <c r="B26" s="232" t="s">
        <v>251</v>
      </c>
      <c r="C26" s="225" t="s">
        <v>66</v>
      </c>
      <c r="D26" s="226">
        <v>0.82333333333333336</v>
      </c>
      <c r="E26" s="233">
        <v>4113</v>
      </c>
      <c r="F26" s="227" t="s">
        <v>116</v>
      </c>
      <c r="G26" s="234" t="s">
        <v>195</v>
      </c>
      <c r="H26" s="235">
        <v>1</v>
      </c>
      <c r="I26" s="228">
        <v>1566.057</v>
      </c>
      <c r="J26" s="236">
        <v>6.3854636197788459E-2</v>
      </c>
      <c r="K26" s="248">
        <v>48.976505963703744</v>
      </c>
    </row>
    <row r="27" spans="1:11" ht="16.5">
      <c r="A27" s="261" t="s">
        <v>115</v>
      </c>
      <c r="B27" s="232" t="s">
        <v>253</v>
      </c>
      <c r="C27" s="225" t="s">
        <v>69</v>
      </c>
      <c r="D27" s="226">
        <v>0.75628751485719903</v>
      </c>
      <c r="E27" s="233">
        <v>2989</v>
      </c>
      <c r="F27" s="227" t="s">
        <v>118</v>
      </c>
      <c r="G27" s="234" t="s">
        <v>211</v>
      </c>
      <c r="H27" s="235">
        <v>4</v>
      </c>
      <c r="I27" s="228">
        <v>841.55200000000002</v>
      </c>
      <c r="J27" s="236">
        <v>0.23765614008403521</v>
      </c>
      <c r="K27" s="248">
        <v>23.646785938361504</v>
      </c>
    </row>
    <row r="28" spans="1:11" ht="16.5">
      <c r="A28" s="261" t="s">
        <v>115</v>
      </c>
      <c r="B28" s="232" t="s">
        <v>310</v>
      </c>
      <c r="C28" s="225" t="s">
        <v>66</v>
      </c>
      <c r="D28" s="226">
        <v>0.84761904761904761</v>
      </c>
      <c r="E28" s="233">
        <v>7395</v>
      </c>
      <c r="F28" s="227" t="s">
        <v>116</v>
      </c>
      <c r="G28" s="234" t="s">
        <v>195</v>
      </c>
      <c r="H28" s="235">
        <v>2</v>
      </c>
      <c r="I28" s="228">
        <v>1458.579</v>
      </c>
      <c r="J28" s="236">
        <v>0</v>
      </c>
      <c r="K28" s="248">
        <v>59.57853499878992</v>
      </c>
    </row>
    <row r="29" spans="1:11" ht="16.5">
      <c r="A29" s="261" t="s">
        <v>115</v>
      </c>
      <c r="B29" s="232" t="s">
        <v>311</v>
      </c>
      <c r="C29" s="225" t="s">
        <v>69</v>
      </c>
      <c r="D29" s="226">
        <v>0.76651091096525492</v>
      </c>
      <c r="E29" s="233">
        <v>3795</v>
      </c>
      <c r="F29" s="227" t="s">
        <v>118</v>
      </c>
      <c r="G29" s="234" t="s">
        <v>212</v>
      </c>
      <c r="H29" s="235">
        <v>5</v>
      </c>
      <c r="I29" s="228">
        <v>1755.7320000000002</v>
      </c>
      <c r="J29" s="236">
        <v>0.39869410593416305</v>
      </c>
      <c r="K29" s="248">
        <v>44.539827262930785</v>
      </c>
    </row>
    <row r="30" spans="1:11" ht="16.5">
      <c r="A30" s="261" t="s">
        <v>115</v>
      </c>
      <c r="B30" s="232" t="s">
        <v>257</v>
      </c>
      <c r="C30" s="225" t="s">
        <v>69</v>
      </c>
      <c r="D30" s="226">
        <v>0.7847826086956522</v>
      </c>
      <c r="E30" s="233">
        <v>7627</v>
      </c>
      <c r="F30" s="227" t="s">
        <v>118</v>
      </c>
      <c r="G30" s="234" t="s">
        <v>212</v>
      </c>
      <c r="H30" s="235">
        <v>1</v>
      </c>
      <c r="I30" s="228">
        <v>2579.9349999999999</v>
      </c>
      <c r="J30" s="236">
        <v>0.19380333225449478</v>
      </c>
      <c r="K30" s="248">
        <v>51.435404380342916</v>
      </c>
    </row>
    <row r="31" spans="1:11" ht="16.5">
      <c r="A31" s="261" t="s">
        <v>115</v>
      </c>
      <c r="B31" s="232" t="s">
        <v>259</v>
      </c>
      <c r="C31" s="225" t="s">
        <v>66</v>
      </c>
      <c r="D31" s="226">
        <v>0.82217391304347831</v>
      </c>
      <c r="E31" s="233">
        <v>6992</v>
      </c>
      <c r="F31" s="227" t="s">
        <v>118</v>
      </c>
      <c r="G31" s="234" t="s">
        <v>209</v>
      </c>
      <c r="H31" s="235">
        <v>1</v>
      </c>
      <c r="I31" s="228">
        <v>2164.1329999999998</v>
      </c>
      <c r="J31" s="236">
        <v>4.6207880938925659E-2</v>
      </c>
      <c r="K31" s="248">
        <v>43.943694772918306</v>
      </c>
    </row>
    <row r="32" spans="1:11" ht="16.5">
      <c r="A32" s="261" t="s">
        <v>115</v>
      </c>
      <c r="B32" s="232" t="s">
        <v>263</v>
      </c>
      <c r="C32" s="225" t="s">
        <v>66</v>
      </c>
      <c r="D32" s="226">
        <v>0.82241578990760988</v>
      </c>
      <c r="E32" s="233">
        <v>6819</v>
      </c>
      <c r="F32" s="227" t="s">
        <v>117</v>
      </c>
      <c r="G32" s="234" t="s">
        <v>204</v>
      </c>
      <c r="H32" s="235">
        <v>6</v>
      </c>
      <c r="I32" s="228">
        <v>955.19100000000003</v>
      </c>
      <c r="J32" s="236">
        <v>0</v>
      </c>
      <c r="K32" s="248">
        <v>42.609279191282162</v>
      </c>
    </row>
    <row r="33" spans="1:11" ht="16.5">
      <c r="A33" s="261" t="s">
        <v>115</v>
      </c>
      <c r="B33" s="232" t="s">
        <v>312</v>
      </c>
      <c r="C33" s="225" t="s">
        <v>66</v>
      </c>
      <c r="D33" s="226">
        <v>0.82619047619047625</v>
      </c>
      <c r="E33" s="233">
        <v>1813</v>
      </c>
      <c r="F33" s="227" t="s">
        <v>116</v>
      </c>
      <c r="G33" s="234" t="s">
        <v>195</v>
      </c>
      <c r="H33" s="235">
        <v>1</v>
      </c>
      <c r="I33" s="228">
        <v>551.48900000000003</v>
      </c>
      <c r="J33" s="236">
        <v>0.90663639709948873</v>
      </c>
      <c r="K33" s="248">
        <v>32.276255736741803</v>
      </c>
    </row>
    <row r="34" spans="1:11" ht="16.5">
      <c r="A34" s="261" t="s">
        <v>115</v>
      </c>
      <c r="B34" s="232" t="s">
        <v>265</v>
      </c>
      <c r="C34" s="225" t="s">
        <v>66</v>
      </c>
      <c r="D34" s="226">
        <v>0.82523809523809522</v>
      </c>
      <c r="E34" s="233">
        <v>7654</v>
      </c>
      <c r="F34" s="227" t="s">
        <v>116</v>
      </c>
      <c r="G34" s="234" t="s">
        <v>203</v>
      </c>
      <c r="H34" s="235">
        <v>1</v>
      </c>
      <c r="I34" s="228">
        <v>812.35</v>
      </c>
      <c r="J34" s="236">
        <v>1.1078968424939988</v>
      </c>
      <c r="K34" s="248">
        <v>37.914691943127963</v>
      </c>
    </row>
    <row r="35" spans="1:11" ht="16.5">
      <c r="A35" s="261" t="s">
        <v>115</v>
      </c>
      <c r="B35" s="232" t="s">
        <v>267</v>
      </c>
      <c r="C35" s="225" t="s">
        <v>69</v>
      </c>
      <c r="D35" s="226">
        <v>0.76115384615384618</v>
      </c>
      <c r="E35" s="233">
        <v>946</v>
      </c>
      <c r="F35" s="227" t="s">
        <v>118</v>
      </c>
      <c r="G35" s="234" t="s">
        <v>214</v>
      </c>
      <c r="H35" s="235">
        <v>1</v>
      </c>
      <c r="I35" s="228">
        <v>4577.4359999999997</v>
      </c>
      <c r="J35" s="236">
        <v>2.7526326965576362</v>
      </c>
      <c r="K35" s="248">
        <v>32.092201835263239</v>
      </c>
    </row>
    <row r="36" spans="1:11" ht="16.5">
      <c r="A36" s="261" t="s">
        <v>115</v>
      </c>
      <c r="B36" s="232" t="s">
        <v>273</v>
      </c>
      <c r="C36" s="225" t="s">
        <v>66</v>
      </c>
      <c r="D36" s="226">
        <v>0.80742150306266336</v>
      </c>
      <c r="E36" s="233">
        <v>3001</v>
      </c>
      <c r="F36" s="227" t="s">
        <v>116</v>
      </c>
      <c r="G36" s="234" t="s">
        <v>197</v>
      </c>
      <c r="H36" s="235">
        <v>2</v>
      </c>
      <c r="I36" s="228">
        <v>645.32999999999993</v>
      </c>
      <c r="J36" s="236">
        <v>0.15495947809647778</v>
      </c>
      <c r="K36" s="248">
        <v>37.810112655540578</v>
      </c>
    </row>
    <row r="37" spans="1:11" ht="16.5">
      <c r="A37" s="261" t="s">
        <v>115</v>
      </c>
      <c r="B37" s="232" t="s">
        <v>275</v>
      </c>
      <c r="C37" s="225" t="s">
        <v>69</v>
      </c>
      <c r="D37" s="226">
        <v>0.78086956521739137</v>
      </c>
      <c r="E37" s="233">
        <v>1558</v>
      </c>
      <c r="F37" s="227" t="s">
        <v>118</v>
      </c>
      <c r="G37" s="234" t="s">
        <v>211</v>
      </c>
      <c r="H37" s="235">
        <v>1</v>
      </c>
      <c r="I37" s="228">
        <v>1934.933</v>
      </c>
      <c r="J37" s="236">
        <v>0.10336275209529219</v>
      </c>
      <c r="K37" s="248">
        <v>55.970930259600721</v>
      </c>
    </row>
    <row r="38" spans="1:11" ht="16.5">
      <c r="A38" s="261" t="s">
        <v>115</v>
      </c>
      <c r="B38" s="232" t="s">
        <v>277</v>
      </c>
      <c r="C38" s="225" t="s">
        <v>69</v>
      </c>
      <c r="D38" s="226">
        <v>0.72082293049941404</v>
      </c>
      <c r="E38" s="233">
        <v>3999</v>
      </c>
      <c r="F38" s="227" t="s">
        <v>118</v>
      </c>
      <c r="G38" s="234" t="s">
        <v>214</v>
      </c>
      <c r="H38" s="235">
        <v>3</v>
      </c>
      <c r="I38" s="228">
        <v>443.762</v>
      </c>
      <c r="J38" s="236">
        <v>0.22534601881188565</v>
      </c>
      <c r="K38" s="248">
        <v>54.984428590100102</v>
      </c>
    </row>
  </sheetData>
  <mergeCells count="1">
    <mergeCell ref="A2:K2"/>
  </mergeCells>
  <phoneticPr fontId="2" type="noConversion"/>
  <conditionalFormatting sqref="C14:D38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2024-10-04T00:20:04Z</dcterms:modified>
</cp:coreProperties>
</file>