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8B52597B-4C76-4973-A492-A808262DD98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명단'!$A$13:$R$63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운전자별!$A$1:$R$84</definedName>
    <definedName name="_xlnm.Print_Area" localSheetId="1">종합!$A$1:$L$184</definedName>
    <definedName name="_xlnm.Print_Area" localSheetId="3">차량별!$A$1:$T$39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B6" i="60"/>
  <c r="B7" i="60"/>
  <c r="B8" i="60"/>
  <c r="B9" i="60"/>
  <c r="B10" i="60"/>
  <c r="B5" i="60"/>
  <c r="F23" i="60" l="1"/>
  <c r="F15" i="60"/>
  <c r="F17" i="60"/>
  <c r="F38" i="60"/>
  <c r="F30" i="60"/>
  <c r="F22" i="60"/>
  <c r="F14" i="60"/>
  <c r="F39" i="60"/>
  <c r="F31" i="60"/>
  <c r="F20" i="60"/>
  <c r="F27" i="60"/>
  <c r="F16" i="60"/>
  <c r="F33" i="60"/>
  <c r="F25" i="60"/>
  <c r="F24" i="60"/>
  <c r="F29" i="60"/>
  <c r="F21" i="60"/>
  <c r="F11" i="60"/>
  <c r="F32" i="60"/>
  <c r="F13" i="60"/>
  <c r="F34" i="60"/>
  <c r="F26" i="60"/>
  <c r="F18" i="60"/>
  <c r="F37" i="60"/>
  <c r="F35" i="60"/>
  <c r="F19" i="60"/>
  <c r="F36" i="60"/>
  <c r="F28" i="60"/>
  <c r="F12" i="60"/>
  <c r="J51" i="12" a="1"/>
  <c r="J51" i="12" l="1"/>
  <c r="E73" i="12"/>
  <c r="K73" i="12"/>
  <c r="K74" i="12" s="1"/>
  <c r="J73" i="12"/>
  <c r="J74" i="12" s="1"/>
  <c r="I73" i="12"/>
  <c r="I74" i="12" s="1"/>
  <c r="G73" i="12"/>
  <c r="G74" i="12" s="1"/>
  <c r="H73" i="12"/>
  <c r="H74" i="12" s="1"/>
  <c r="F73" i="12"/>
  <c r="F74" i="12" s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D79" i="12" l="1"/>
  <c r="D75" i="12"/>
  <c r="D80" i="12"/>
  <c r="D78" i="12"/>
  <c r="D77" i="12"/>
  <c r="B175" i="12"/>
  <c r="D76" i="12"/>
  <c r="E80" i="12"/>
  <c r="E78" i="12"/>
  <c r="E75" i="12"/>
  <c r="E79" i="12"/>
  <c r="E76" i="12"/>
  <c r="E74" i="12"/>
  <c r="E77" i="12"/>
  <c r="B176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4" i="12" l="1"/>
  <c r="B170" i="12"/>
  <c r="B171" i="12"/>
  <c r="B173" i="12"/>
  <c r="B172" i="12"/>
  <c r="B167" i="12"/>
  <c r="B168" i="12"/>
  <c r="B169" i="12"/>
  <c r="D169" i="12" l="1"/>
  <c r="J169" i="12"/>
  <c r="I169" i="12"/>
  <c r="H169" i="12"/>
  <c r="G169" i="12"/>
  <c r="F169" i="12"/>
  <c r="E169" i="12"/>
  <c r="D168" i="12"/>
  <c r="J168" i="12"/>
  <c r="I168" i="12"/>
  <c r="G168" i="12"/>
  <c r="F168" i="12"/>
  <c r="E168" i="12"/>
  <c r="I167" i="12"/>
  <c r="H167" i="12"/>
  <c r="G167" i="12"/>
  <c r="F167" i="12"/>
  <c r="E167" i="12"/>
  <c r="D167" i="12"/>
  <c r="J167" i="12"/>
  <c r="G172" i="12"/>
  <c r="F172" i="12"/>
  <c r="E172" i="12"/>
  <c r="D172" i="12"/>
  <c r="J172" i="12"/>
  <c r="I172" i="12"/>
  <c r="H172" i="12"/>
  <c r="H173" i="12"/>
  <c r="J173" i="12"/>
  <c r="G173" i="12"/>
  <c r="F173" i="12"/>
  <c r="E173" i="12"/>
  <c r="D173" i="12"/>
  <c r="I173" i="12"/>
  <c r="F171" i="12"/>
  <c r="E171" i="12"/>
  <c r="D171" i="12"/>
  <c r="J171" i="12"/>
  <c r="I171" i="12"/>
  <c r="H171" i="12"/>
  <c r="G171" i="12"/>
  <c r="E170" i="12"/>
  <c r="F170" i="12"/>
  <c r="D170" i="12"/>
  <c r="J170" i="12"/>
  <c r="I170" i="12"/>
  <c r="H170" i="12"/>
  <c r="G170" i="12"/>
  <c r="I174" i="12"/>
  <c r="J174" i="12"/>
  <c r="H174" i="12"/>
  <c r="G174" i="12"/>
  <c r="F174" i="12"/>
  <c r="E174" i="12"/>
  <c r="D174" i="12"/>
  <c r="B166" i="12"/>
  <c r="H166" i="12" l="1"/>
  <c r="I166" i="12"/>
  <c r="G166" i="12"/>
  <c r="F166" i="12"/>
  <c r="E166" i="12"/>
  <c r="D166" i="12"/>
  <c r="J166" i="12"/>
  <c r="J10" i="12"/>
  <c r="J31" i="12" s="1"/>
  <c r="N25" i="12"/>
  <c r="K27" i="12"/>
  <c r="J176" i="12" l="1"/>
  <c r="J175" i="12"/>
  <c r="D175" i="12"/>
  <c r="I176" i="12"/>
  <c r="E175" i="12"/>
  <c r="G176" i="12"/>
  <c r="H176" i="12"/>
  <c r="H175" i="12"/>
  <c r="E176" i="12"/>
  <c r="I175" i="12"/>
  <c r="F176" i="12"/>
  <c r="G175" i="12"/>
  <c r="D176" i="12"/>
  <c r="F175" i="12"/>
  <c r="D27" i="12"/>
  <c r="I51" i="12" a="1"/>
  <c r="H51" i="12" a="1"/>
  <c r="F51" i="12" a="1"/>
  <c r="D51" i="12" a="1"/>
  <c r="G51" i="12" a="1"/>
  <c r="E51" i="12" a="1"/>
  <c r="H51" i="12" l="1"/>
  <c r="G51" i="12"/>
  <c r="F51" i="12"/>
  <c r="D51" i="12"/>
  <c r="E51" i="12"/>
  <c r="I51" i="12"/>
  <c r="K51" i="12" a="1"/>
  <c r="K51" i="12" s="1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<sst xmlns="http://schemas.openxmlformats.org/spreadsheetml/2006/main" count="2429" uniqueCount="555">
  <si>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</si>
  <si>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</si>
  <si>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</si>
  <si>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</si>
  <si>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</si>
  <si>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</si>
  <si>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</si>
  <si>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</si>
  <si>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</si>
  <si>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</si>
  <si>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</si>
  <si>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</si>
  <si>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</si>
  <si>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</si>
  <si>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</si>
  <si>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</si>
  <si>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</si>
  <si>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</si>
  <si>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</si>
  <si>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</si>
  <si>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</si>
  <si>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</si>
  <si>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</si>
  <si>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</si>
  <si>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</si>
  <si>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</si>
  <si>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</si>
  <si>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</si>
  <si>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</si>
  <si>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</si>
  <si>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</si>
  <si>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</si>
  <si>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</si>
  <si>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</si>
  <si>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</si>
  <si>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</si>
  <si>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</si>
  <si>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</si>
  <si>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</si>
  <si>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</si>
  <si>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</si>
  <si>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</si>
  <si>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</si>
  <si>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</si>
  <si>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</si>
  <si>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</si>
  <si>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</si>
  <si>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</si>
  <si>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</si>
  <si>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</si>
  <si>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</si>
  <si>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</si>
  <si>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</si>
  <si>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</si>
  <si>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</si>
  <si>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</si>
  <si>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</si>
  <si>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</si>
  <si>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</si>
  <si>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</si>
  <si>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</si>
  <si>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</si>
  <si>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</si>
  <si>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</si>
  <si>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</si>
  <si>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</si>
  <si>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</si>
  <si>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</si>
  <si>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</si>
  <si>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</si>
  <si>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</si>
  <si>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</si>
  <si>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</si>
  <si>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</si>
  <si>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</si>
  <si>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</si>
  <si>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</si>
  <si>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</si>
  <si>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</si>
  <si>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</si>
  <si>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</si>
  <si>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</si>
  <si>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</si>
  <si>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</si>
  <si>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</si>
  <si>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</si>
  <si>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</si>
  <si>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</si>
  <si>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</si>
  <si>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</si>
  <si>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</si>
  <si>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</si>
  <si>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</si>
  <si>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</si>
  <si>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</si>
  <si>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</si>
  <si>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</si>
  <si>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</si>
  <si>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</si>
  <si>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</si>
  <si>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</si>
  <si>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</si>
  <si>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</si>
  <si>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</si>
  <si>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</si>
  <si>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</si>
  <si>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</si>
  <si>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</si>
  <si>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</si>
  <si>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</si>
  <si>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</si>
  <si>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</si>
  <si>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</si>
  <si>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</si>
  <si>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</si>
  <si>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</si>
  <si>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</si>
  <si>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태양여객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</si>
  <si>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</si>
  <si>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</si>
  <si>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</si>
  <si>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</si>
  <si>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</si>
  <si>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</si>
  <si>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</si>
  <si>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</si>
  <si>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</si>
  <si>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</si>
  <si>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</si>
  <si>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</si>
  <si>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</si>
  <si>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</si>
  <si>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</si>
  <si>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</si>
  <si>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</si>
  <si>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</si>
  <si>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</si>
  <si>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</si>
  <si>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</si>
  <si>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</si>
  <si>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</si>
  <si>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</si>
  <si>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</si>
  <si>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</si>
  <si>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</si>
  <si>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</si>
  <si>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</si>
  <si>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</si>
  <si>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</si>
  <si>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</si>
  <si>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</si>
  <si>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</si>
  <si>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</si>
  <si>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</si>
  <si>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</si>
  <si>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</si>
  <si>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</si>
  <si>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</si>
  <si>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</si>
  <si>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</si>
  <si>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</si>
  <si>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</si>
  <si>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</si>
  <si>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</si>
  <si>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</si>
  <si>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</si>
  <si>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</si>
  <si>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</si>
  <si>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</si>
  <si>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</si>
  <si>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</si>
  <si>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</si>
  <si>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</si>
  <si>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</si>
  <si>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</si>
  <si>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</si>
  <si>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</si>
  <si>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</si>
  <si>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</si>
  <si>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</si>
  <si>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</si>
  <si>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</si>
  <si>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</si>
  <si>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</si>
  <si>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</si>
  <si>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</si>
  <si>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</si>
  <si>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</si>
  <si>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</si>
  <si>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</si>
  <si>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</si>
  <si>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</si>
  <si>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</si>
  <si>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</si>
  <si>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소형</t>
  </si>
  <si>
    <t>HD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</si>
  <si>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</si>
  <si>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</si>
  <si>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</si>
  <si>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</si>
  <si>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</si>
  <si>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3" type="noConversion"/>
  </si>
  <si>
    <t>71바5253</t>
  </si>
  <si>
    <t>WC</t>
  </si>
  <si>
    <t>71바7152</t>
  </si>
  <si>
    <t>71바7197</t>
  </si>
  <si>
    <t>71바7354</t>
  </si>
  <si>
    <t>71바5254</t>
  </si>
  <si>
    <t>71바6552</t>
  </si>
  <si>
    <t>71바6555</t>
  </si>
  <si>
    <t>71바6556</t>
  </si>
  <si>
    <t>71바6558</t>
  </si>
  <si>
    <t>71바6551</t>
  </si>
  <si>
    <t>71바7160</t>
  </si>
  <si>
    <t>71바7209</t>
  </si>
  <si>
    <t>71바7367</t>
  </si>
  <si>
    <t>71바7401</t>
  </si>
  <si>
    <t>71바5260</t>
  </si>
  <si>
    <t>71바7194</t>
  </si>
  <si>
    <t>71바7351</t>
  </si>
  <si>
    <t>71바7352</t>
  </si>
  <si>
    <t>71바7368</t>
  </si>
  <si>
    <t>72바1916</t>
  </si>
  <si>
    <t>71바6557</t>
  </si>
  <si>
    <t>71바7013</t>
  </si>
  <si>
    <t>71바7158</t>
  </si>
  <si>
    <t>71바7403</t>
  </si>
  <si>
    <t>71바7407</t>
  </si>
  <si>
    <t>72바1870</t>
  </si>
  <si>
    <t>71바5257</t>
  </si>
  <si>
    <t>71바5261</t>
  </si>
  <si>
    <t>72바1410</t>
  </si>
  <si>
    <t>72바2021</t>
  </si>
  <si>
    <t>72바2022</t>
  </si>
  <si>
    <t>72바2023</t>
  </si>
  <si>
    <t>72바2026</t>
  </si>
  <si>
    <t>71바7191</t>
  </si>
  <si>
    <t>72바2025</t>
  </si>
  <si>
    <t>강일구</t>
  </si>
  <si>
    <t>533491</t>
  </si>
  <si>
    <t>권영진</t>
  </si>
  <si>
    <t>5335387</t>
  </si>
  <si>
    <t>길병순</t>
  </si>
  <si>
    <t>5333050</t>
  </si>
  <si>
    <t>김민규</t>
  </si>
  <si>
    <t>5332188</t>
  </si>
  <si>
    <t>김민영</t>
  </si>
  <si>
    <t>5337360</t>
  </si>
  <si>
    <t>김병술</t>
  </si>
  <si>
    <t>5336303</t>
  </si>
  <si>
    <t>김성철</t>
  </si>
  <si>
    <t>5338858</t>
  </si>
  <si>
    <t>김양섭</t>
  </si>
  <si>
    <t>5338496</t>
  </si>
  <si>
    <t>김영규</t>
  </si>
  <si>
    <t>5339105</t>
  </si>
  <si>
    <t>김영길</t>
  </si>
  <si>
    <t>5333150</t>
  </si>
  <si>
    <t>김재현</t>
  </si>
  <si>
    <t>533909</t>
  </si>
  <si>
    <t>김종대</t>
  </si>
  <si>
    <t>5335325</t>
  </si>
  <si>
    <t>김주환2</t>
  </si>
  <si>
    <t>5333600</t>
  </si>
  <si>
    <t>김진열</t>
  </si>
  <si>
    <t>5332625</t>
  </si>
  <si>
    <t>김충남</t>
  </si>
  <si>
    <t>5332152</t>
  </si>
  <si>
    <t>김태석</t>
  </si>
  <si>
    <t>533113</t>
  </si>
  <si>
    <t>김태연</t>
  </si>
  <si>
    <t>5338866</t>
  </si>
  <si>
    <t>박계수</t>
  </si>
  <si>
    <t>5339600</t>
  </si>
  <si>
    <t>박동근</t>
  </si>
  <si>
    <t>5333804</t>
  </si>
  <si>
    <t>박문수</t>
  </si>
  <si>
    <t>5336177</t>
  </si>
  <si>
    <t>박미상</t>
  </si>
  <si>
    <t>533880</t>
  </si>
  <si>
    <t>박석진</t>
  </si>
  <si>
    <t>5336882</t>
  </si>
  <si>
    <t>박성호</t>
  </si>
  <si>
    <t>5339916</t>
  </si>
  <si>
    <t>박주훈</t>
  </si>
  <si>
    <t>5333588</t>
  </si>
  <si>
    <t>변해민</t>
  </si>
  <si>
    <t>5335627</t>
  </si>
  <si>
    <t>사봉석</t>
  </si>
  <si>
    <t>5335602</t>
  </si>
  <si>
    <t>설재기</t>
  </si>
  <si>
    <t>5336035</t>
  </si>
  <si>
    <t>손정국</t>
  </si>
  <si>
    <t>5334490</t>
  </si>
  <si>
    <t>송효일</t>
  </si>
  <si>
    <t>5333730</t>
  </si>
  <si>
    <t>양원석</t>
  </si>
  <si>
    <t>5335946</t>
  </si>
  <si>
    <t>양호철</t>
  </si>
  <si>
    <t>5332170</t>
  </si>
  <si>
    <t>오정복</t>
  </si>
  <si>
    <t>533226</t>
  </si>
  <si>
    <t>오흥식</t>
  </si>
  <si>
    <t>5337599</t>
  </si>
  <si>
    <t>유성현</t>
  </si>
  <si>
    <t>5336322</t>
  </si>
  <si>
    <t>유재영</t>
  </si>
  <si>
    <t>5334327</t>
  </si>
  <si>
    <t>윤석만</t>
  </si>
  <si>
    <t>5339194</t>
  </si>
  <si>
    <t>윤은국</t>
  </si>
  <si>
    <t>5339252</t>
  </si>
  <si>
    <t>이성경</t>
  </si>
  <si>
    <t>5337050</t>
  </si>
  <si>
    <t>이수열</t>
  </si>
  <si>
    <t>5333388</t>
  </si>
  <si>
    <t>이영호</t>
  </si>
  <si>
    <t>5337341</t>
  </si>
  <si>
    <t>이영화</t>
  </si>
  <si>
    <t>5333115</t>
  </si>
  <si>
    <t>이은도</t>
  </si>
  <si>
    <t>533883</t>
  </si>
  <si>
    <t>이정현</t>
  </si>
  <si>
    <t>5335003</t>
  </si>
  <si>
    <t>이춘복</t>
  </si>
  <si>
    <t>5336601</t>
  </si>
  <si>
    <t>이칠영</t>
  </si>
  <si>
    <t>5338929</t>
  </si>
  <si>
    <t>이함재</t>
  </si>
  <si>
    <t>5339690</t>
  </si>
  <si>
    <t>이헌구</t>
  </si>
  <si>
    <t>5339546</t>
  </si>
  <si>
    <t>이현철</t>
  </si>
  <si>
    <t>533604</t>
  </si>
  <si>
    <t>임군학</t>
  </si>
  <si>
    <t>5337492</t>
  </si>
  <si>
    <t>임대길</t>
  </si>
  <si>
    <t>5331441</t>
  </si>
  <si>
    <t>전재군</t>
  </si>
  <si>
    <t>5338200</t>
  </si>
  <si>
    <t>정기성</t>
  </si>
  <si>
    <t>5334462</t>
  </si>
  <si>
    <t>정명식</t>
  </si>
  <si>
    <t>5334298</t>
  </si>
  <si>
    <t>정인수</t>
  </si>
  <si>
    <t>5334046</t>
  </si>
  <si>
    <t>조외순</t>
  </si>
  <si>
    <t>5337942</t>
  </si>
  <si>
    <t>조태한</t>
  </si>
  <si>
    <t>5331283</t>
  </si>
  <si>
    <t>지명덕</t>
  </si>
  <si>
    <t>5335980</t>
  </si>
  <si>
    <t>천세환</t>
  </si>
  <si>
    <t>5332040</t>
  </si>
  <si>
    <t>최관용</t>
  </si>
  <si>
    <t>5335333</t>
  </si>
  <si>
    <t>최보현</t>
  </si>
  <si>
    <t>533839</t>
  </si>
  <si>
    <t>최상린</t>
  </si>
  <si>
    <t>5333779</t>
  </si>
  <si>
    <t>최석순</t>
  </si>
  <si>
    <t>5333635</t>
  </si>
  <si>
    <t>최종윤</t>
  </si>
  <si>
    <t>533435</t>
  </si>
  <si>
    <t>최춘배</t>
  </si>
  <si>
    <t>5338569</t>
  </si>
  <si>
    <t>한재현</t>
  </si>
  <si>
    <t>5336880</t>
  </si>
  <si>
    <t>한혜진</t>
  </si>
  <si>
    <t>5337899</t>
  </si>
  <si>
    <t>허재호</t>
  </si>
  <si>
    <t>5335034</t>
  </si>
  <si>
    <t>허철</t>
  </si>
  <si>
    <t>5339735</t>
  </si>
  <si>
    <t>황명식</t>
  </si>
  <si>
    <t>5331211</t>
  </si>
  <si>
    <t>개선율(유카전)</t>
  </si>
  <si>
    <t>0%(0명)</t>
  </si>
  <si>
    <t>20%(1명)</t>
  </si>
  <si>
    <t>100%(1명)</t>
  </si>
  <si>
    <t>50%(1명)</t>
  </si>
  <si>
    <t>50%(3명)</t>
  </si>
  <si>
    <t>50%(2명)</t>
  </si>
  <si>
    <t>33%(2명)</t>
  </si>
  <si>
    <t>17%(1명)</t>
  </si>
  <si>
    <t>100%(5명)</t>
  </si>
  <si>
    <t>▽</t>
  </si>
  <si>
    <t>=</t>
  </si>
  <si>
    <t>송철수</t>
  </si>
  <si>
    <t>5336852</t>
  </si>
  <si>
    <t>556556</t>
  </si>
  <si>
    <t>태양여객556D1</t>
  </si>
  <si>
    <t>태양여객556F1</t>
  </si>
  <si>
    <t>태양여객556F2</t>
  </si>
  <si>
    <t>558558</t>
  </si>
  <si>
    <t>태양여객558F4</t>
  </si>
  <si>
    <t>태양여객558F3</t>
  </si>
  <si>
    <t>태양여객558F5</t>
  </si>
  <si>
    <t>태양여객558F1</t>
  </si>
  <si>
    <t>태양여객558F2</t>
  </si>
  <si>
    <t>저상</t>
  </si>
  <si>
    <t>BE</t>
  </si>
  <si>
    <t>571571</t>
  </si>
  <si>
    <t>태양여객571C2</t>
  </si>
  <si>
    <t>태양여객571C1</t>
  </si>
  <si>
    <t>태양여객571F1</t>
  </si>
  <si>
    <t>태양여객571D1</t>
  </si>
  <si>
    <t>581581</t>
  </si>
  <si>
    <t>태양여객581F2</t>
  </si>
  <si>
    <t>태양여객581D1</t>
  </si>
  <si>
    <t>태양여객581F1</t>
  </si>
  <si>
    <t>태양여객581F3</t>
  </si>
  <si>
    <t>태양여객581D2</t>
  </si>
  <si>
    <t>583583</t>
  </si>
  <si>
    <t>태양여객583F1</t>
  </si>
  <si>
    <t>태양여객583C1</t>
  </si>
  <si>
    <t>태양여객583D1</t>
  </si>
  <si>
    <t>태양여객583C2</t>
  </si>
  <si>
    <t>590590</t>
  </si>
  <si>
    <t>태양여객590F1</t>
  </si>
  <si>
    <t>태양여객590F2</t>
  </si>
  <si>
    <t>e음55e음55</t>
  </si>
  <si>
    <t>태양여객e음55D1</t>
  </si>
  <si>
    <t>e음61e음61</t>
  </si>
  <si>
    <t>태양여객e음61C1</t>
  </si>
  <si>
    <t>e음71e음71</t>
  </si>
  <si>
    <t>태양여객e음71F1</t>
  </si>
  <si>
    <t>e음89e음89</t>
  </si>
  <si>
    <t>NULL</t>
  </si>
  <si>
    <t>5334127</t>
  </si>
  <si>
    <t>5334381</t>
  </si>
  <si>
    <t>5338234</t>
  </si>
  <si>
    <t>박금수</t>
  </si>
  <si>
    <t>5338283</t>
  </si>
  <si>
    <t>이우성</t>
  </si>
  <si>
    <t>5338909</t>
  </si>
  <si>
    <t>순위</t>
  </si>
  <si>
    <t>인천전체</t>
  </si>
  <si>
    <t>40%(2명)</t>
  </si>
  <si>
    <t>5%(4명)</t>
  </si>
  <si>
    <t>24'09</t>
    <phoneticPr fontId="3" type="noConversion"/>
  </si>
  <si>
    <t>분석기간: 24.09.01-24.09.30</t>
    <phoneticPr fontId="3" type="noConversion"/>
  </si>
  <si>
    <t>25%(1명)</t>
  </si>
  <si>
    <t>33%(1명)</t>
  </si>
  <si>
    <t>67%(2명)</t>
  </si>
  <si>
    <t>4%(3명)</t>
  </si>
  <si>
    <t>6%(5명)</t>
  </si>
  <si>
    <t>20%(16명)</t>
  </si>
  <si>
    <t>21%(17명)</t>
  </si>
  <si>
    <t>44%(35명)</t>
  </si>
  <si>
    <t>24위/(32개사)</t>
  </si>
  <si>
    <t>태양여객556C1</t>
  </si>
  <si>
    <t>▲</t>
  </si>
  <si>
    <t>태양여객571D2</t>
  </si>
  <si>
    <t>태양여객581C1</t>
  </si>
  <si>
    <t>태양여객583D3</t>
  </si>
  <si>
    <t>태양여객590C1</t>
  </si>
  <si>
    <t>태양여객e음55B1</t>
  </si>
  <si>
    <t>태양여객e음89B1</t>
  </si>
  <si>
    <t>태양여객e음89F1</t>
  </si>
  <si>
    <t>5334127486.767</t>
  </si>
  <si>
    <t>5334381486.761</t>
  </si>
  <si>
    <t>5338234305.445</t>
  </si>
  <si>
    <t>강석호</t>
  </si>
  <si>
    <t>5331108</t>
  </si>
  <si>
    <t>5331108183.802</t>
  </si>
  <si>
    <t>5334912159.683</t>
  </si>
  <si>
    <t>5335387512.464</t>
  </si>
  <si>
    <t>53330501658.293</t>
  </si>
  <si>
    <t>53321881372.734</t>
  </si>
  <si>
    <t>5337360666.128</t>
  </si>
  <si>
    <t>5336303861.956</t>
  </si>
  <si>
    <t>53388581328.211</t>
  </si>
  <si>
    <t>53384961579.416</t>
  </si>
  <si>
    <t>53391051757.192</t>
  </si>
  <si>
    <t>53331501458.242</t>
  </si>
  <si>
    <t>김은복</t>
  </si>
  <si>
    <t>533869</t>
  </si>
  <si>
    <t>5338691361.342</t>
  </si>
  <si>
    <t>5339092013.244</t>
  </si>
  <si>
    <t>53353251516.472</t>
  </si>
  <si>
    <t>53336001165.481</t>
  </si>
  <si>
    <t>53326252256.767</t>
  </si>
  <si>
    <t>53321521882.755</t>
  </si>
  <si>
    <t>533113703.421</t>
  </si>
  <si>
    <t>5338866312.587</t>
  </si>
  <si>
    <t>53396001392.582</t>
  </si>
  <si>
    <t>5338283326.95</t>
  </si>
  <si>
    <t>5333804560.046</t>
  </si>
  <si>
    <t>53361772131.417</t>
  </si>
  <si>
    <t>5338801540.559</t>
  </si>
  <si>
    <t>5336882329.075</t>
  </si>
  <si>
    <t>5339916414.955</t>
  </si>
  <si>
    <t>53335881697.953</t>
  </si>
  <si>
    <t>5335627969.176</t>
  </si>
  <si>
    <t>53356025104.147</t>
  </si>
  <si>
    <t>53360351386.641</t>
  </si>
  <si>
    <t>5334490513.284</t>
  </si>
  <si>
    <t>5336852223.797</t>
  </si>
  <si>
    <t>53337301870.285</t>
  </si>
  <si>
    <t>53359461613.324</t>
  </si>
  <si>
    <t>53321702068.504</t>
  </si>
  <si>
    <t>5332261410.189</t>
  </si>
  <si>
    <t>53375992242.61</t>
  </si>
  <si>
    <t>5336322527.976</t>
  </si>
  <si>
    <t>53343274437.43</t>
  </si>
  <si>
    <t>5339194631.115</t>
  </si>
  <si>
    <t>5339252205.317</t>
  </si>
  <si>
    <t>53370501305.844</t>
  </si>
  <si>
    <t>5333388301.019</t>
  </si>
  <si>
    <t>53373411513.507</t>
  </si>
  <si>
    <t>53331151045.485</t>
  </si>
  <si>
    <t>5338909602.496</t>
  </si>
  <si>
    <t>5338832086.922</t>
  </si>
  <si>
    <t>53350031391.127</t>
  </si>
  <si>
    <t>53366011719.492</t>
  </si>
  <si>
    <t>53389292088.594</t>
  </si>
  <si>
    <t>53396901874.805</t>
  </si>
  <si>
    <t>5339546477.637</t>
  </si>
  <si>
    <t>5336041675.868</t>
  </si>
  <si>
    <t>53374921372.902</t>
  </si>
  <si>
    <t>53314411364.045</t>
  </si>
  <si>
    <t>5338200141.543</t>
  </si>
  <si>
    <t>53344621565.744</t>
  </si>
  <si>
    <t>5334298912.747</t>
  </si>
  <si>
    <t>53340461729.806</t>
  </si>
  <si>
    <t>5337942697.227</t>
  </si>
  <si>
    <t>53312831610.461</t>
  </si>
  <si>
    <t>53359801471.326</t>
  </si>
  <si>
    <t>차영출</t>
  </si>
  <si>
    <t>5331617</t>
  </si>
  <si>
    <t>5331617155.104</t>
  </si>
  <si>
    <t>채기철</t>
  </si>
  <si>
    <t>5336618</t>
  </si>
  <si>
    <t>5336618498.417</t>
  </si>
  <si>
    <t>53320401471.267</t>
  </si>
  <si>
    <t>53353332118.735</t>
  </si>
  <si>
    <t>533839326.531</t>
  </si>
  <si>
    <t>5333779377.583</t>
  </si>
  <si>
    <t>53336352140.557</t>
  </si>
  <si>
    <t>5334351207.783</t>
  </si>
  <si>
    <t>5338569233.093</t>
  </si>
  <si>
    <t>한두희</t>
  </si>
  <si>
    <t>5339390</t>
  </si>
  <si>
    <t>5339390946.091</t>
  </si>
  <si>
    <t>53368801673.726</t>
  </si>
  <si>
    <t>53378991713.18</t>
  </si>
  <si>
    <t>53350342255.053</t>
  </si>
  <si>
    <t>53397352005.36</t>
  </si>
  <si>
    <t>53312111769.603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</si>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</sst>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6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0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7" fontId="17" fillId="0" borderId="0" xfId="562" applyNumberFormat="1" applyFont="1" applyAlignment="1">
      <alignment horizontal="center" vertical="center"/>
    </xf>
    <xf numFmtId="41" fontId="11" fillId="0" borderId="0" xfId="562" applyNumberFormat="1" applyFont="1" applyAlignment="1">
      <alignment horizontal="center" vertical="center"/>
    </xf>
    <xf numFmtId="189" fontId="11" fillId="0" borderId="0" xfId="562" applyNumberFormat="1" applyFont="1" applyAlignment="1">
      <alignment horizontal="center" vertical="center"/>
    </xf>
    <xf numFmtId="10" fontId="12" fillId="0" borderId="0" xfId="563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7" fillId="0" borderId="0" xfId="4" applyNumberFormat="1" applyFont="1" applyBorder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0" fontId="84" fillId="0" borderId="0" xfId="0" applyFont="1">
      <alignment vertical="center"/>
    </xf>
    <xf numFmtId="188" fontId="84" fillId="0" borderId="0" xfId="2" applyNumberFormat="1" applyFont="1">
      <alignment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85" fillId="0" borderId="0" xfId="563" applyFont="1" applyFill="1" applyBorder="1" applyAlignment="1">
      <alignment vertical="center" wrapText="1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06BA409-91CE-4534-953C-D7CBFDABB8DE}"/>
    <cellStyle name="표준 2 4" xfId="3" xr:uid="{F025CCA9-607F-40C4-B9F4-A4606A80B63C}"/>
    <cellStyle name="표준 3" xfId="565" xr:uid="{60C4FBB4-F171-472B-9713-681973E66964}"/>
  </cellStyles>
  <dxfs count="4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DE-47B6-A7BB-96D5AE08858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19-48BB-86FF-15645E7093F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17-4540-9AD4-567DF3A7F6B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17-4540-9AD4-567DF3A7F6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2.0674464768237248</c:v>
                </c:pt>
                <c:pt idx="1">
                  <c:v>2.4176372143502149</c:v>
                </c:pt>
                <c:pt idx="2">
                  <c:v>2.4965755634090563</c:v>
                </c:pt>
                <c:pt idx="3">
                  <c:v>2.4498972576918336</c:v>
                </c:pt>
                <c:pt idx="4">
                  <c:v>2.3693875023840358</c:v>
                </c:pt>
                <c:pt idx="5">
                  <c:v>2.1712213066008168</c:v>
                </c:pt>
                <c:pt idx="6">
                  <c:v>2.1017421299217456</c:v>
                </c:pt>
                <c:pt idx="7">
                  <c:v>2.0266821880551307</c:v>
                </c:pt>
                <c:pt idx="8">
                  <c:v>2.0929427005077801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1.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4.9382716049382713E-2</c:v>
                </c:pt>
                <c:pt idx="1">
                  <c:v>3.7037037037037035E-2</c:v>
                </c:pt>
                <c:pt idx="2">
                  <c:v>6.1728395061728392E-2</c:v>
                </c:pt>
                <c:pt idx="3">
                  <c:v>0.19753086419753085</c:v>
                </c:pt>
                <c:pt idx="4">
                  <c:v>0.20987654320987653</c:v>
                </c:pt>
                <c:pt idx="5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9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571 </c:v>
                </c:pt>
                <c:pt idx="5">
                  <c:v> 581 </c:v>
                </c:pt>
                <c:pt idx="6">
                  <c:v> 556 </c:v>
                </c:pt>
                <c:pt idx="7">
                  <c:v> 590 </c:v>
                </c:pt>
                <c:pt idx="8">
                  <c:v> 558 </c:v>
                </c:pt>
              </c:strCache>
            </c:strRef>
          </c:cat>
          <c:val>
            <c:numRef>
              <c:f>종합!$M$71:$X$71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0.16666666666666666</c:v>
                </c:pt>
                <c:pt idx="4">
                  <c:v>0.2</c:v>
                </c:pt>
                <c:pt idx="5">
                  <c:v>0.5</c:v>
                </c:pt>
                <c:pt idx="6">
                  <c:v>0.5</c:v>
                </c:pt>
                <c:pt idx="7">
                  <c:v>0.66666666666666663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9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571 </c:v>
                </c:pt>
                <c:pt idx="5">
                  <c:v> 581 </c:v>
                </c:pt>
                <c:pt idx="6">
                  <c:v> 556 </c:v>
                </c:pt>
                <c:pt idx="7">
                  <c:v> 590 </c:v>
                </c:pt>
                <c:pt idx="8">
                  <c:v> 558 </c:v>
                </c:pt>
              </c:strCache>
            </c:strRef>
          </c:cat>
          <c:val>
            <c:numRef>
              <c:f>종합!$M$70:$X$70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0.4</c:v>
                </c:pt>
                <c:pt idx="5">
                  <c:v>0.33333333333333331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9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571 </c:v>
                </c:pt>
                <c:pt idx="5">
                  <c:v> 581 </c:v>
                </c:pt>
                <c:pt idx="6">
                  <c:v> 556 </c:v>
                </c:pt>
                <c:pt idx="7">
                  <c:v> 590 </c:v>
                </c:pt>
                <c:pt idx="8">
                  <c:v> 558 </c:v>
                </c:pt>
              </c:strCache>
            </c:strRef>
          </c:cat>
          <c:val>
            <c:numRef>
              <c:f>종합!$M$69:$X$69</c:f>
              <c:numCache>
                <c:formatCode>0%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0.4</c:v>
                </c:pt>
                <c:pt idx="5">
                  <c:v>0.16666666666666666</c:v>
                </c:pt>
                <c:pt idx="6">
                  <c:v>0.25</c:v>
                </c:pt>
                <c:pt idx="7">
                  <c:v>0.33333333333333331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9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571 </c:v>
                </c:pt>
                <c:pt idx="5">
                  <c:v> 581 </c:v>
                </c:pt>
                <c:pt idx="6">
                  <c:v> 556 </c:v>
                </c:pt>
                <c:pt idx="7">
                  <c:v> 590 </c:v>
                </c:pt>
                <c:pt idx="8">
                  <c:v> 558 </c:v>
                </c:pt>
              </c:strCache>
            </c:strRef>
          </c:cat>
          <c:val>
            <c:numRef>
              <c:f>종합!$M$68:$X$68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9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571 </c:v>
                </c:pt>
                <c:pt idx="5">
                  <c:v> 581 </c:v>
                </c:pt>
                <c:pt idx="6">
                  <c:v> 556 </c:v>
                </c:pt>
                <c:pt idx="7">
                  <c:v> 590 </c:v>
                </c:pt>
                <c:pt idx="8">
                  <c:v> 558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9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571 </c:v>
                </c:pt>
                <c:pt idx="5">
                  <c:v> 581 </c:v>
                </c:pt>
                <c:pt idx="6">
                  <c:v> 556 </c:v>
                </c:pt>
                <c:pt idx="7">
                  <c:v> 590 </c:v>
                </c:pt>
                <c:pt idx="8">
                  <c:v> 558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9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571 </c:v>
                </c:pt>
                <c:pt idx="5">
                  <c:v> 581 </c:v>
                </c:pt>
                <c:pt idx="6">
                  <c:v> 556 </c:v>
                </c:pt>
                <c:pt idx="7">
                  <c:v> 590 </c:v>
                </c:pt>
                <c:pt idx="8">
                  <c:v> 558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21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694765</xdr:colOff>
      <xdr:row>8</xdr:row>
      <xdr:rowOff>784413</xdr:rowOff>
    </xdr:from>
    <xdr:to>
      <xdr:col>2</xdr:col>
      <xdr:colOff>100853</xdr:colOff>
      <xdr:row>15</xdr:row>
      <xdr:rowOff>246529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95618" y="2969560"/>
          <a:ext cx="336176" cy="208429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179292</xdr:colOff>
      <xdr:row>10</xdr:row>
      <xdr:rowOff>235326</xdr:rowOff>
    </xdr:from>
    <xdr:to>
      <xdr:col>2</xdr:col>
      <xdr:colOff>280149</xdr:colOff>
      <xdr:row>13</xdr:row>
      <xdr:rowOff>134474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5" y="3585885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367550</xdr:colOff>
      <xdr:row>15</xdr:row>
      <xdr:rowOff>188261</xdr:rowOff>
    </xdr:from>
    <xdr:to>
      <xdr:col>5</xdr:col>
      <xdr:colOff>661146</xdr:colOff>
      <xdr:row>16</xdr:row>
      <xdr:rowOff>235324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020668" y="4995585"/>
          <a:ext cx="293596" cy="33841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591669</xdr:colOff>
      <xdr:row>15</xdr:row>
      <xdr:rowOff>53788</xdr:rowOff>
    </xdr:from>
    <xdr:to>
      <xdr:col>5</xdr:col>
      <xdr:colOff>748555</xdr:colOff>
      <xdr:row>17</xdr:row>
      <xdr:rowOff>244290</xdr:rowOff>
    </xdr:to>
    <xdr:sp macro="" textlink="$K$18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370728" y="4861112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76D968F-28BD-409E-A6E1-76C8088A7A1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-3.6%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762000</xdr:colOff>
      <xdr:row>15</xdr:row>
      <xdr:rowOff>156882</xdr:rowOff>
    </xdr:from>
    <xdr:to>
      <xdr:col>6</xdr:col>
      <xdr:colOff>212912</xdr:colOff>
      <xdr:row>16</xdr:row>
      <xdr:rowOff>224118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CEC985F-511A-4038-A33B-F2968F97B9A5}"/>
            </a:ext>
          </a:extLst>
        </xdr:cNvPr>
        <xdr:cNvCxnSpPr/>
      </xdr:nvCxnSpPr>
      <xdr:spPr>
        <a:xfrm flipV="1">
          <a:off x="4415118" y="4964206"/>
          <a:ext cx="324970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609598</xdr:colOff>
      <xdr:row>13</xdr:row>
      <xdr:rowOff>273425</xdr:rowOff>
    </xdr:from>
    <xdr:to>
      <xdr:col>6</xdr:col>
      <xdr:colOff>766485</xdr:colOff>
      <xdr:row>15</xdr:row>
      <xdr:rowOff>172573</xdr:rowOff>
    </xdr:to>
    <xdr:sp macro="" textlink="$K$19">
      <xdr:nvSpPr>
        <xdr:cNvPr id="19" name="TextBox 18">
          <a:extLst>
            <a:ext uri="{FF2B5EF4-FFF2-40B4-BE49-F238E27FC236}">
              <a16:creationId xmlns:a16="http://schemas.microsoft.com/office/drawing/2014/main" id="{2D9B72A0-D295-4B82-BEEB-B3EEFF6483CA}"/>
            </a:ext>
          </a:extLst>
        </xdr:cNvPr>
        <xdr:cNvSpPr txBox="1"/>
      </xdr:nvSpPr>
      <xdr:spPr>
        <a:xfrm>
          <a:off x="4262716" y="449804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4991B2B-C956-4B5A-8DB0-18C6331F9A7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8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441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91" t="s">
        <v>38</v>
      </c>
      <c r="D4" s="291"/>
      <c r="E4" s="62" t="s">
        <v>111</v>
      </c>
      <c r="F4" s="62" t="s">
        <v>64</v>
      </c>
      <c r="G4" s="94" t="s">
        <v>114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440</v>
      </c>
      <c r="C5" s="292" t="s">
        <v>117</v>
      </c>
      <c r="D5" s="292"/>
      <c r="E5" s="63">
        <v>10</v>
      </c>
      <c r="F5" s="64">
        <v>52</v>
      </c>
      <c r="G5" s="95" t="s">
        <v>70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3"/>
    </row>
    <row r="7" spans="1:28" ht="16.5" customHeight="1">
      <c r="B7" s="52" t="s">
        <v>132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4"/>
      <c r="P9" s="294"/>
    </row>
    <row r="10" spans="1:28" ht="23.25" customHeight="1" thickBot="1">
      <c r="G10" s="6"/>
      <c r="H10" s="192" t="s">
        <v>91</v>
      </c>
      <c r="I10" s="193" t="s">
        <v>92</v>
      </c>
      <c r="J10" s="194" t="str">
        <f>C5</f>
        <v>태양여객</v>
      </c>
      <c r="K10" s="195" t="s">
        <v>93</v>
      </c>
      <c r="X10" s="293"/>
      <c r="Z10" s="39"/>
      <c r="AA10" s="39"/>
      <c r="AB10" s="39"/>
    </row>
    <row r="11" spans="1:28" ht="23.25" customHeight="1" thickTop="1">
      <c r="G11" s="6"/>
      <c r="H11" s="250">
        <v>1</v>
      </c>
      <c r="I11" s="251">
        <v>2.0099999999999998</v>
      </c>
      <c r="J11" s="252">
        <v>2.0674464768237248</v>
      </c>
      <c r="K11" s="253"/>
      <c r="M11" s="2"/>
      <c r="Y11" s="290"/>
      <c r="Z11" s="230"/>
      <c r="AA11" s="228"/>
      <c r="AB11" s="39"/>
    </row>
    <row r="12" spans="1:28" ht="23.25" customHeight="1">
      <c r="G12" s="6"/>
      <c r="H12" s="254">
        <v>2</v>
      </c>
      <c r="I12" s="251">
        <v>2.3662575846193561</v>
      </c>
      <c r="J12" s="252">
        <v>2.4176372143502149</v>
      </c>
      <c r="K12" s="255">
        <v>0.16938321811575885</v>
      </c>
      <c r="M12" s="228"/>
      <c r="Y12" s="290"/>
      <c r="Z12" s="230"/>
      <c r="AA12" s="228"/>
      <c r="AB12" s="39"/>
    </row>
    <row r="13" spans="1:28" ht="23.25" customHeight="1">
      <c r="G13" s="6"/>
      <c r="H13" s="254">
        <v>3</v>
      </c>
      <c r="I13" s="251">
        <v>2.37</v>
      </c>
      <c r="J13" s="252">
        <v>2.4965755634090563</v>
      </c>
      <c r="K13" s="256">
        <v>3.2651031589972179E-2</v>
      </c>
      <c r="M13" s="228"/>
      <c r="Y13" s="290"/>
      <c r="Z13" s="230"/>
      <c r="AA13" s="228"/>
      <c r="AB13" s="39"/>
    </row>
    <row r="14" spans="1:28" ht="23.25" customHeight="1">
      <c r="G14" s="6"/>
      <c r="H14" s="254">
        <v>4</v>
      </c>
      <c r="I14" s="251">
        <v>2.33</v>
      </c>
      <c r="J14" s="252">
        <v>2.4498972576918336</v>
      </c>
      <c r="K14" s="256">
        <v>-1.8696932871314242E-2</v>
      </c>
      <c r="M14" s="228"/>
      <c r="Y14" s="290"/>
      <c r="Z14" s="230"/>
      <c r="AA14" s="228"/>
      <c r="AB14" s="39"/>
    </row>
    <row r="15" spans="1:28" ht="23.25" customHeight="1">
      <c r="G15" s="6"/>
      <c r="H15" s="254">
        <v>5</v>
      </c>
      <c r="I15" s="251">
        <v>2.2850259626150282</v>
      </c>
      <c r="J15" s="252">
        <v>2.3693875023840358</v>
      </c>
      <c r="K15" s="256">
        <v>-3.2862502725379605E-2</v>
      </c>
      <c r="M15" s="228"/>
      <c r="Y15" s="290"/>
      <c r="Z15" s="230"/>
      <c r="AA15" s="228"/>
      <c r="AB15" s="39"/>
    </row>
    <row r="16" spans="1:28" ht="23.25" customHeight="1">
      <c r="G16" s="6"/>
      <c r="H16" s="254">
        <v>6</v>
      </c>
      <c r="I16" s="251">
        <v>2.0664933427553414</v>
      </c>
      <c r="J16" s="252">
        <v>2.1712213066008168</v>
      </c>
      <c r="K16" s="256">
        <v>-8.3636043316607234E-2</v>
      </c>
      <c r="M16" s="228"/>
      <c r="Y16" s="290"/>
      <c r="Z16" s="230"/>
      <c r="AA16" s="228"/>
      <c r="AB16" s="39"/>
    </row>
    <row r="17" spans="2:28" ht="23.25" customHeight="1">
      <c r="G17" s="6"/>
      <c r="H17" s="254">
        <v>7</v>
      </c>
      <c r="I17" s="251">
        <v>2.13</v>
      </c>
      <c r="J17" s="252">
        <v>2.1017421299217456</v>
      </c>
      <c r="K17" s="256">
        <v>-3.2000043693309776E-2</v>
      </c>
      <c r="M17" s="228"/>
      <c r="Y17" s="290"/>
      <c r="Z17" s="230"/>
      <c r="AA17" s="228"/>
      <c r="AB17" s="39"/>
    </row>
    <row r="18" spans="2:28" ht="23.25" customHeight="1">
      <c r="G18" s="6"/>
      <c r="H18" s="254">
        <v>8</v>
      </c>
      <c r="I18" s="251">
        <v>2.08</v>
      </c>
      <c r="J18" s="252">
        <v>2.0266821880551307</v>
      </c>
      <c r="K18" s="256">
        <v>-3.5713202299184843E-2</v>
      </c>
      <c r="M18" s="228"/>
      <c r="Y18" s="290"/>
      <c r="Z18" s="230"/>
      <c r="AA18" s="228"/>
      <c r="AB18" s="39"/>
    </row>
    <row r="19" spans="2:28" ht="23.25" customHeight="1">
      <c r="G19" s="6"/>
      <c r="H19" s="254">
        <v>9</v>
      </c>
      <c r="I19" s="251">
        <v>2.13</v>
      </c>
      <c r="J19" s="252">
        <v>2.0929427005077801</v>
      </c>
      <c r="K19" s="256">
        <v>3.2694081412061538E-2</v>
      </c>
      <c r="M19" s="228"/>
      <c r="Y19" s="290"/>
      <c r="Z19" s="230"/>
      <c r="AA19" s="228"/>
      <c r="AB19" s="39"/>
    </row>
    <row r="20" spans="2:28" ht="23.25" customHeight="1">
      <c r="G20" s="6"/>
      <c r="H20" s="257" t="s">
        <v>376</v>
      </c>
      <c r="I20" s="258">
        <v>5.9701492537313383E-2</v>
      </c>
      <c r="J20" s="259">
        <v>1.2332229138635631E-2</v>
      </c>
      <c r="K20" s="260">
        <v>-4.7369263398677752E-2</v>
      </c>
      <c r="M20" s="228"/>
      <c r="Y20" s="290"/>
      <c r="Z20" s="230"/>
      <c r="AA20" s="228"/>
      <c r="AB20" s="39"/>
    </row>
    <row r="21" spans="2:28" ht="23.25" customHeight="1">
      <c r="H21" s="261" t="s">
        <v>436</v>
      </c>
      <c r="I21" s="262"/>
      <c r="J21" s="263" t="s">
        <v>450</v>
      </c>
      <c r="K21" s="264"/>
      <c r="M21" s="228"/>
      <c r="X21" s="2"/>
      <c r="Y21" s="31"/>
      <c r="AB21" s="39"/>
    </row>
    <row r="22" spans="2:28" ht="9" customHeight="1">
      <c r="M22" s="228"/>
      <c r="X22" s="2"/>
      <c r="Y22" s="31"/>
      <c r="AB22" s="228"/>
    </row>
    <row r="23" spans="2:28" ht="16.5" customHeight="1">
      <c r="B23" s="52" t="s">
        <v>133</v>
      </c>
      <c r="C23" s="52"/>
      <c r="D23" s="51"/>
      <c r="E23" s="51"/>
      <c r="F23" s="51"/>
      <c r="G23" s="51"/>
      <c r="H23" s="51"/>
      <c r="I23" s="51"/>
      <c r="J23" s="51"/>
      <c r="K23" s="51"/>
      <c r="M23" s="228"/>
      <c r="X23" s="2"/>
      <c r="Y23" s="31"/>
      <c r="AB23" s="228"/>
    </row>
    <row r="24" spans="2:28" ht="27.75" customHeight="1">
      <c r="B24" s="56" t="s">
        <v>62</v>
      </c>
      <c r="C24" s="56" t="s">
        <v>100</v>
      </c>
      <c r="D24" s="56" t="s">
        <v>102</v>
      </c>
      <c r="E24" s="56" t="s">
        <v>103</v>
      </c>
      <c r="F24" s="56" t="s">
        <v>104</v>
      </c>
      <c r="G24" s="56" t="s">
        <v>105</v>
      </c>
      <c r="H24" s="56" t="s">
        <v>6</v>
      </c>
      <c r="I24" s="56" t="s">
        <v>7</v>
      </c>
      <c r="J24" s="56" t="s">
        <v>106</v>
      </c>
      <c r="K24" s="56" t="s">
        <v>72</v>
      </c>
      <c r="M24" s="228"/>
      <c r="X24" s="2"/>
      <c r="Y24" s="31"/>
      <c r="AB24" s="228"/>
    </row>
    <row r="25" spans="2:28" ht="23.25" customHeight="1">
      <c r="B25" s="76" t="s">
        <v>437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28"/>
      <c r="N25" s="295" t="str">
        <f>C5</f>
        <v>태양여객</v>
      </c>
      <c r="Y25" s="31"/>
    </row>
    <row r="26" spans="2:28" ht="22.5" customHeight="1">
      <c r="B26" s="224" t="s">
        <v>117</v>
      </c>
      <c r="C26" s="69">
        <v>9</v>
      </c>
      <c r="D26" s="70">
        <v>3.2525244677840806E-2</v>
      </c>
      <c r="E26" s="70">
        <v>0.36087857724925421</v>
      </c>
      <c r="F26" s="70">
        <v>0.17709417626157442</v>
      </c>
      <c r="G26" s="71">
        <v>9.3753142857142873</v>
      </c>
      <c r="H26" s="72">
        <v>0.24815650916799534</v>
      </c>
      <c r="I26" s="72">
        <v>9.5562281755344003</v>
      </c>
      <c r="J26" s="73">
        <v>2.0929427005077801</v>
      </c>
      <c r="K26" s="74" t="s">
        <v>67</v>
      </c>
      <c r="M26" s="228"/>
      <c r="N26" s="39" t="s">
        <v>67</v>
      </c>
      <c r="O26" s="39">
        <v>80</v>
      </c>
      <c r="Y26" s="31"/>
    </row>
    <row r="27" spans="2:28" ht="22.5" customHeight="1">
      <c r="B27" s="53" t="s">
        <v>107</v>
      </c>
      <c r="C27" s="53"/>
      <c r="D27" s="67">
        <f>D26/D25-1</f>
        <v>0.48315457824353403</v>
      </c>
      <c r="E27" s="67">
        <f t="shared" ref="E27:J27" si="0">E26/E25-1</f>
        <v>1.8181457028231707E-2</v>
      </c>
      <c r="F27" s="67">
        <f t="shared" si="0"/>
        <v>2.0462266338444612E-2</v>
      </c>
      <c r="G27" s="67">
        <f t="shared" si="0"/>
        <v>-0.33480506518091202</v>
      </c>
      <c r="H27" s="67">
        <f t="shared" si="0"/>
        <v>0.11099985051451355</v>
      </c>
      <c r="I27" s="67">
        <f t="shared" si="0"/>
        <v>-0.39457943603432255</v>
      </c>
      <c r="J27" s="67">
        <f t="shared" si="0"/>
        <v>-1.7588809489224699E-2</v>
      </c>
      <c r="K27" s="68" t="str">
        <f>J21</f>
        <v>24위/(32개사)</v>
      </c>
      <c r="M27" s="2" t="s">
        <v>189</v>
      </c>
      <c r="N27" s="296">
        <v>4.9382716049382713E-2</v>
      </c>
      <c r="O27" s="39">
        <v>4</v>
      </c>
      <c r="X27" s="2"/>
      <c r="Y27" s="31"/>
    </row>
    <row r="28" spans="2:28" ht="22.5" customHeight="1">
      <c r="M28" s="2" t="s">
        <v>190</v>
      </c>
      <c r="N28" s="296">
        <v>3.7037037037037035E-2</v>
      </c>
      <c r="O28" s="39">
        <v>3</v>
      </c>
      <c r="X28" s="2"/>
      <c r="Y28" s="31"/>
    </row>
    <row r="29" spans="2:28" ht="17.25" customHeight="1">
      <c r="B29" s="52" t="s">
        <v>134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116</v>
      </c>
      <c r="N29" s="296">
        <v>6.1728395061728392E-2</v>
      </c>
      <c r="O29" s="39">
        <v>5</v>
      </c>
      <c r="X29" s="2"/>
      <c r="Y29" s="31"/>
    </row>
    <row r="30" spans="2:28" ht="22.5" customHeight="1">
      <c r="B30" s="60"/>
      <c r="C30" s="60"/>
      <c r="M30" s="2" t="s">
        <v>191</v>
      </c>
      <c r="N30" s="296">
        <v>0.19753086419753085</v>
      </c>
      <c r="O30" s="39">
        <v>16</v>
      </c>
      <c r="X30" s="2"/>
      <c r="Y30" s="31"/>
    </row>
    <row r="31" spans="2:28" ht="22.5" customHeight="1" thickBot="1">
      <c r="H31" s="196" t="s">
        <v>91</v>
      </c>
      <c r="I31" s="197" t="s">
        <v>92</v>
      </c>
      <c r="J31" s="198" t="str">
        <f>J10</f>
        <v>태양여객</v>
      </c>
      <c r="K31" s="199" t="s">
        <v>115</v>
      </c>
      <c r="M31" s="2" t="s">
        <v>192</v>
      </c>
      <c r="N31" s="296">
        <v>0.20987654320987653</v>
      </c>
      <c r="O31" s="39">
        <v>17</v>
      </c>
      <c r="X31" s="2"/>
      <c r="Y31" s="31"/>
    </row>
    <row r="32" spans="2:28" ht="22.5" customHeight="1" thickTop="1">
      <c r="H32" s="204" t="s">
        <v>109</v>
      </c>
      <c r="I32" s="205" t="s">
        <v>67</v>
      </c>
      <c r="J32" s="206" t="s">
        <v>67</v>
      </c>
      <c r="K32" s="207"/>
      <c r="M32" s="2" t="s">
        <v>76</v>
      </c>
      <c r="N32" s="296">
        <v>0.44444444444444442</v>
      </c>
      <c r="O32" s="39">
        <v>35</v>
      </c>
      <c r="X32" s="2"/>
      <c r="Z32" s="39"/>
      <c r="AA32" s="39"/>
      <c r="AB32" s="39"/>
    </row>
    <row r="33" spans="2:28" ht="21" customHeight="1">
      <c r="H33" s="200" t="s">
        <v>94</v>
      </c>
      <c r="I33" s="201">
        <v>4.0834575260804772E-2</v>
      </c>
      <c r="J33" s="202" t="s">
        <v>439</v>
      </c>
      <c r="K33" s="203">
        <v>8.5481407885779417E-3</v>
      </c>
      <c r="M33" s="2"/>
      <c r="X33" s="2"/>
      <c r="Z33" s="39"/>
      <c r="AA33" s="39"/>
      <c r="AB33" s="39"/>
    </row>
    <row r="34" spans="2:28" ht="21" customHeight="1">
      <c r="H34" s="184" t="s">
        <v>95</v>
      </c>
      <c r="I34" s="176">
        <v>6.9448584202682559E-2</v>
      </c>
      <c r="J34" s="185" t="s">
        <v>445</v>
      </c>
      <c r="K34" s="186">
        <v>-3.2411547165645524E-2</v>
      </c>
      <c r="L34" s="4"/>
      <c r="M34" s="2"/>
      <c r="X34" s="2"/>
      <c r="Z34" s="39"/>
      <c r="AA34" s="39"/>
      <c r="AB34" s="39"/>
    </row>
    <row r="35" spans="2:28" ht="21" customHeight="1">
      <c r="H35" s="183" t="s">
        <v>96</v>
      </c>
      <c r="I35" s="176">
        <v>0.12071535022354694</v>
      </c>
      <c r="J35" s="185" t="s">
        <v>446</v>
      </c>
      <c r="K35" s="186">
        <v>-5.8986955161818552E-2</v>
      </c>
      <c r="L35" s="4"/>
      <c r="M35" s="2"/>
      <c r="X35" s="2"/>
      <c r="Z35" s="39"/>
      <c r="AA35" s="39"/>
      <c r="AB35" s="39"/>
    </row>
    <row r="36" spans="2:28" ht="21" customHeight="1">
      <c r="H36" s="183" t="s">
        <v>99</v>
      </c>
      <c r="I36" s="176">
        <v>0.21818181818181817</v>
      </c>
      <c r="J36" s="185" t="s">
        <v>447</v>
      </c>
      <c r="K36" s="186">
        <v>-2.0650953984287318E-2</v>
      </c>
      <c r="L36" s="4"/>
      <c r="M36" s="2"/>
      <c r="X36" s="2"/>
      <c r="Z36" s="39"/>
      <c r="AA36" s="39"/>
      <c r="AB36" s="39"/>
    </row>
    <row r="37" spans="2:28" ht="21" customHeight="1">
      <c r="H37" s="187" t="s">
        <v>97</v>
      </c>
      <c r="I37" s="176">
        <v>0.23487332339791356</v>
      </c>
      <c r="J37" s="185" t="s">
        <v>448</v>
      </c>
      <c r="K37" s="186">
        <v>-2.4996780188037027E-2</v>
      </c>
      <c r="L37" s="4"/>
      <c r="M37" s="2"/>
      <c r="X37" s="2"/>
      <c r="Z37" s="39"/>
      <c r="AA37" s="39"/>
      <c r="AB37" s="39"/>
    </row>
    <row r="38" spans="2:28" ht="21" customHeight="1">
      <c r="H38" s="188" t="s">
        <v>98</v>
      </c>
      <c r="I38" s="189">
        <v>0.31594634873323396</v>
      </c>
      <c r="J38" s="190" t="s">
        <v>449</v>
      </c>
      <c r="K38" s="191">
        <v>0.12849809571121046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135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101</v>
      </c>
      <c r="D41" s="56" t="s">
        <v>102</v>
      </c>
      <c r="E41" s="56" t="s">
        <v>103</v>
      </c>
      <c r="F41" s="56" t="s">
        <v>104</v>
      </c>
      <c r="G41" s="56" t="s">
        <v>105</v>
      </c>
      <c r="H41" s="56" t="s">
        <v>6</v>
      </c>
      <c r="I41" s="56" t="s">
        <v>7</v>
      </c>
      <c r="J41" s="56" t="s">
        <v>106</v>
      </c>
      <c r="K41" s="56" t="s">
        <v>72</v>
      </c>
      <c r="L41" s="4"/>
      <c r="M41" s="2"/>
      <c r="N41" s="39" t="s">
        <v>128</v>
      </c>
      <c r="X41" s="2"/>
      <c r="Z41" s="39"/>
      <c r="AA41" s="39"/>
      <c r="AB41" s="39"/>
    </row>
    <row r="42" spans="2:28" ht="22.5" customHeight="1">
      <c r="B42" s="226" t="s">
        <v>117</v>
      </c>
      <c r="C42" s="77">
        <v>1</v>
      </c>
      <c r="D42" s="78">
        <v>3.7069991527489764E-2</v>
      </c>
      <c r="E42" s="78">
        <v>0.44472642247593563</v>
      </c>
      <c r="F42" s="78">
        <v>0.22673185535591067</v>
      </c>
      <c r="G42" s="79">
        <v>10.115083333333335</v>
      </c>
      <c r="H42" s="80">
        <v>1.3866857363881013</v>
      </c>
      <c r="I42" s="80">
        <v>27.505512923849381</v>
      </c>
      <c r="J42" s="81">
        <v>2.0640413850813766</v>
      </c>
      <c r="K42" s="83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4" t="s">
        <v>117</v>
      </c>
      <c r="C43" s="69">
        <v>2</v>
      </c>
      <c r="D43" s="70">
        <v>5.8814690401631037E-2</v>
      </c>
      <c r="E43" s="70">
        <v>0.36026177670632742</v>
      </c>
      <c r="F43" s="70">
        <v>0.18055295851147365</v>
      </c>
      <c r="G43" s="71">
        <v>7.8433043478260851</v>
      </c>
      <c r="H43" s="72">
        <v>0.12735309074391835</v>
      </c>
      <c r="I43" s="72">
        <v>6.9919952991356151</v>
      </c>
      <c r="J43" s="73">
        <v>2.3598930681926928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24" t="s">
        <v>117</v>
      </c>
      <c r="C44" s="69">
        <v>3</v>
      </c>
      <c r="D44" s="70">
        <v>2.7237044209412746E-2</v>
      </c>
      <c r="E44" s="70">
        <v>0.34681384801625248</v>
      </c>
      <c r="F44" s="70">
        <v>0.18059698196530244</v>
      </c>
      <c r="G44" s="71">
        <v>6.1890851063829802</v>
      </c>
      <c r="H44" s="72">
        <v>0.28601132575764099</v>
      </c>
      <c r="I44" s="72">
        <v>5.8674187844949648</v>
      </c>
      <c r="J44" s="73">
        <v>2.4820698380670874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4" t="s">
        <v>117</v>
      </c>
      <c r="C45" s="69">
        <v>4</v>
      </c>
      <c r="D45" s="70">
        <v>2.5262751651879915E-2</v>
      </c>
      <c r="E45" s="70">
        <v>0.34192456417811634</v>
      </c>
      <c r="F45" s="70">
        <v>0.18084831650257183</v>
      </c>
      <c r="G45" s="71">
        <v>6.4218510638297888</v>
      </c>
      <c r="H45" s="72">
        <v>0.55227152259217471</v>
      </c>
      <c r="I45" s="72">
        <v>6.1297775141442248</v>
      </c>
      <c r="J45" s="73">
        <v>2.4323782442382202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4" t="s">
        <v>117</v>
      </c>
      <c r="C46" s="69">
        <v>5</v>
      </c>
      <c r="D46" s="70">
        <v>2.5624435446616134E-2</v>
      </c>
      <c r="E46" s="70">
        <v>0.3421699702101253</v>
      </c>
      <c r="F46" s="70">
        <v>0.18447467484227573</v>
      </c>
      <c r="G46" s="71">
        <v>7.0197906976744182</v>
      </c>
      <c r="H46" s="72">
        <v>0.14689779100463118</v>
      </c>
      <c r="I46" s="72">
        <v>6.6693741609401895</v>
      </c>
      <c r="J46" s="73">
        <v>2.3723253362785517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4" t="s">
        <v>117</v>
      </c>
      <c r="C47" s="69">
        <v>6</v>
      </c>
      <c r="D47" s="70">
        <v>2.8074571446913606E-2</v>
      </c>
      <c r="E47" s="70">
        <v>0.34849506020006854</v>
      </c>
      <c r="F47" s="70">
        <v>0.17339814833670633</v>
      </c>
      <c r="G47" s="71">
        <v>8.292799999999998</v>
      </c>
      <c r="H47" s="72">
        <v>0.21216787657274108</v>
      </c>
      <c r="I47" s="72">
        <v>7.5810503798418027</v>
      </c>
      <c r="J47" s="73">
        <v>2.1717248718135589</v>
      </c>
      <c r="K47" s="74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24" t="s">
        <v>117</v>
      </c>
      <c r="C48" s="69">
        <v>7</v>
      </c>
      <c r="D48" s="70">
        <v>3.1551348487086177E-2</v>
      </c>
      <c r="E48" s="70">
        <v>0.35190838756933179</v>
      </c>
      <c r="F48" s="70">
        <v>0.17362968900203019</v>
      </c>
      <c r="G48" s="71">
        <v>8.9358536585365815</v>
      </c>
      <c r="H48" s="72">
        <v>0.18328813378788789</v>
      </c>
      <c r="I48" s="72">
        <v>8.0399759818439023</v>
      </c>
      <c r="J48" s="73">
        <v>2.104719774164534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4" t="s">
        <v>117</v>
      </c>
      <c r="C49" s="69">
        <v>8</v>
      </c>
      <c r="D49" s="70">
        <v>3.5092219909799473E-2</v>
      </c>
      <c r="E49" s="70">
        <v>0.35908947216429626</v>
      </c>
      <c r="F49" s="70">
        <v>0.16597910765667082</v>
      </c>
      <c r="G49" s="71">
        <v>9.7197499999999977</v>
      </c>
      <c r="H49" s="72">
        <v>0.21760342065861918</v>
      </c>
      <c r="I49" s="72">
        <v>7.7252442871208302</v>
      </c>
      <c r="J49" s="73">
        <v>2.0266821880551307</v>
      </c>
      <c r="K49" s="74" t="s">
        <v>70</v>
      </c>
      <c r="M49" s="2"/>
      <c r="N49" s="39">
        <v>1</v>
      </c>
      <c r="X49" s="2"/>
      <c r="Z49" s="39"/>
      <c r="AA49" s="39"/>
      <c r="AB49" s="39"/>
    </row>
    <row r="50" spans="2:28" ht="22.5" customHeight="1">
      <c r="B50" s="224" t="s">
        <v>117</v>
      </c>
      <c r="C50" s="69">
        <v>9</v>
      </c>
      <c r="D50" s="70">
        <v>3.2525244677840806E-2</v>
      </c>
      <c r="E50" s="70">
        <v>0.36087857724925421</v>
      </c>
      <c r="F50" s="70">
        <v>0.17709417626157442</v>
      </c>
      <c r="G50" s="71">
        <v>9.3753142857142873</v>
      </c>
      <c r="H50" s="72">
        <v>0.24815650916799534</v>
      </c>
      <c r="I50" s="72">
        <v>9.5562281755344003</v>
      </c>
      <c r="J50" s="73">
        <v>2.0929427005077801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5.5" customHeight="1">
      <c r="B51" s="53" t="s">
        <v>107</v>
      </c>
      <c r="C51" s="53"/>
      <c r="D51" s="67" cm="1">
        <f t="array" aca="1" ref="D51" ca="1">(INDIRECT(ADDRESS(ROW()-1,COLUMN()))/INDIRECT(ADDRESS(ROW()-2,COLUMN())))-1</f>
        <v>-7.3149411423864996E-2</v>
      </c>
      <c r="E51" s="67" cm="1">
        <f t="array" aca="1" ref="E51" ca="1">(INDIRECT(ADDRESS(ROW()-1,COLUMN()))/INDIRECT(ADDRESS(ROW()-2,COLUMN())))-1</f>
        <v>4.9823378952735808E-3</v>
      </c>
      <c r="F51" s="67" cm="1">
        <f t="array" aca="1" ref="F51" ca="1">(INDIRECT(ADDRESS(ROW()-1,COLUMN()))/INDIRECT(ADDRESS(ROW()-2,COLUMN())))-1</f>
        <v>6.6966672865209187E-2</v>
      </c>
      <c r="G51" s="67" cm="1">
        <f t="array" aca="1" ref="G51" ca="1">(INDIRECT(ADDRESS(ROW()-1,COLUMN()))/INDIRECT(ADDRESS(ROW()-2,COLUMN())))-1</f>
        <v>-3.5436684512020422E-2</v>
      </c>
      <c r="H51" s="67" cm="1">
        <f t="array" aca="1" ref="H51" ca="1">(INDIRECT(ADDRESS(ROW()-1,COLUMN()))/INDIRECT(ADDRESS(ROW()-2,COLUMN())))-1</f>
        <v>0.14040720691293029</v>
      </c>
      <c r="I51" s="67" cm="1">
        <f t="array" aca="1" ref="I51" ca="1">(INDIRECT(ADDRESS(ROW()-1,COLUMN()))/INDIRECT(ADDRESS(ROW()-2,COLUMN())))-1</f>
        <v>0.23701307303202079</v>
      </c>
      <c r="J51" s="67" cm="1">
        <f t="array" aca="1" ref="J51" ca="1">(INDIRECT(ADDRESS(ROW()-1,COLUMN()))/INDIRECT(ADDRESS(ROW()-2,COLUMN())))-1</f>
        <v>3.2694081412061538E-2</v>
      </c>
      <c r="K51" s="75" t="str" cm="1">
        <f t="array" ref="K51">_xlfn.IFS(N51=0,"등급유지",N51&gt;0,N51&amp;"등급 상승",N51&lt;0,N51&amp;"등급 하락")</f>
        <v>등급유지</v>
      </c>
      <c r="M51" s="297"/>
      <c r="N51" s="39">
        <v>0</v>
      </c>
      <c r="O51" s="39" t="s">
        <v>129</v>
      </c>
      <c r="X51" s="298"/>
      <c r="Z51" s="229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7"/>
      <c r="N52" s="2"/>
      <c r="O52" s="2"/>
      <c r="X52" s="298"/>
      <c r="Z52" s="229"/>
      <c r="AA52" s="39"/>
      <c r="AB52" s="39"/>
    </row>
    <row r="53" spans="2:28" ht="18" customHeight="1">
      <c r="B53" s="52" t="s">
        <v>136</v>
      </c>
      <c r="C53" s="52"/>
      <c r="D53" s="51"/>
      <c r="E53" s="51"/>
      <c r="F53" s="51"/>
      <c r="G53" s="51"/>
      <c r="H53" s="51"/>
      <c r="I53" s="51"/>
      <c r="J53" s="51"/>
      <c r="K53" s="51"/>
      <c r="M53" s="297"/>
      <c r="X53" s="298"/>
      <c r="Z53" s="229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7"/>
      <c r="X54" s="298"/>
      <c r="Z54" s="229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7"/>
      <c r="N55" s="298"/>
      <c r="P55" s="229"/>
      <c r="AA55" s="40"/>
    </row>
    <row r="56" spans="2:28" ht="25.5" customHeight="1">
      <c r="B56" s="48"/>
      <c r="C56" s="48"/>
      <c r="D56" s="49"/>
      <c r="M56" s="297"/>
      <c r="N56" s="298"/>
      <c r="P56" s="229"/>
      <c r="AA56" s="40"/>
    </row>
    <row r="57" spans="2:28" ht="25.5" customHeight="1">
      <c r="B57" s="48"/>
      <c r="C57" s="48"/>
      <c r="D57" s="49"/>
      <c r="M57" s="297"/>
      <c r="N57" s="298"/>
      <c r="P57" s="229"/>
      <c r="AA57" s="40"/>
    </row>
    <row r="58" spans="2:28" ht="25.5" customHeight="1">
      <c r="B58" s="48"/>
      <c r="C58" s="48"/>
      <c r="D58" s="49"/>
      <c r="M58" s="297"/>
      <c r="N58" s="298"/>
      <c r="P58" s="229"/>
      <c r="AA58" s="40"/>
    </row>
    <row r="59" spans="2:28" ht="25.5" customHeight="1">
      <c r="B59" s="48"/>
      <c r="C59" s="48"/>
      <c r="D59" s="49"/>
      <c r="M59" s="297"/>
      <c r="N59" s="298"/>
      <c r="P59" s="229"/>
      <c r="AA59" s="40"/>
    </row>
    <row r="60" spans="2:28" ht="25.5" customHeight="1">
      <c r="B60" s="48"/>
      <c r="C60" s="48"/>
      <c r="D60" s="49"/>
      <c r="M60" s="297"/>
      <c r="N60" s="298"/>
      <c r="P60" s="229"/>
      <c r="AA60" s="40"/>
    </row>
    <row r="61" spans="2:28" ht="25.5" customHeight="1">
      <c r="B61" s="48"/>
      <c r="C61" s="48"/>
      <c r="D61" s="49"/>
      <c r="M61" s="297"/>
      <c r="N61" s="298"/>
      <c r="P61" s="229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7"/>
      <c r="N62" s="298"/>
      <c r="P62" s="229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97"/>
      <c r="N63" s="298"/>
      <c r="P63" s="229"/>
      <c r="AA63" s="40"/>
    </row>
    <row r="64" spans="2:28" ht="25.5" customHeight="1" thickBot="1">
      <c r="B64" s="208" t="s">
        <v>91</v>
      </c>
      <c r="C64" s="209" t="s">
        <v>125</v>
      </c>
      <c r="D64" s="209" t="s">
        <v>124</v>
      </c>
      <c r="E64" s="209" t="s">
        <v>127</v>
      </c>
      <c r="F64" s="209" t="s">
        <v>122</v>
      </c>
      <c r="G64" s="209" t="s">
        <v>120</v>
      </c>
      <c r="H64" s="209" t="s">
        <v>121</v>
      </c>
      <c r="I64" s="209" t="s">
        <v>118</v>
      </c>
      <c r="J64" s="209" t="s">
        <v>123</v>
      </c>
      <c r="K64" s="210" t="s">
        <v>119</v>
      </c>
      <c r="M64" s="299">
        <v>1</v>
      </c>
      <c r="N64" s="300">
        <v>2</v>
      </c>
      <c r="O64" s="300">
        <v>3</v>
      </c>
      <c r="P64" s="299">
        <v>4</v>
      </c>
      <c r="Q64" s="300">
        <v>5</v>
      </c>
      <c r="R64" s="300">
        <v>6</v>
      </c>
      <c r="S64" s="299">
        <v>7</v>
      </c>
      <c r="T64" s="300">
        <v>8</v>
      </c>
      <c r="U64" s="300">
        <v>9</v>
      </c>
      <c r="V64" s="300"/>
      <c r="W64" s="300"/>
      <c r="X64" s="300"/>
      <c r="AA64" s="40"/>
    </row>
    <row r="65" spans="2:27" ht="25.5" customHeight="1" thickTop="1">
      <c r="B65" s="213" t="s">
        <v>109</v>
      </c>
      <c r="C65" s="214" t="s">
        <v>69</v>
      </c>
      <c r="D65" s="215" t="s">
        <v>69</v>
      </c>
      <c r="E65" s="215" t="s">
        <v>69</v>
      </c>
      <c r="F65" s="215" t="s">
        <v>67</v>
      </c>
      <c r="G65" s="215" t="s">
        <v>67</v>
      </c>
      <c r="H65" s="215" t="s">
        <v>67</v>
      </c>
      <c r="I65" s="215" t="s">
        <v>70</v>
      </c>
      <c r="J65" s="215" t="s">
        <v>70</v>
      </c>
      <c r="K65" s="215" t="s">
        <v>70</v>
      </c>
      <c r="M65" s="299" t="s">
        <v>125</v>
      </c>
      <c r="N65" s="299" t="s">
        <v>124</v>
      </c>
      <c r="O65" s="299" t="s">
        <v>127</v>
      </c>
      <c r="P65" s="299" t="s">
        <v>122</v>
      </c>
      <c r="Q65" s="299" t="s">
        <v>120</v>
      </c>
      <c r="R65" s="299" t="s">
        <v>121</v>
      </c>
      <c r="S65" s="299" t="s">
        <v>118</v>
      </c>
      <c r="T65" s="299" t="s">
        <v>123</v>
      </c>
      <c r="U65" s="299" t="s">
        <v>119</v>
      </c>
      <c r="V65" s="299"/>
      <c r="W65" s="299"/>
      <c r="X65" s="299"/>
      <c r="AA65" s="40"/>
    </row>
    <row r="66" spans="2:27" ht="25.5" customHeight="1">
      <c r="B66" s="211" t="s">
        <v>94</v>
      </c>
      <c r="C66" s="201" t="s">
        <v>377</v>
      </c>
      <c r="D66" s="201" t="s">
        <v>377</v>
      </c>
      <c r="E66" s="201" t="s">
        <v>377</v>
      </c>
      <c r="F66" s="201" t="s">
        <v>377</v>
      </c>
      <c r="G66" s="201" t="s">
        <v>377</v>
      </c>
      <c r="H66" s="201" t="s">
        <v>377</v>
      </c>
      <c r="I66" s="201" t="s">
        <v>377</v>
      </c>
      <c r="J66" s="201" t="s">
        <v>377</v>
      </c>
      <c r="K66" s="212" t="s">
        <v>377</v>
      </c>
      <c r="M66" s="301">
        <v>0</v>
      </c>
      <c r="N66" s="301">
        <v>0</v>
      </c>
      <c r="O66" s="301">
        <v>0</v>
      </c>
      <c r="P66" s="301">
        <v>0</v>
      </c>
      <c r="Q66" s="301">
        <v>0</v>
      </c>
      <c r="R66" s="301">
        <v>0</v>
      </c>
      <c r="S66" s="301">
        <v>0</v>
      </c>
      <c r="T66" s="301">
        <v>0</v>
      </c>
      <c r="U66" s="301">
        <v>0</v>
      </c>
      <c r="V66" s="302"/>
      <c r="W66" s="302"/>
      <c r="X66" s="302"/>
      <c r="AA66" s="40"/>
    </row>
    <row r="67" spans="2:27" ht="25.5" customHeight="1">
      <c r="B67" s="175" t="s">
        <v>95</v>
      </c>
      <c r="C67" s="177" t="s">
        <v>377</v>
      </c>
      <c r="D67" s="177" t="s">
        <v>377</v>
      </c>
      <c r="E67" s="177" t="s">
        <v>377</v>
      </c>
      <c r="F67" s="177" t="s">
        <v>377</v>
      </c>
      <c r="G67" s="177" t="s">
        <v>377</v>
      </c>
      <c r="H67" s="177" t="s">
        <v>377</v>
      </c>
      <c r="I67" s="177" t="s">
        <v>377</v>
      </c>
      <c r="J67" s="177" t="s">
        <v>377</v>
      </c>
      <c r="K67" s="178" t="s">
        <v>377</v>
      </c>
      <c r="M67" s="301">
        <v>0</v>
      </c>
      <c r="N67" s="301">
        <v>0</v>
      </c>
      <c r="O67" s="301">
        <v>0</v>
      </c>
      <c r="P67" s="301">
        <v>0</v>
      </c>
      <c r="Q67" s="301">
        <v>0</v>
      </c>
      <c r="R67" s="301">
        <v>0</v>
      </c>
      <c r="S67" s="301">
        <v>0</v>
      </c>
      <c r="T67" s="301">
        <v>0</v>
      </c>
      <c r="U67" s="301">
        <v>0</v>
      </c>
      <c r="V67" s="302"/>
      <c r="W67" s="302"/>
      <c r="X67" s="302"/>
      <c r="AA67" s="40"/>
    </row>
    <row r="68" spans="2:27" ht="25.5" customHeight="1">
      <c r="B68" s="174" t="s">
        <v>96</v>
      </c>
      <c r="C68" s="177" t="s">
        <v>377</v>
      </c>
      <c r="D68" s="177" t="s">
        <v>380</v>
      </c>
      <c r="E68" s="177" t="s">
        <v>380</v>
      </c>
      <c r="F68" s="177" t="s">
        <v>377</v>
      </c>
      <c r="G68" s="177" t="s">
        <v>377</v>
      </c>
      <c r="H68" s="177" t="s">
        <v>377</v>
      </c>
      <c r="I68" s="177" t="s">
        <v>377</v>
      </c>
      <c r="J68" s="177" t="s">
        <v>377</v>
      </c>
      <c r="K68" s="178" t="s">
        <v>377</v>
      </c>
      <c r="M68" s="301">
        <v>0</v>
      </c>
      <c r="N68" s="301">
        <v>0.5</v>
      </c>
      <c r="O68" s="301">
        <v>0.5</v>
      </c>
      <c r="P68" s="301">
        <v>0</v>
      </c>
      <c r="Q68" s="301">
        <v>0</v>
      </c>
      <c r="R68" s="301">
        <v>0</v>
      </c>
      <c r="S68" s="301">
        <v>0</v>
      </c>
      <c r="T68" s="301">
        <v>0</v>
      </c>
      <c r="U68" s="301">
        <v>0</v>
      </c>
      <c r="V68" s="302"/>
      <c r="W68" s="302"/>
      <c r="X68" s="302"/>
      <c r="AA68" s="40"/>
    </row>
    <row r="69" spans="2:27" ht="25.5" customHeight="1">
      <c r="B69" s="174" t="s">
        <v>99</v>
      </c>
      <c r="C69" s="177" t="s">
        <v>379</v>
      </c>
      <c r="D69" s="177" t="s">
        <v>377</v>
      </c>
      <c r="E69" s="177" t="s">
        <v>377</v>
      </c>
      <c r="F69" s="177" t="s">
        <v>383</v>
      </c>
      <c r="G69" s="177" t="s">
        <v>438</v>
      </c>
      <c r="H69" s="177" t="s">
        <v>384</v>
      </c>
      <c r="I69" s="177" t="s">
        <v>442</v>
      </c>
      <c r="J69" s="177" t="s">
        <v>443</v>
      </c>
      <c r="K69" s="178" t="s">
        <v>377</v>
      </c>
      <c r="M69" s="301">
        <v>1</v>
      </c>
      <c r="N69" s="301">
        <v>0</v>
      </c>
      <c r="O69" s="301">
        <v>0</v>
      </c>
      <c r="P69" s="301">
        <v>0.33333333333333331</v>
      </c>
      <c r="Q69" s="301">
        <v>0.4</v>
      </c>
      <c r="R69" s="301">
        <v>0.16666666666666666</v>
      </c>
      <c r="S69" s="301">
        <v>0.25</v>
      </c>
      <c r="T69" s="301">
        <v>0.33333333333333331</v>
      </c>
      <c r="U69" s="301">
        <v>0</v>
      </c>
      <c r="V69" s="302"/>
      <c r="W69" s="302"/>
      <c r="X69" s="302"/>
      <c r="AA69" s="40"/>
    </row>
    <row r="70" spans="2:27" ht="25.5" customHeight="1">
      <c r="B70" s="179" t="s">
        <v>97</v>
      </c>
      <c r="C70" s="177" t="s">
        <v>377</v>
      </c>
      <c r="D70" s="177" t="s">
        <v>380</v>
      </c>
      <c r="E70" s="177" t="s">
        <v>377</v>
      </c>
      <c r="F70" s="177" t="s">
        <v>381</v>
      </c>
      <c r="G70" s="177" t="s">
        <v>438</v>
      </c>
      <c r="H70" s="177" t="s">
        <v>383</v>
      </c>
      <c r="I70" s="177" t="s">
        <v>442</v>
      </c>
      <c r="J70" s="177" t="s">
        <v>377</v>
      </c>
      <c r="K70" s="178" t="s">
        <v>377</v>
      </c>
      <c r="M70" s="301">
        <v>0</v>
      </c>
      <c r="N70" s="301">
        <v>0.5</v>
      </c>
      <c r="O70" s="301">
        <v>0</v>
      </c>
      <c r="P70" s="301">
        <v>0.5</v>
      </c>
      <c r="Q70" s="301">
        <v>0.4</v>
      </c>
      <c r="R70" s="301">
        <v>0.33333333333333331</v>
      </c>
      <c r="S70" s="301">
        <v>0.25</v>
      </c>
      <c r="T70" s="301">
        <v>0</v>
      </c>
      <c r="U70" s="301">
        <v>0</v>
      </c>
      <c r="V70" s="302"/>
      <c r="W70" s="302"/>
      <c r="X70" s="302"/>
      <c r="AA70" s="40"/>
    </row>
    <row r="71" spans="2:27" ht="25.5" customHeight="1">
      <c r="B71" s="180" t="s">
        <v>98</v>
      </c>
      <c r="C71" s="181" t="s">
        <v>377</v>
      </c>
      <c r="D71" s="181" t="s">
        <v>377</v>
      </c>
      <c r="E71" s="181" t="s">
        <v>380</v>
      </c>
      <c r="F71" s="181" t="s">
        <v>384</v>
      </c>
      <c r="G71" s="181" t="s">
        <v>378</v>
      </c>
      <c r="H71" s="181" t="s">
        <v>381</v>
      </c>
      <c r="I71" s="181" t="s">
        <v>382</v>
      </c>
      <c r="J71" s="181" t="s">
        <v>444</v>
      </c>
      <c r="K71" s="182" t="s">
        <v>385</v>
      </c>
      <c r="M71" s="301">
        <v>0</v>
      </c>
      <c r="N71" s="301">
        <v>0</v>
      </c>
      <c r="O71" s="301">
        <v>0.5</v>
      </c>
      <c r="P71" s="301">
        <v>0.16666666666666666</v>
      </c>
      <c r="Q71" s="301">
        <v>0.2</v>
      </c>
      <c r="R71" s="301">
        <v>0.5</v>
      </c>
      <c r="S71" s="301">
        <v>0.5</v>
      </c>
      <c r="T71" s="301">
        <v>0.66666666666666663</v>
      </c>
      <c r="U71" s="301">
        <v>1</v>
      </c>
      <c r="V71" s="302"/>
      <c r="W71" s="302"/>
      <c r="X71" s="302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AA72" s="40"/>
    </row>
    <row r="73" spans="2:27" ht="25.5" hidden="1" customHeight="1" thickBot="1">
      <c r="B73" s="208" t="s">
        <v>91</v>
      </c>
      <c r="C73" s="209"/>
      <c r="D73" s="209"/>
      <c r="E73" s="209" t="str">
        <f>IFERROR(INDEX(#REF!,MATCH(종합!$C$5&amp;12,#REF!,0),2),"")</f>
        <v/>
      </c>
      <c r="F73" s="209" t="str">
        <f>IFERROR(INDEX(#REF!,MATCH(종합!$C$5&amp;13,#REF!,0),2),"")</f>
        <v/>
      </c>
      <c r="G73" s="209" t="str">
        <f>IFERROR(INDEX(#REF!,MATCH(종합!$C$5&amp;14,#REF!,0),2),"")</f>
        <v/>
      </c>
      <c r="H73" s="209" t="str">
        <f>IFERROR(INDEX(#REF!,MATCH(종합!$C$5&amp;15,#REF!,0),2),"")</f>
        <v/>
      </c>
      <c r="I73" s="209" t="str">
        <f>IFERROR(INDEX(#REF!,MATCH(종합!$C$5&amp;16,#REF!,0),2),"")</f>
        <v/>
      </c>
      <c r="J73" s="209" t="str">
        <f>IFERROR(INDEX(#REF!,MATCH(종합!$C$5&amp;17,#REF!,0),2),"")</f>
        <v/>
      </c>
      <c r="K73" s="209" t="str">
        <f>IFERROR(INDEX(#REF!,MATCH(종합!$C$5&amp;18,#REF!,0),2),"")</f>
        <v/>
      </c>
      <c r="M73" s="302"/>
      <c r="N73" s="302"/>
      <c r="O73" s="302"/>
      <c r="P73" s="302"/>
      <c r="Q73" s="302"/>
      <c r="R73" s="302"/>
      <c r="S73" s="302"/>
      <c r="T73" s="302"/>
      <c r="U73" s="302"/>
      <c r="AA73" s="40"/>
    </row>
    <row r="74" spans="2:27" ht="25.5" hidden="1" customHeight="1" thickTop="1">
      <c r="B74" s="213" t="s">
        <v>109</v>
      </c>
      <c r="C74" s="214"/>
      <c r="D74" s="215"/>
      <c r="E74" s="215" t="str">
        <f>IFERROR(INDEX(#REF!,MATCH(종합!$C$5&amp;종합!E$73,#REF!,0),15),"")</f>
        <v/>
      </c>
      <c r="F74" s="215" t="str">
        <f>IFERROR(INDEX(#REF!,MATCH(종합!$C$5&amp;종합!F$73,#REF!,0),15),"")</f>
        <v/>
      </c>
      <c r="G74" s="215" t="str">
        <f>IFERROR(INDEX(#REF!,MATCH(종합!$C$5&amp;종합!G$73,#REF!,0),15),"")</f>
        <v/>
      </c>
      <c r="H74" s="215" t="str">
        <f>IFERROR(INDEX(#REF!,MATCH(종합!$C$5&amp;종합!H$73,#REF!,0),15),"")</f>
        <v/>
      </c>
      <c r="I74" s="215" t="str">
        <f>IFERROR(INDEX(#REF!,MATCH(종합!$C$5&amp;종합!I$73,#REF!,0),15),"")</f>
        <v/>
      </c>
      <c r="J74" s="215" t="str">
        <f>IFERROR(INDEX(#REF!,MATCH(종합!$C$5&amp;종합!J$73,#REF!,0),15),"")</f>
        <v/>
      </c>
      <c r="K74" s="215" t="str">
        <f>IFERROR(INDEX(#REF!,MATCH(종합!$C$5&amp;종합!K$73,#REF!,0),15),"")</f>
        <v/>
      </c>
      <c r="M74" s="302"/>
      <c r="N74" s="302"/>
      <c r="O74" s="302"/>
      <c r="P74" s="302"/>
      <c r="Q74" s="302"/>
      <c r="R74" s="302"/>
      <c r="S74" s="302"/>
      <c r="T74" s="302"/>
      <c r="U74" s="302"/>
      <c r="AA74" s="40"/>
    </row>
    <row r="75" spans="2:27" ht="25.5" hidden="1" customHeight="1">
      <c r="B75" s="211" t="s">
        <v>94</v>
      </c>
      <c r="C75" s="201"/>
      <c r="D75" s="201" t="str">
        <f>IFERROR(ROUND(SUMIFS(#REF!,#REF!,종합!$C$5,#REF!,종합!D$73)/SUMIFS(#REF!,#REF!,종합!$C$5,#REF!,종합!D$73)*100,0)&amp;"%("&amp;SUMIFS(#REF!,#REF!,종합!$C$5,#REF!,종합!D$73)&amp;"명)","")</f>
        <v/>
      </c>
      <c r="E75" s="201" t="str">
        <f>IFERROR(ROUND(SUMIFS(#REF!,#REF!,종합!$C$5,#REF!,종합!E$73)/SUMIFS(#REF!,#REF!,종합!$C$5,#REF!,종합!E$73)*100,0)&amp;"%("&amp;SUMIFS(#REF!,#REF!,종합!$C$5,#REF!,종합!E$73)&amp;"명)","")</f>
        <v/>
      </c>
      <c r="F75" s="201"/>
      <c r="G75" s="201"/>
      <c r="H75" s="201"/>
      <c r="I75" s="201"/>
      <c r="J75" s="201"/>
      <c r="K75" s="212"/>
      <c r="M75" s="302"/>
      <c r="N75" s="302"/>
      <c r="O75" s="302"/>
      <c r="P75" s="302"/>
      <c r="Q75" s="302"/>
      <c r="R75" s="302"/>
      <c r="S75" s="302"/>
      <c r="T75" s="302"/>
      <c r="U75" s="302"/>
      <c r="AA75" s="40"/>
    </row>
    <row r="76" spans="2:27" ht="25.5" hidden="1" customHeight="1">
      <c r="B76" s="175" t="s">
        <v>95</v>
      </c>
      <c r="C76" s="177"/>
      <c r="D76" s="177" t="str">
        <f>IFERROR(ROUND(SUMIFS(#REF!,#REF!,종합!$C$5,#REF!,종합!D$73)/SUMIFS(#REF!,#REF!,종합!$C$5,#REF!,종합!D$73)*100,0)&amp;"%("&amp;SUMIFS(#REF!,#REF!,종합!$C$5,#REF!,종합!D$73)&amp;"명)","")</f>
        <v/>
      </c>
      <c r="E76" s="177" t="str">
        <f>IFERROR(ROUND(SUMIFS(#REF!,#REF!,종합!$C$5,#REF!,종합!E$73)/SUMIFS(#REF!,#REF!,종합!$C$5,#REF!,종합!E$73)*100,0)&amp;"%("&amp;SUMIFS(#REF!,#REF!,종합!$C$5,#REF!,종합!E$73)&amp;"명)","")</f>
        <v/>
      </c>
      <c r="F76" s="177"/>
      <c r="G76" s="177"/>
      <c r="H76" s="177"/>
      <c r="I76" s="177"/>
      <c r="J76" s="177"/>
      <c r="K76" s="178"/>
      <c r="M76" s="302"/>
      <c r="N76" s="302"/>
      <c r="O76" s="302"/>
      <c r="P76" s="302"/>
      <c r="Q76" s="302"/>
      <c r="R76" s="302"/>
      <c r="S76" s="302"/>
      <c r="T76" s="302"/>
      <c r="U76" s="302"/>
      <c r="AA76" s="40"/>
    </row>
    <row r="77" spans="2:27" ht="25.5" hidden="1" customHeight="1">
      <c r="B77" s="174" t="s">
        <v>96</v>
      </c>
      <c r="C77" s="177"/>
      <c r="D77" s="177" t="str">
        <f>IFERROR(ROUND(SUMIFS(#REF!,#REF!,종합!$C$5,#REF!,종합!D$73)/SUMIFS(#REF!,#REF!,종합!$C$5,#REF!,종합!D$73)*100,0)&amp;"%("&amp;SUMIFS(#REF!,#REF!,종합!$C$5,#REF!,종합!D$73)&amp;"명)","")</f>
        <v/>
      </c>
      <c r="E77" s="177" t="str">
        <f>IFERROR(ROUND(SUMIFS(#REF!,#REF!,종합!$C$5,#REF!,종합!E$73)/SUMIFS(#REF!,#REF!,종합!$C$5,#REF!,종합!E$73)*100,0)&amp;"%("&amp;SUMIFS(#REF!,#REF!,종합!$C$5,#REF!,종합!E$73)&amp;"명)","")</f>
        <v/>
      </c>
      <c r="F77" s="177"/>
      <c r="G77" s="177"/>
      <c r="H77" s="177"/>
      <c r="I77" s="177"/>
      <c r="J77" s="177"/>
      <c r="K77" s="178"/>
      <c r="M77" s="302"/>
      <c r="N77" s="302"/>
      <c r="O77" s="302"/>
      <c r="P77" s="302"/>
      <c r="Q77" s="302"/>
      <c r="R77" s="302"/>
      <c r="S77" s="302"/>
      <c r="T77" s="302"/>
      <c r="U77" s="302"/>
      <c r="AA77" s="40"/>
    </row>
    <row r="78" spans="2:27" ht="25.5" hidden="1" customHeight="1">
      <c r="B78" s="174" t="s">
        <v>99</v>
      </c>
      <c r="C78" s="177"/>
      <c r="D78" s="177" t="str">
        <f>IFERROR(ROUND(SUMIFS(#REF!,#REF!,종합!$C$5,#REF!,종합!D$73)/SUMIFS(#REF!,#REF!,종합!$C$5,#REF!,종합!D$73)*100,0)&amp;"%("&amp;SUMIFS(#REF!,#REF!,종합!$C$5,#REF!,종합!D$73)&amp;"명)","")</f>
        <v/>
      </c>
      <c r="E78" s="177" t="str">
        <f>IFERROR(ROUND(SUMIFS(#REF!,#REF!,종합!$C$5,#REF!,종합!E$73)/SUMIFS(#REF!,#REF!,종합!$C$5,#REF!,종합!E$73)*100,0)&amp;"%("&amp;SUMIFS(#REF!,#REF!,종합!$C$5,#REF!,종합!E$73)&amp;"명)","")</f>
        <v/>
      </c>
      <c r="F78" s="177"/>
      <c r="G78" s="177"/>
      <c r="H78" s="177"/>
      <c r="I78" s="177"/>
      <c r="J78" s="177"/>
      <c r="K78" s="178"/>
      <c r="M78" s="302"/>
      <c r="N78" s="302"/>
      <c r="O78" s="302"/>
      <c r="P78" s="302"/>
      <c r="Q78" s="302"/>
      <c r="R78" s="302"/>
      <c r="S78" s="302"/>
      <c r="T78" s="302"/>
      <c r="U78" s="302"/>
      <c r="AA78" s="40"/>
    </row>
    <row r="79" spans="2:27" ht="25.5" hidden="1" customHeight="1">
      <c r="B79" s="179" t="s">
        <v>97</v>
      </c>
      <c r="C79" s="177"/>
      <c r="D79" s="177" t="str">
        <f>IFERROR(ROUND(SUMIFS(#REF!,#REF!,종합!$C$5,#REF!,종합!D$73)/SUMIFS(#REF!,#REF!,종합!$C$5,#REF!,종합!D$73)*100,0)&amp;"%("&amp;SUMIFS(#REF!,#REF!,종합!$C$5,#REF!,종합!D$73)&amp;"명)","")</f>
        <v/>
      </c>
      <c r="E79" s="177" t="str">
        <f>IFERROR(ROUND(SUMIFS(#REF!,#REF!,종합!$C$5,#REF!,종합!E$73)/SUMIFS(#REF!,#REF!,종합!$C$5,#REF!,종합!E$73)*100,0)&amp;"%("&amp;SUMIFS(#REF!,#REF!,종합!$C$5,#REF!,종합!E$73)&amp;"명)","")</f>
        <v/>
      </c>
      <c r="F79" s="177"/>
      <c r="G79" s="177"/>
      <c r="H79" s="177"/>
      <c r="I79" s="177"/>
      <c r="J79" s="177"/>
      <c r="K79" s="178"/>
      <c r="M79" s="302"/>
      <c r="N79" s="302"/>
      <c r="O79" s="302"/>
      <c r="P79" s="302"/>
      <c r="Q79" s="302"/>
      <c r="R79" s="302"/>
      <c r="S79" s="302"/>
      <c r="T79" s="302"/>
      <c r="U79" s="302"/>
      <c r="AA79" s="40"/>
    </row>
    <row r="80" spans="2:27" ht="25.5" hidden="1" customHeight="1">
      <c r="B80" s="180" t="s">
        <v>98</v>
      </c>
      <c r="C80" s="181"/>
      <c r="D80" s="181" t="str">
        <f>IFERROR(ROUND(SUMIFS(#REF!,#REF!,종합!$C$5,#REF!,종합!D$73)/SUMIFS(#REF!,#REF!,종합!$C$5,#REF!,종합!D$73)*100,0)&amp;"%("&amp;SUMIFS(#REF!,#REF!,종합!$C$5,#REF!,종합!D$73)&amp;"명)","")</f>
        <v/>
      </c>
      <c r="E80" s="181" t="str">
        <f>IFERROR(ROUND(SUMIFS(#REF!,#REF!,종합!$C$5,#REF!,종합!E$73)/SUMIFS(#REF!,#REF!,종합!$C$5,#REF!,종합!E$73)*100,0)&amp;"%("&amp;SUMIFS(#REF!,#REF!,종합!$C$5,#REF!,종합!E$73)&amp;"명)","")</f>
        <v/>
      </c>
      <c r="F80" s="181"/>
      <c r="G80" s="181"/>
      <c r="H80" s="181"/>
      <c r="I80" s="181"/>
      <c r="J80" s="181"/>
      <c r="K80" s="182"/>
      <c r="M80" s="302"/>
      <c r="N80" s="302"/>
      <c r="O80" s="302"/>
      <c r="P80" s="302"/>
      <c r="Q80" s="302"/>
      <c r="R80" s="302"/>
      <c r="S80" s="302"/>
      <c r="T80" s="302"/>
      <c r="U80" s="302"/>
      <c r="AA80" s="40"/>
    </row>
    <row r="81" spans="2:27" ht="15.75" hidden="1" customHeight="1">
      <c r="B81" s="48"/>
      <c r="C81" s="48"/>
      <c r="D81" s="49"/>
      <c r="E81" s="49"/>
      <c r="F81" s="49"/>
      <c r="G81" s="49"/>
      <c r="H81" s="49"/>
      <c r="I81" s="49"/>
      <c r="J81" s="49"/>
      <c r="K81" s="49"/>
      <c r="M81" s="302"/>
      <c r="N81" s="302"/>
      <c r="O81" s="302"/>
      <c r="P81" s="302"/>
      <c r="Q81" s="302"/>
      <c r="R81" s="302"/>
      <c r="S81" s="302"/>
      <c r="T81" s="302"/>
      <c r="U81" s="302"/>
      <c r="AA81" s="40"/>
    </row>
    <row r="82" spans="2:27" ht="17.25" customHeight="1">
      <c r="B82" s="52" t="s">
        <v>137</v>
      </c>
      <c r="C82" s="52"/>
      <c r="D82" s="51"/>
      <c r="E82" s="51"/>
      <c r="F82" s="51"/>
      <c r="G82" s="51"/>
      <c r="H82" s="51"/>
      <c r="I82" s="51"/>
      <c r="J82" s="51"/>
      <c r="K82" s="51"/>
      <c r="M82" s="297"/>
      <c r="N82" s="298"/>
      <c r="P82" s="229"/>
      <c r="AA82" s="40"/>
    </row>
    <row r="83" spans="2:27" ht="30.75" customHeight="1">
      <c r="B83" s="56" t="s">
        <v>75</v>
      </c>
      <c r="C83" s="56" t="s">
        <v>101</v>
      </c>
      <c r="D83" s="56" t="s">
        <v>102</v>
      </c>
      <c r="E83" s="56" t="s">
        <v>103</v>
      </c>
      <c r="F83" s="56" t="s">
        <v>104</v>
      </c>
      <c r="G83" s="56" t="s">
        <v>105</v>
      </c>
      <c r="H83" s="56" t="s">
        <v>6</v>
      </c>
      <c r="I83" s="56" t="s">
        <v>7</v>
      </c>
      <c r="J83" s="56" t="s">
        <v>106</v>
      </c>
      <c r="K83" s="56" t="s">
        <v>108</v>
      </c>
      <c r="M83" s="297"/>
      <c r="N83" s="298"/>
      <c r="P83" s="229"/>
      <c r="AA83" s="40"/>
    </row>
    <row r="84" spans="2:27" ht="20.25" customHeight="1">
      <c r="B84" s="266" t="s">
        <v>125</v>
      </c>
      <c r="C84" s="267">
        <v>1</v>
      </c>
      <c r="D84" s="268">
        <v>5.3138064727586559E-2</v>
      </c>
      <c r="E84" s="268">
        <v>0.45893539777047937</v>
      </c>
      <c r="F84" s="268">
        <v>0.31371062826343271</v>
      </c>
      <c r="G84" s="269">
        <v>12.6805</v>
      </c>
      <c r="H84" s="270">
        <v>3.7597151038282921</v>
      </c>
      <c r="I84" s="270">
        <v>10.737746336533602</v>
      </c>
      <c r="J84" s="271">
        <v>2.7850520995197576</v>
      </c>
      <c r="K84" s="265"/>
      <c r="M84" s="297"/>
      <c r="N84" s="303"/>
      <c r="P84" s="229"/>
      <c r="AA84" s="40"/>
    </row>
    <row r="85" spans="2:27" ht="20.25" customHeight="1">
      <c r="B85" s="87" t="s">
        <v>125</v>
      </c>
      <c r="C85" s="66">
        <v>2</v>
      </c>
      <c r="D85" s="88">
        <v>5.4910718000040833E-2</v>
      </c>
      <c r="E85" s="88">
        <v>0.35218010701918201</v>
      </c>
      <c r="F85" s="88">
        <v>0.31441556099738194</v>
      </c>
      <c r="G85" s="89">
        <v>6.7069999999999999</v>
      </c>
      <c r="H85" s="90">
        <v>0.19623717399281815</v>
      </c>
      <c r="I85" s="90">
        <v>3.8593310885254235</v>
      </c>
      <c r="J85" s="91">
        <v>3.9847977229166274</v>
      </c>
      <c r="K85" s="74"/>
      <c r="M85" s="297"/>
      <c r="N85" s="303"/>
      <c r="P85" s="229"/>
      <c r="AA85" s="40"/>
    </row>
    <row r="86" spans="2:27" ht="20.25" customHeight="1">
      <c r="B86" s="87" t="s">
        <v>125</v>
      </c>
      <c r="C86" s="66">
        <v>3</v>
      </c>
      <c r="D86" s="88">
        <v>2.7870082801077431E-2</v>
      </c>
      <c r="E86" s="88">
        <v>0.34115194892995848</v>
      </c>
      <c r="F86" s="88">
        <v>0.41651933072430597</v>
      </c>
      <c r="G86" s="89">
        <v>1.966</v>
      </c>
      <c r="H86" s="90">
        <v>2.4866825714883939E-2</v>
      </c>
      <c r="I86" s="90">
        <v>1.1687408085995452</v>
      </c>
      <c r="J86" s="91">
        <v>5.7096518627896407</v>
      </c>
      <c r="K86" s="74"/>
      <c r="M86" s="297"/>
      <c r="N86" s="303"/>
      <c r="P86" s="229"/>
      <c r="AA86" s="40"/>
    </row>
    <row r="87" spans="2:27" ht="20.25" customHeight="1">
      <c r="B87" s="87" t="s">
        <v>125</v>
      </c>
      <c r="C87" s="66">
        <v>4</v>
      </c>
      <c r="D87" s="88">
        <v>5.0052195063858447E-2</v>
      </c>
      <c r="E87" s="88">
        <v>0.41031147407893465</v>
      </c>
      <c r="F87" s="88">
        <v>0.41962310215915161</v>
      </c>
      <c r="G87" s="89">
        <v>3.758</v>
      </c>
      <c r="H87" s="90">
        <v>0</v>
      </c>
      <c r="I87" s="90">
        <v>0</v>
      </c>
      <c r="J87" s="91">
        <v>4.7679156056747907</v>
      </c>
      <c r="K87" s="74"/>
      <c r="M87" s="297"/>
      <c r="N87" s="303"/>
      <c r="P87" s="229"/>
      <c r="AA87" s="40"/>
    </row>
    <row r="88" spans="2:27" ht="20.25" customHeight="1">
      <c r="B88" s="87" t="s">
        <v>125</v>
      </c>
      <c r="C88" s="66">
        <v>5</v>
      </c>
      <c r="D88" s="88">
        <v>0</v>
      </c>
      <c r="E88" s="88">
        <v>0</v>
      </c>
      <c r="F88" s="88">
        <v>0</v>
      </c>
      <c r="G88" s="89">
        <v>0</v>
      </c>
      <c r="H88" s="90">
        <v>0</v>
      </c>
      <c r="I88" s="90">
        <v>0</v>
      </c>
      <c r="J88" s="91">
        <v>0</v>
      </c>
      <c r="K88" s="74"/>
      <c r="M88" s="297"/>
      <c r="N88" s="303"/>
      <c r="P88" s="229"/>
      <c r="AA88" s="40"/>
    </row>
    <row r="89" spans="2:27" ht="20.25" customHeight="1">
      <c r="B89" s="87" t="s">
        <v>125</v>
      </c>
      <c r="C89" s="66">
        <v>6</v>
      </c>
      <c r="D89" s="88">
        <v>4.2235170454685021E-2</v>
      </c>
      <c r="E89" s="88">
        <v>0.31419883609438154</v>
      </c>
      <c r="F89" s="88">
        <v>0.18416063388201009</v>
      </c>
      <c r="G89" s="89">
        <v>8.5399999999999991</v>
      </c>
      <c r="H89" s="90">
        <v>3.6942955643332012E-2</v>
      </c>
      <c r="I89" s="90">
        <v>2.3089347277082508</v>
      </c>
      <c r="J89" s="91">
        <v>2.4030574469785075</v>
      </c>
      <c r="K89" s="74"/>
      <c r="M89" s="297"/>
      <c r="N89" s="303"/>
      <c r="P89" s="229"/>
      <c r="AA89" s="40"/>
    </row>
    <row r="90" spans="2:27" ht="20.25" customHeight="1">
      <c r="B90" s="87" t="s">
        <v>125</v>
      </c>
      <c r="C90" s="66">
        <v>7</v>
      </c>
      <c r="D90" s="88">
        <v>4.3113282102492129E-2</v>
      </c>
      <c r="E90" s="88">
        <v>0.31515882349141516</v>
      </c>
      <c r="F90" s="88">
        <v>0.18498431679251121</v>
      </c>
      <c r="G90" s="89">
        <v>9.1519999999999992</v>
      </c>
      <c r="H90" s="90">
        <v>1.8818343519075402E-2</v>
      </c>
      <c r="I90" s="90">
        <v>2.4463846574798023</v>
      </c>
      <c r="J90" s="91">
        <v>2.3193273643201757</v>
      </c>
      <c r="K90" s="74"/>
      <c r="M90" s="297"/>
      <c r="N90" s="303"/>
      <c r="P90" s="229"/>
      <c r="AA90" s="40"/>
    </row>
    <row r="91" spans="2:27" ht="20.25" customHeight="1">
      <c r="B91" s="87" t="s">
        <v>125</v>
      </c>
      <c r="C91" s="66">
        <v>8</v>
      </c>
      <c r="D91" s="88">
        <v>5.258332751235948E-2</v>
      </c>
      <c r="E91" s="88">
        <v>0.31356426361143802</v>
      </c>
      <c r="F91" s="88">
        <v>0.17527289015258479</v>
      </c>
      <c r="G91" s="89">
        <v>10.16</v>
      </c>
      <c r="H91" s="90">
        <v>7.1249142338449103E-2</v>
      </c>
      <c r="I91" s="90">
        <v>2.0899748419278401</v>
      </c>
      <c r="J91" s="91">
        <v>2.205805975395799</v>
      </c>
      <c r="K91" s="74"/>
      <c r="M91" s="297"/>
      <c r="N91" s="303"/>
      <c r="P91" s="229"/>
      <c r="AA91" s="40"/>
    </row>
    <row r="92" spans="2:27" ht="20.25" customHeight="1">
      <c r="B92" s="87" t="s">
        <v>125</v>
      </c>
      <c r="C92" s="66">
        <v>9</v>
      </c>
      <c r="D92" s="88">
        <v>5.4618344126603859E-2</v>
      </c>
      <c r="E92" s="88">
        <v>0.32420945310391669</v>
      </c>
      <c r="F92" s="88">
        <v>0.17881141935527914</v>
      </c>
      <c r="G92" s="89">
        <v>10.157</v>
      </c>
      <c r="H92" s="90">
        <v>0</v>
      </c>
      <c r="I92" s="90">
        <v>3.5453988320443277</v>
      </c>
      <c r="J92" s="91">
        <v>2.2401739809917331</v>
      </c>
      <c r="K92" s="74" t="s">
        <v>69</v>
      </c>
      <c r="M92" s="297"/>
      <c r="N92" s="303"/>
      <c r="P92" s="229"/>
      <c r="AA92" s="40"/>
    </row>
    <row r="93" spans="2:27" ht="20.25" customHeight="1">
      <c r="B93" s="266" t="s">
        <v>124</v>
      </c>
      <c r="C93" s="267">
        <v>1</v>
      </c>
      <c r="D93" s="268">
        <v>4.04205905557527E-2</v>
      </c>
      <c r="E93" s="268">
        <v>0.45355554072730936</v>
      </c>
      <c r="F93" s="268">
        <v>0.23171063531623454</v>
      </c>
      <c r="G93" s="269">
        <v>10.725</v>
      </c>
      <c r="H93" s="270">
        <v>0.58053862878795137</v>
      </c>
      <c r="I93" s="270">
        <v>44.474307127146538</v>
      </c>
      <c r="J93" s="271">
        <v>2.8480303073870665</v>
      </c>
      <c r="K93" s="265"/>
      <c r="M93" s="297"/>
      <c r="N93" s="303"/>
      <c r="P93" s="229"/>
      <c r="AA93" s="40"/>
    </row>
    <row r="94" spans="2:27" ht="20.25" customHeight="1">
      <c r="B94" s="87" t="s">
        <v>124</v>
      </c>
      <c r="C94" s="66">
        <v>2</v>
      </c>
      <c r="D94" s="88">
        <v>6.0317370707614518E-2</v>
      </c>
      <c r="E94" s="88">
        <v>0.3530999756820779</v>
      </c>
      <c r="F94" s="88">
        <v>0.20530348889893144</v>
      </c>
      <c r="G94" s="89">
        <v>6.6724999999999994</v>
      </c>
      <c r="H94" s="90">
        <v>0</v>
      </c>
      <c r="I94" s="90">
        <v>4.4149721175568652</v>
      </c>
      <c r="J94" s="91">
        <v>3.4709324393112464</v>
      </c>
      <c r="K94" s="74"/>
      <c r="M94" s="297"/>
      <c r="N94" s="303"/>
      <c r="P94" s="229"/>
      <c r="AA94" s="40"/>
    </row>
    <row r="95" spans="2:27" ht="20.25" customHeight="1">
      <c r="B95" s="87" t="s">
        <v>124</v>
      </c>
      <c r="C95" s="66">
        <v>3</v>
      </c>
      <c r="D95" s="88">
        <v>3.6248454722727058E-2</v>
      </c>
      <c r="E95" s="88">
        <v>0.29562160758208267</v>
      </c>
      <c r="F95" s="88">
        <v>0.18642751340598082</v>
      </c>
      <c r="G95" s="89">
        <v>5.2089999999999996</v>
      </c>
      <c r="H95" s="90">
        <v>0</v>
      </c>
      <c r="I95" s="90">
        <v>2.55795890487276</v>
      </c>
      <c r="J95" s="91">
        <v>3.731949138316355</v>
      </c>
      <c r="K95" s="74"/>
      <c r="M95" s="297"/>
      <c r="N95" s="303"/>
      <c r="P95" s="229"/>
      <c r="AA95" s="40"/>
    </row>
    <row r="96" spans="2:27" ht="20.25" customHeight="1">
      <c r="B96" s="87" t="s">
        <v>124</v>
      </c>
      <c r="C96" s="66">
        <v>4</v>
      </c>
      <c r="D96" s="88">
        <v>3.2265812159104949E-2</v>
      </c>
      <c r="E96" s="88">
        <v>0.28531957246868322</v>
      </c>
      <c r="F96" s="88">
        <v>0.19201882563698072</v>
      </c>
      <c r="G96" s="89">
        <v>5.4744999999999999</v>
      </c>
      <c r="H96" s="90">
        <v>9.2762717699024499E-3</v>
      </c>
      <c r="I96" s="90">
        <v>2.281962855396003</v>
      </c>
      <c r="J96" s="91">
        <v>3.6545987963092594</v>
      </c>
      <c r="K96" s="74"/>
      <c r="M96" s="297"/>
      <c r="N96" s="303"/>
      <c r="P96" s="229"/>
      <c r="AA96" s="40"/>
    </row>
    <row r="97" spans="2:27" ht="20.25" customHeight="1">
      <c r="B97" s="87" t="s">
        <v>124</v>
      </c>
      <c r="C97" s="66">
        <v>5</v>
      </c>
      <c r="D97" s="88">
        <v>3.7171601641298201E-2</v>
      </c>
      <c r="E97" s="88">
        <v>0.27971980354860942</v>
      </c>
      <c r="F97" s="88">
        <v>0.20005617584230972</v>
      </c>
      <c r="G97" s="89">
        <v>6.6385000000000005</v>
      </c>
      <c r="H97" s="90">
        <v>0</v>
      </c>
      <c r="I97" s="90">
        <v>2.6742290001909432</v>
      </c>
      <c r="J97" s="91">
        <v>3.4630925889058481</v>
      </c>
      <c r="K97" s="74"/>
      <c r="M97" s="297"/>
      <c r="N97" s="303"/>
      <c r="P97" s="229"/>
      <c r="AA97" s="40"/>
    </row>
    <row r="98" spans="2:27" ht="20.25" customHeight="1">
      <c r="B98" s="87" t="s">
        <v>124</v>
      </c>
      <c r="C98" s="66">
        <v>6</v>
      </c>
      <c r="D98" s="88">
        <v>3.5079028329811822E-2</v>
      </c>
      <c r="E98" s="88">
        <v>0.29862712841141231</v>
      </c>
      <c r="F98" s="88">
        <v>0.19057020270185868</v>
      </c>
      <c r="G98" s="89">
        <v>8.0519999999999996</v>
      </c>
      <c r="H98" s="90">
        <v>0</v>
      </c>
      <c r="I98" s="90">
        <v>4.788420231759539</v>
      </c>
      <c r="J98" s="91">
        <v>3.1992224305752632</v>
      </c>
      <c r="K98" s="74"/>
      <c r="M98" s="297"/>
      <c r="N98" s="303"/>
      <c r="P98" s="229"/>
      <c r="AA98" s="40"/>
    </row>
    <row r="99" spans="2:27" ht="20.25" customHeight="1">
      <c r="B99" s="87" t="s">
        <v>124</v>
      </c>
      <c r="C99" s="66">
        <v>7</v>
      </c>
      <c r="D99" s="88">
        <v>4.0565722887553765E-2</v>
      </c>
      <c r="E99" s="88">
        <v>0.27838627421293555</v>
      </c>
      <c r="F99" s="88">
        <v>0.18317774846341839</v>
      </c>
      <c r="G99" s="89">
        <v>8.1675000000000004</v>
      </c>
      <c r="H99" s="90">
        <v>0</v>
      </c>
      <c r="I99" s="90">
        <v>3.7450369446327625</v>
      </c>
      <c r="J99" s="91">
        <v>3.1262797088275875</v>
      </c>
      <c r="K99" s="74"/>
      <c r="M99" s="297"/>
      <c r="N99" s="303"/>
      <c r="P99" s="229"/>
      <c r="AA99" s="40"/>
    </row>
    <row r="100" spans="2:27" ht="20.25" customHeight="1">
      <c r="B100" s="87" t="s">
        <v>124</v>
      </c>
      <c r="C100" s="66">
        <v>8</v>
      </c>
      <c r="D100" s="88">
        <v>5.8165271338172911E-2</v>
      </c>
      <c r="E100" s="88">
        <v>0.30781832521235059</v>
      </c>
      <c r="F100" s="88">
        <v>0.17674337315911226</v>
      </c>
      <c r="G100" s="89">
        <v>9.4589999999999996</v>
      </c>
      <c r="H100" s="90">
        <v>0</v>
      </c>
      <c r="I100" s="90">
        <v>5.4246012967361459</v>
      </c>
      <c r="J100" s="91">
        <v>2.9347709927862304</v>
      </c>
      <c r="K100" s="74"/>
      <c r="M100" s="297"/>
      <c r="N100" s="303"/>
      <c r="P100" s="229"/>
      <c r="AA100" s="40"/>
    </row>
    <row r="101" spans="2:27" ht="20.25" customHeight="1">
      <c r="B101" s="87" t="s">
        <v>124</v>
      </c>
      <c r="C101" s="66">
        <v>9</v>
      </c>
      <c r="D101" s="88">
        <v>5.1071425864224543E-2</v>
      </c>
      <c r="E101" s="88">
        <v>0.30347651326398689</v>
      </c>
      <c r="F101" s="88">
        <v>0.1908594669135468</v>
      </c>
      <c r="G101" s="89">
        <v>8.879999999999999</v>
      </c>
      <c r="H101" s="90">
        <v>0</v>
      </c>
      <c r="I101" s="90">
        <v>3.5449526435456105</v>
      </c>
      <c r="J101" s="91">
        <v>3.0540674235264564</v>
      </c>
      <c r="K101" s="74" t="s">
        <v>69</v>
      </c>
      <c r="M101" s="297"/>
      <c r="N101" s="303"/>
      <c r="P101" s="229"/>
      <c r="AA101" s="40"/>
    </row>
    <row r="102" spans="2:27" ht="20.25" customHeight="1">
      <c r="B102" s="266" t="s">
        <v>127</v>
      </c>
      <c r="C102" s="267">
        <v>1</v>
      </c>
      <c r="D102" s="268">
        <v>2.7596611329717784E-2</v>
      </c>
      <c r="E102" s="268">
        <v>0.44185621626164939</v>
      </c>
      <c r="F102" s="268">
        <v>0.25067597794114738</v>
      </c>
      <c r="G102" s="269">
        <v>11.846333333333334</v>
      </c>
      <c r="H102" s="270">
        <v>0.94221229864170986</v>
      </c>
      <c r="I102" s="270">
        <v>64.236709066220101</v>
      </c>
      <c r="J102" s="271">
        <v>2.0629829814133314</v>
      </c>
      <c r="K102" s="265"/>
      <c r="M102" s="297"/>
      <c r="N102" s="303"/>
      <c r="P102" s="229"/>
      <c r="AA102" s="40"/>
    </row>
    <row r="103" spans="2:27" ht="20.25" customHeight="1">
      <c r="B103" s="87" t="s">
        <v>127</v>
      </c>
      <c r="C103" s="66">
        <v>2</v>
      </c>
      <c r="D103" s="88">
        <v>5.1065174227268244E-2</v>
      </c>
      <c r="E103" s="88">
        <v>0.3529803324526869</v>
      </c>
      <c r="F103" s="88">
        <v>0.20393065063340785</v>
      </c>
      <c r="G103" s="89">
        <v>9.2250000000000014</v>
      </c>
      <c r="H103" s="90">
        <v>4.9159658650078229E-2</v>
      </c>
      <c r="I103" s="90">
        <v>24.288968011359483</v>
      </c>
      <c r="J103" s="91">
        <v>2.3260676808951062</v>
      </c>
      <c r="K103" s="74"/>
      <c r="M103" s="297"/>
      <c r="N103" s="303"/>
      <c r="P103" s="229"/>
      <c r="AA103" s="40"/>
    </row>
    <row r="104" spans="2:27" ht="20.25" customHeight="1">
      <c r="B104" s="87" t="s">
        <v>127</v>
      </c>
      <c r="C104" s="66">
        <v>3</v>
      </c>
      <c r="D104" s="88">
        <v>2.8619979056228314E-2</v>
      </c>
      <c r="E104" s="88">
        <v>0.31972203058563303</v>
      </c>
      <c r="F104" s="88">
        <v>0.18251679836819051</v>
      </c>
      <c r="G104" s="89">
        <v>7.5977500000000004</v>
      </c>
      <c r="H104" s="90">
        <v>2.036638999831027E-2</v>
      </c>
      <c r="I104" s="90">
        <v>16.235407226986336</v>
      </c>
      <c r="J104" s="91">
        <v>2.5216142753745752</v>
      </c>
      <c r="K104" s="74"/>
      <c r="M104" s="297"/>
      <c r="N104" s="303"/>
      <c r="P104" s="229"/>
      <c r="AA104" s="40"/>
    </row>
    <row r="105" spans="2:27" ht="20.25" customHeight="1">
      <c r="B105" s="87" t="s">
        <v>127</v>
      </c>
      <c r="C105" s="66">
        <v>4</v>
      </c>
      <c r="D105" s="88">
        <v>1.9487227587062637E-2</v>
      </c>
      <c r="E105" s="88">
        <v>0.31832673508420417</v>
      </c>
      <c r="F105" s="88">
        <v>0.19016024753094429</v>
      </c>
      <c r="G105" s="89">
        <v>7.5342500000000001</v>
      </c>
      <c r="H105" s="90">
        <v>6.5459637704283757E-2</v>
      </c>
      <c r="I105" s="90">
        <v>15.654204788138715</v>
      </c>
      <c r="J105" s="91">
        <v>2.5184619915482211</v>
      </c>
      <c r="K105" s="74"/>
      <c r="M105" s="297"/>
      <c r="N105" s="303"/>
      <c r="P105" s="229"/>
      <c r="AA105" s="40"/>
    </row>
    <row r="106" spans="2:27" ht="20.25" customHeight="1">
      <c r="B106" s="87" t="s">
        <v>127</v>
      </c>
      <c r="C106" s="66">
        <v>5</v>
      </c>
      <c r="D106" s="88">
        <v>1.9228028196429704E-2</v>
      </c>
      <c r="E106" s="88">
        <v>0.32862803273792524</v>
      </c>
      <c r="F106" s="88">
        <v>0.20043651280177782</v>
      </c>
      <c r="G106" s="89">
        <v>8.2279999999999998</v>
      </c>
      <c r="H106" s="90">
        <v>4.9637571273347652E-3</v>
      </c>
      <c r="I106" s="90">
        <v>15.486922237284467</v>
      </c>
      <c r="J106" s="91">
        <v>2.4245672588349865</v>
      </c>
      <c r="K106" s="74"/>
      <c r="M106" s="297"/>
      <c r="N106" s="298"/>
      <c r="P106" s="229"/>
      <c r="AA106" s="40"/>
    </row>
    <row r="107" spans="2:27" ht="20.25" customHeight="1">
      <c r="B107" s="87" t="s">
        <v>127</v>
      </c>
      <c r="C107" s="66">
        <v>6</v>
      </c>
      <c r="D107" s="88">
        <v>1.999000501736756E-2</v>
      </c>
      <c r="E107" s="88">
        <v>0.33845221336083559</v>
      </c>
      <c r="F107" s="88">
        <v>0.20701092537859353</v>
      </c>
      <c r="G107" s="89">
        <v>9.4856666666666669</v>
      </c>
      <c r="H107" s="90">
        <v>0.21934932490446996</v>
      </c>
      <c r="I107" s="90">
        <v>18.644692616879947</v>
      </c>
      <c r="J107" s="91">
        <v>2.2683600056597819</v>
      </c>
      <c r="K107" s="74"/>
      <c r="M107" s="297"/>
      <c r="N107" s="298"/>
      <c r="P107" s="229"/>
      <c r="AA107" s="40"/>
    </row>
    <row r="108" spans="2:27" ht="20.25" customHeight="1">
      <c r="B108" s="87" t="s">
        <v>127</v>
      </c>
      <c r="C108" s="66">
        <v>7</v>
      </c>
      <c r="D108" s="88">
        <v>2.6316839750686761E-2</v>
      </c>
      <c r="E108" s="88">
        <v>0.34205686564369203</v>
      </c>
      <c r="F108" s="88">
        <v>0.2114583762642655</v>
      </c>
      <c r="G108" s="89">
        <v>10.511333333333333</v>
      </c>
      <c r="H108" s="90">
        <v>0.10344256305409487</v>
      </c>
      <c r="I108" s="90">
        <v>24.896991623493467</v>
      </c>
      <c r="J108" s="91">
        <v>2.1157344587343982</v>
      </c>
      <c r="K108" s="74"/>
      <c r="M108" s="297"/>
      <c r="N108" s="298"/>
      <c r="P108" s="229"/>
      <c r="AA108" s="40"/>
    </row>
    <row r="109" spans="2:27" ht="20.25" customHeight="1">
      <c r="B109" s="87" t="s">
        <v>127</v>
      </c>
      <c r="C109" s="66">
        <v>8</v>
      </c>
      <c r="D109" s="88">
        <v>3.265290801284218E-2</v>
      </c>
      <c r="E109" s="88">
        <v>0.30855115113247117</v>
      </c>
      <c r="F109" s="88">
        <v>0.17638881339607473</v>
      </c>
      <c r="G109" s="89">
        <v>11.42</v>
      </c>
      <c r="H109" s="90">
        <v>0.19034764035547633</v>
      </c>
      <c r="I109" s="90">
        <v>17.575432126155651</v>
      </c>
      <c r="J109" s="91">
        <v>2.1399893910057091</v>
      </c>
      <c r="K109" s="74"/>
      <c r="M109" s="297"/>
      <c r="N109" s="298"/>
      <c r="P109" s="229"/>
      <c r="AA109" s="40"/>
    </row>
    <row r="110" spans="2:27" ht="20.25" customHeight="1">
      <c r="B110" s="87" t="s">
        <v>127</v>
      </c>
      <c r="C110" s="66">
        <v>9</v>
      </c>
      <c r="D110" s="88">
        <v>2.8562153899316257E-2</v>
      </c>
      <c r="E110" s="88">
        <v>0.31269878384164784</v>
      </c>
      <c r="F110" s="88">
        <v>0.1908673030178322</v>
      </c>
      <c r="G110" s="89">
        <v>11.027000000000001</v>
      </c>
      <c r="H110" s="90">
        <v>0.24458553305559894</v>
      </c>
      <c r="I110" s="90">
        <v>20.916592437976963</v>
      </c>
      <c r="J110" s="91">
        <v>2.1375650956194474</v>
      </c>
      <c r="K110" s="74" t="s">
        <v>69</v>
      </c>
      <c r="M110" s="297"/>
      <c r="N110" s="298"/>
      <c r="P110" s="229"/>
      <c r="AA110" s="40"/>
    </row>
    <row r="111" spans="2:27" ht="20.25" customHeight="1">
      <c r="B111" s="87" t="s">
        <v>122</v>
      </c>
      <c r="C111" s="66">
        <v>1</v>
      </c>
      <c r="D111" s="88">
        <v>2.545072921165286E-2</v>
      </c>
      <c r="E111" s="88">
        <v>0.44106314934176422</v>
      </c>
      <c r="F111" s="88">
        <v>0.27743017263178749</v>
      </c>
      <c r="G111" s="89">
        <v>13.244999999999999</v>
      </c>
      <c r="H111" s="90">
        <v>1.1730405251000231</v>
      </c>
      <c r="I111" s="90">
        <v>26.988050004809875</v>
      </c>
      <c r="J111" s="91">
        <v>2.102175997979467</v>
      </c>
      <c r="K111" s="74"/>
    </row>
    <row r="112" spans="2:27" ht="20.25" customHeight="1">
      <c r="B112" s="87" t="s">
        <v>122</v>
      </c>
      <c r="C112" s="66">
        <v>2</v>
      </c>
      <c r="D112" s="88">
        <v>4.4853145722929977E-2</v>
      </c>
      <c r="E112" s="88">
        <v>0.34851762715624168</v>
      </c>
      <c r="F112" s="88">
        <v>0.23370313766632717</v>
      </c>
      <c r="G112" s="89">
        <v>9.4496250000000011</v>
      </c>
      <c r="H112" s="90">
        <v>6.6095094522366768E-2</v>
      </c>
      <c r="I112" s="90">
        <v>7.6374021291190006</v>
      </c>
      <c r="J112" s="91">
        <v>2.4431057542716315</v>
      </c>
      <c r="K112" s="74"/>
    </row>
    <row r="113" spans="2:14" ht="20.25" customHeight="1">
      <c r="B113" s="87" t="s">
        <v>122</v>
      </c>
      <c r="C113" s="66">
        <v>3</v>
      </c>
      <c r="D113" s="88">
        <v>2.621013063322971E-2</v>
      </c>
      <c r="E113" s="88">
        <v>0.33344620455296237</v>
      </c>
      <c r="F113" s="88">
        <v>0.24174758470530411</v>
      </c>
      <c r="G113" s="89">
        <v>8.932500000000001</v>
      </c>
      <c r="H113" s="90">
        <v>0.12406547679603389</v>
      </c>
      <c r="I113" s="90">
        <v>6.9556709248873192</v>
      </c>
      <c r="J113" s="91">
        <v>2.5169721920110009</v>
      </c>
      <c r="K113" s="74"/>
      <c r="N113" s="304"/>
    </row>
    <row r="114" spans="2:14" ht="20.25" customHeight="1">
      <c r="B114" s="87" t="s">
        <v>122</v>
      </c>
      <c r="C114" s="66">
        <v>4</v>
      </c>
      <c r="D114" s="88">
        <v>2.7433462846986625E-2</v>
      </c>
      <c r="E114" s="88">
        <v>0.33013884073622135</v>
      </c>
      <c r="F114" s="88">
        <v>0.25230719309775018</v>
      </c>
      <c r="G114" s="89">
        <v>9.3618749999999995</v>
      </c>
      <c r="H114" s="90">
        <v>7.1440232374875567E-2</v>
      </c>
      <c r="I114" s="90">
        <v>8.1614306847573364</v>
      </c>
      <c r="J114" s="91">
        <v>2.4543468651392537</v>
      </c>
      <c r="K114" s="74"/>
      <c r="N114" s="304"/>
    </row>
    <row r="115" spans="2:14" ht="20.25" customHeight="1">
      <c r="B115" s="87" t="s">
        <v>122</v>
      </c>
      <c r="C115" s="66">
        <v>5</v>
      </c>
      <c r="D115" s="88">
        <v>2.9069338343621146E-2</v>
      </c>
      <c r="E115" s="88">
        <v>0.33354711235897383</v>
      </c>
      <c r="F115" s="88">
        <v>0.25038419092911207</v>
      </c>
      <c r="G115" s="89">
        <v>10.59842857142857</v>
      </c>
      <c r="H115" s="90">
        <v>7.8706228975752315E-2</v>
      </c>
      <c r="I115" s="90">
        <v>10.568770809650241</v>
      </c>
      <c r="J115" s="91">
        <v>2.3445616200906008</v>
      </c>
      <c r="K115" s="74"/>
      <c r="N115" s="304"/>
    </row>
    <row r="116" spans="2:14" ht="20.25" customHeight="1">
      <c r="B116" s="87" t="s">
        <v>122</v>
      </c>
      <c r="C116" s="66">
        <v>6</v>
      </c>
      <c r="D116" s="88">
        <v>2.9922532971274646E-2</v>
      </c>
      <c r="E116" s="88">
        <v>0.33743623648382215</v>
      </c>
      <c r="F116" s="88">
        <v>0.23289482476093804</v>
      </c>
      <c r="G116" s="89">
        <v>11.744857142857143</v>
      </c>
      <c r="H116" s="90">
        <v>3.9261586726109035E-2</v>
      </c>
      <c r="I116" s="90">
        <v>10.659520796138603</v>
      </c>
      <c r="J116" s="91">
        <v>2.1878321525522773</v>
      </c>
      <c r="K116" s="74"/>
      <c r="N116" s="304"/>
    </row>
    <row r="117" spans="2:14" ht="20.25" customHeight="1">
      <c r="B117" s="87" t="s">
        <v>122</v>
      </c>
      <c r="C117" s="66">
        <v>7</v>
      </c>
      <c r="D117" s="88">
        <v>3.1048015278347333E-2</v>
      </c>
      <c r="E117" s="88">
        <v>0.33698387962596321</v>
      </c>
      <c r="F117" s="88">
        <v>0.21746185459309891</v>
      </c>
      <c r="G117" s="89">
        <v>12.175857142857142</v>
      </c>
      <c r="H117" s="90">
        <v>4.7475818135513846E-2</v>
      </c>
      <c r="I117" s="90">
        <v>10.66397305453423</v>
      </c>
      <c r="J117" s="91">
        <v>2.1288891303891644</v>
      </c>
      <c r="K117" s="74"/>
      <c r="N117" s="304"/>
    </row>
    <row r="118" spans="2:14" ht="20.25" customHeight="1">
      <c r="B118" s="87" t="s">
        <v>122</v>
      </c>
      <c r="C118" s="66">
        <v>8</v>
      </c>
      <c r="D118" s="88">
        <v>3.0440251067774163E-2</v>
      </c>
      <c r="E118" s="88">
        <v>0.3544724462300915</v>
      </c>
      <c r="F118" s="88">
        <v>0.21301679006841101</v>
      </c>
      <c r="G118" s="89">
        <v>13.396142857142859</v>
      </c>
      <c r="H118" s="90">
        <v>2.5005231650133027E-2</v>
      </c>
      <c r="I118" s="90">
        <v>11.469066250194349</v>
      </c>
      <c r="J118" s="91">
        <v>2.0342673968803404</v>
      </c>
      <c r="K118" s="74"/>
    </row>
    <row r="119" spans="2:14" ht="20.25" customHeight="1">
      <c r="B119" s="87" t="s">
        <v>122</v>
      </c>
      <c r="C119" s="66">
        <v>9</v>
      </c>
      <c r="D119" s="88">
        <v>2.6378054026436337E-2</v>
      </c>
      <c r="E119" s="88">
        <v>0.34656101427807684</v>
      </c>
      <c r="F119" s="88">
        <v>0.2337069375256999</v>
      </c>
      <c r="G119" s="89">
        <v>12.436166666666667</v>
      </c>
      <c r="H119" s="90">
        <v>3.5254749215341455E-2</v>
      </c>
      <c r="I119" s="90">
        <v>12.954517848037288</v>
      </c>
      <c r="J119" s="91">
        <v>2.118043454501886</v>
      </c>
      <c r="K119" s="74" t="s">
        <v>67</v>
      </c>
    </row>
    <row r="120" spans="2:14" ht="20.25" customHeight="1">
      <c r="B120" s="87" t="s">
        <v>120</v>
      </c>
      <c r="C120" s="66">
        <v>1</v>
      </c>
      <c r="D120" s="88">
        <v>6.8825751608082492E-2</v>
      </c>
      <c r="E120" s="88">
        <v>0.443361271996772</v>
      </c>
      <c r="F120" s="88">
        <v>0.15846508122812408</v>
      </c>
      <c r="G120" s="89">
        <v>9.7106666666666666</v>
      </c>
      <c r="H120" s="90">
        <v>0.76147263556182243</v>
      </c>
      <c r="I120" s="90">
        <v>11.592764434501538</v>
      </c>
      <c r="J120" s="91">
        <v>1.982633005099212</v>
      </c>
      <c r="K120" s="74"/>
    </row>
    <row r="121" spans="2:14" ht="20.25" customHeight="1">
      <c r="B121" s="87" t="s">
        <v>120</v>
      </c>
      <c r="C121" s="66">
        <v>2</v>
      </c>
      <c r="D121" s="88">
        <v>6.658738337808115E-2</v>
      </c>
      <c r="E121" s="88">
        <v>0.37010599601467886</v>
      </c>
      <c r="F121" s="88">
        <v>0.11123277671320377</v>
      </c>
      <c r="G121" s="89">
        <v>8.2140000000000004</v>
      </c>
      <c r="H121" s="90">
        <v>0.31480974541472762</v>
      </c>
      <c r="I121" s="90">
        <v>3.1800346746965964</v>
      </c>
      <c r="J121" s="91">
        <v>2.0001945622231343</v>
      </c>
      <c r="K121" s="74"/>
    </row>
    <row r="122" spans="2:14" ht="20.25" customHeight="1">
      <c r="B122" s="87" t="s">
        <v>120</v>
      </c>
      <c r="C122" s="66">
        <v>3</v>
      </c>
      <c r="D122" s="88">
        <v>3.7276844625639308E-2</v>
      </c>
      <c r="E122" s="88">
        <v>0.36604004238822685</v>
      </c>
      <c r="F122" s="88">
        <v>0.10278706010413684</v>
      </c>
      <c r="G122" s="89">
        <v>5.5154999999999994</v>
      </c>
      <c r="H122" s="90">
        <v>0.42771663205838806</v>
      </c>
      <c r="I122" s="90">
        <v>2.3997154198644299</v>
      </c>
      <c r="J122" s="91">
        <v>2.4342802537941775</v>
      </c>
      <c r="K122" s="74"/>
    </row>
    <row r="123" spans="2:14" ht="20.25" customHeight="1">
      <c r="B123" s="87" t="s">
        <v>120</v>
      </c>
      <c r="C123" s="66">
        <v>4</v>
      </c>
      <c r="D123" s="88">
        <v>3.7906320639659818E-2</v>
      </c>
      <c r="E123" s="88">
        <v>0.36150804036773015</v>
      </c>
      <c r="F123" s="88">
        <v>0.1114812264704042</v>
      </c>
      <c r="G123" s="89">
        <v>5.8368333333333338</v>
      </c>
      <c r="H123" s="90">
        <v>0.53767686045624741</v>
      </c>
      <c r="I123" s="90">
        <v>2.5106040500336069</v>
      </c>
      <c r="J123" s="91">
        <v>2.3872354181749373</v>
      </c>
      <c r="K123" s="74"/>
    </row>
    <row r="124" spans="2:14" ht="20.25" customHeight="1">
      <c r="B124" s="87" t="s">
        <v>120</v>
      </c>
      <c r="C124" s="66">
        <v>5</v>
      </c>
      <c r="D124" s="88">
        <v>3.4965998359628804E-2</v>
      </c>
      <c r="E124" s="88">
        <v>0.36170020562977501</v>
      </c>
      <c r="F124" s="88">
        <v>0.11072016184097812</v>
      </c>
      <c r="G124" s="89">
        <v>6.3940000000000001</v>
      </c>
      <c r="H124" s="90">
        <v>0.27737827601080112</v>
      </c>
      <c r="I124" s="90">
        <v>1.6873845123990401</v>
      </c>
      <c r="J124" s="91">
        <v>2.3000049974427976</v>
      </c>
      <c r="K124" s="74"/>
    </row>
    <row r="125" spans="2:14" ht="20.25" customHeight="1">
      <c r="B125" s="87" t="s">
        <v>120</v>
      </c>
      <c r="C125" s="66">
        <v>6</v>
      </c>
      <c r="D125" s="88">
        <v>3.9988836921444476E-2</v>
      </c>
      <c r="E125" s="88">
        <v>0.36495081615714609</v>
      </c>
      <c r="F125" s="88">
        <v>0.1095543424086424</v>
      </c>
      <c r="G125" s="89">
        <v>7.418499999999999</v>
      </c>
      <c r="H125" s="90">
        <v>0.38676463603209726</v>
      </c>
      <c r="I125" s="90">
        <v>2.7638461631057738</v>
      </c>
      <c r="J125" s="91">
        <v>2.1255443544625288</v>
      </c>
      <c r="K125" s="74"/>
    </row>
    <row r="126" spans="2:14" ht="20.25" customHeight="1">
      <c r="B126" s="87" t="s">
        <v>120</v>
      </c>
      <c r="C126" s="66">
        <v>7</v>
      </c>
      <c r="D126" s="88">
        <v>4.1487982280237104E-2</v>
      </c>
      <c r="E126" s="88">
        <v>0.3656206519399523</v>
      </c>
      <c r="F126" s="88">
        <v>0.11156550029370216</v>
      </c>
      <c r="G126" s="89">
        <v>7.9899999999999993</v>
      </c>
      <c r="H126" s="90">
        <v>0.30084264211752043</v>
      </c>
      <c r="I126" s="90">
        <v>2.6822115080357247</v>
      </c>
      <c r="J126" s="91">
        <v>2.04577436694772</v>
      </c>
      <c r="K126" s="74"/>
    </row>
    <row r="127" spans="2:14" ht="20.25" customHeight="1">
      <c r="B127" s="87" t="s">
        <v>120</v>
      </c>
      <c r="C127" s="66">
        <v>8</v>
      </c>
      <c r="D127" s="88">
        <v>4.0036952498457741E-2</v>
      </c>
      <c r="E127" s="88">
        <v>0.36454312390262417</v>
      </c>
      <c r="F127" s="88">
        <v>0.10375492778179815</v>
      </c>
      <c r="G127" s="89">
        <v>8.7716666666666665</v>
      </c>
      <c r="H127" s="90">
        <v>0.32840333224703672</v>
      </c>
      <c r="I127" s="90">
        <v>2.9556299902233301</v>
      </c>
      <c r="J127" s="91">
        <v>1.9259257685378535</v>
      </c>
      <c r="K127" s="74"/>
    </row>
    <row r="128" spans="2:14" ht="20.25" customHeight="1">
      <c r="B128" s="87" t="s">
        <v>120</v>
      </c>
      <c r="C128" s="66">
        <v>9</v>
      </c>
      <c r="D128" s="88">
        <v>4.2519095109377888E-2</v>
      </c>
      <c r="E128" s="88">
        <v>0.3715565088558147</v>
      </c>
      <c r="F128" s="88">
        <v>0.12116482487831245</v>
      </c>
      <c r="G128" s="89">
        <v>8.7612000000000005</v>
      </c>
      <c r="H128" s="90">
        <v>0.27800724637471308</v>
      </c>
      <c r="I128" s="90">
        <v>4.1121905192926311</v>
      </c>
      <c r="J128" s="91">
        <v>2.0032488025109561</v>
      </c>
      <c r="K128" s="74" t="s">
        <v>67</v>
      </c>
    </row>
    <row r="129" spans="2:14" ht="20.25" customHeight="1">
      <c r="B129" s="87" t="s">
        <v>121</v>
      </c>
      <c r="C129" s="66">
        <v>1</v>
      </c>
      <c r="D129" s="88">
        <v>3.9966372028345139E-2</v>
      </c>
      <c r="E129" s="88">
        <v>0.43787637324013429</v>
      </c>
      <c r="F129" s="88">
        <v>0.16954429515688219</v>
      </c>
      <c r="G129" s="89">
        <v>7.9639999999999995</v>
      </c>
      <c r="H129" s="90">
        <v>0.76858343559401066</v>
      </c>
      <c r="I129" s="90">
        <v>7.4643781117859005</v>
      </c>
      <c r="J129" s="91">
        <v>1.8646970789701447</v>
      </c>
      <c r="K129" s="74"/>
    </row>
    <row r="130" spans="2:14" ht="20.25" customHeight="1">
      <c r="B130" s="87" t="s">
        <v>121</v>
      </c>
      <c r="C130" s="66">
        <v>2</v>
      </c>
      <c r="D130" s="88">
        <v>9.6869777496346537E-2</v>
      </c>
      <c r="E130" s="88">
        <v>0.34830593757421163</v>
      </c>
      <c r="F130" s="88">
        <v>0.12332295656403119</v>
      </c>
      <c r="G130" s="89">
        <v>9.1588888888888889</v>
      </c>
      <c r="H130" s="90">
        <v>0.15599530696785394</v>
      </c>
      <c r="I130" s="90">
        <v>2.7761387036316227</v>
      </c>
      <c r="J130" s="91">
        <v>2.1248741026359999</v>
      </c>
      <c r="K130" s="74"/>
    </row>
    <row r="131" spans="2:14" ht="20.25" customHeight="1">
      <c r="B131" s="87" t="s">
        <v>121</v>
      </c>
      <c r="C131" s="66">
        <v>3</v>
      </c>
      <c r="D131" s="88">
        <v>2.3720613186741329E-2</v>
      </c>
      <c r="E131" s="88">
        <v>0.35878316399670568</v>
      </c>
      <c r="F131" s="88">
        <v>0.13254830260249567</v>
      </c>
      <c r="G131" s="89">
        <v>5.4548888888888891</v>
      </c>
      <c r="H131" s="90">
        <v>1.1190579327756611</v>
      </c>
      <c r="I131" s="90">
        <v>3.4330421327524516</v>
      </c>
      <c r="J131" s="91">
        <v>2.1666599544473182</v>
      </c>
      <c r="K131" s="74"/>
    </row>
    <row r="132" spans="2:14" ht="20.25" customHeight="1">
      <c r="B132" s="87" t="s">
        <v>121</v>
      </c>
      <c r="C132" s="66">
        <v>4</v>
      </c>
      <c r="D132" s="88">
        <v>2.2633073842395404E-2</v>
      </c>
      <c r="E132" s="88">
        <v>0.35681888893407893</v>
      </c>
      <c r="F132" s="88">
        <v>0.12918505546687697</v>
      </c>
      <c r="G132" s="89">
        <v>5.7781111111111114</v>
      </c>
      <c r="H132" s="90">
        <v>2.9191012278411881</v>
      </c>
      <c r="I132" s="90">
        <v>4.9090980016742325</v>
      </c>
      <c r="J132" s="91">
        <v>2.139894213034331</v>
      </c>
      <c r="K132" s="74"/>
    </row>
    <row r="133" spans="2:14" ht="20.25" customHeight="1">
      <c r="B133" s="87" t="s">
        <v>121</v>
      </c>
      <c r="C133" s="66">
        <v>5</v>
      </c>
      <c r="D133" s="88">
        <v>2.5552214696707862E-2</v>
      </c>
      <c r="E133" s="88">
        <v>0.35879565607295466</v>
      </c>
      <c r="F133" s="88">
        <v>0.12367419969230775</v>
      </c>
      <c r="G133" s="89">
        <v>6.1962222222222216</v>
      </c>
      <c r="H133" s="90">
        <v>0.33956197732257837</v>
      </c>
      <c r="I133" s="90">
        <v>3.6451773710170761</v>
      </c>
      <c r="J133" s="91">
        <v>2.1151047867169726</v>
      </c>
      <c r="K133" s="74"/>
      <c r="N133" s="305"/>
    </row>
    <row r="134" spans="2:14" ht="20.25" customHeight="1">
      <c r="B134" s="87" t="s">
        <v>121</v>
      </c>
      <c r="C134" s="66">
        <v>6</v>
      </c>
      <c r="D134" s="88">
        <v>2.594792196245075E-2</v>
      </c>
      <c r="E134" s="88">
        <v>0.36330591080124225</v>
      </c>
      <c r="F134" s="88">
        <v>0.12194816145460269</v>
      </c>
      <c r="G134" s="89">
        <v>7.126444444444445</v>
      </c>
      <c r="H134" s="90">
        <v>0.64791527481624056</v>
      </c>
      <c r="I134" s="90">
        <v>3.5372671760237999</v>
      </c>
      <c r="J134" s="91">
        <v>1.9420357101052306</v>
      </c>
      <c r="K134" s="74"/>
      <c r="N134" s="305"/>
    </row>
    <row r="135" spans="2:14" ht="20.25" customHeight="1">
      <c r="B135" s="87" t="s">
        <v>121</v>
      </c>
      <c r="C135" s="66">
        <v>7</v>
      </c>
      <c r="D135" s="88">
        <v>2.9831694519850242E-2</v>
      </c>
      <c r="E135" s="88">
        <v>0.35611987874682227</v>
      </c>
      <c r="F135" s="88">
        <v>0.12173474545638062</v>
      </c>
      <c r="G135" s="89">
        <v>7.4048571428571437</v>
      </c>
      <c r="H135" s="90">
        <v>8.0000928010764916E-2</v>
      </c>
      <c r="I135" s="90">
        <v>2.9555898403977041</v>
      </c>
      <c r="J135" s="91">
        <v>1.8536923013041249</v>
      </c>
      <c r="K135" s="74"/>
      <c r="N135" s="305"/>
    </row>
    <row r="136" spans="2:14" ht="20.25" customHeight="1">
      <c r="B136" s="87" t="s">
        <v>121</v>
      </c>
      <c r="C136" s="66">
        <v>8</v>
      </c>
      <c r="D136" s="88">
        <v>3.6086624773971586E-2</v>
      </c>
      <c r="E136" s="88">
        <v>0.3585706811987282</v>
      </c>
      <c r="F136" s="88">
        <v>0.12114140533391113</v>
      </c>
      <c r="G136" s="89">
        <v>7.9422857142857151</v>
      </c>
      <c r="H136" s="90">
        <v>9.3609267758022238E-2</v>
      </c>
      <c r="I136" s="90">
        <v>2.9018873004986894</v>
      </c>
      <c r="J136" s="91">
        <v>1.8141577184637345</v>
      </c>
      <c r="K136" s="74"/>
      <c r="N136" s="305"/>
    </row>
    <row r="137" spans="2:14" ht="20.25" customHeight="1">
      <c r="B137" s="87" t="s">
        <v>121</v>
      </c>
      <c r="C137" s="66">
        <v>9</v>
      </c>
      <c r="D137" s="88">
        <v>3.3450505969403063E-2</v>
      </c>
      <c r="E137" s="88">
        <v>0.36221925303299085</v>
      </c>
      <c r="F137" s="88">
        <v>0.1184840539783784</v>
      </c>
      <c r="G137" s="89">
        <v>7.3900000000000006</v>
      </c>
      <c r="H137" s="90">
        <v>8.0501827903777787E-2</v>
      </c>
      <c r="I137" s="90">
        <v>3.9153161753201013</v>
      </c>
      <c r="J137" s="91">
        <v>1.8933368657145957</v>
      </c>
      <c r="K137" s="74" t="s">
        <v>67</v>
      </c>
      <c r="N137" s="305"/>
    </row>
    <row r="138" spans="2:14" ht="20.25" customHeight="1">
      <c r="B138" s="87" t="s">
        <v>118</v>
      </c>
      <c r="C138" s="66">
        <v>1</v>
      </c>
      <c r="D138" s="88">
        <v>4.3701189956198462E-2</v>
      </c>
      <c r="E138" s="88">
        <v>0.43609735950307205</v>
      </c>
      <c r="F138" s="88">
        <v>0.22298547102033256</v>
      </c>
      <c r="G138" s="89">
        <v>10.656333333333333</v>
      </c>
      <c r="H138" s="90">
        <v>1.9874542239318667</v>
      </c>
      <c r="I138" s="90">
        <v>35.153814596713943</v>
      </c>
      <c r="J138" s="91">
        <v>1.9762855353140079</v>
      </c>
      <c r="K138" s="74"/>
      <c r="N138" s="305"/>
    </row>
    <row r="139" spans="2:14" ht="20.25" customHeight="1">
      <c r="B139" s="87" t="s">
        <v>118</v>
      </c>
      <c r="C139" s="66">
        <v>2</v>
      </c>
      <c r="D139" s="88">
        <v>4.1790249371531724E-2</v>
      </c>
      <c r="E139" s="88">
        <v>0.3608910470540469</v>
      </c>
      <c r="F139" s="88">
        <v>0.15520901463176281</v>
      </c>
      <c r="G139" s="89">
        <v>7.3442499999999997</v>
      </c>
      <c r="H139" s="90">
        <v>7.3335342721723915E-2</v>
      </c>
      <c r="I139" s="90">
        <v>4.300594026752524</v>
      </c>
      <c r="J139" s="91">
        <v>2.1537123880746538</v>
      </c>
      <c r="K139" s="74"/>
    </row>
    <row r="140" spans="2:14" ht="20.25" customHeight="1">
      <c r="B140" s="87" t="s">
        <v>118</v>
      </c>
      <c r="C140" s="66">
        <v>3</v>
      </c>
      <c r="D140" s="88">
        <v>2.260571535844411E-2</v>
      </c>
      <c r="E140" s="88">
        <v>0.36243807448003895</v>
      </c>
      <c r="F140" s="88">
        <v>0.1502917058394283</v>
      </c>
      <c r="G140" s="89">
        <v>6.9094000000000007</v>
      </c>
      <c r="H140" s="90">
        <v>0.13557241506133996</v>
      </c>
      <c r="I140" s="90">
        <v>5.0016537413701494</v>
      </c>
      <c r="J140" s="91">
        <v>2.2102720678925643</v>
      </c>
      <c r="K140" s="74"/>
    </row>
    <row r="141" spans="2:14" ht="20.25" customHeight="1">
      <c r="B141" s="87" t="s">
        <v>118</v>
      </c>
      <c r="C141" s="66">
        <v>4</v>
      </c>
      <c r="D141" s="88">
        <v>2.2111507885537757E-2</v>
      </c>
      <c r="E141" s="88">
        <v>0.35384669617092196</v>
      </c>
      <c r="F141" s="88">
        <v>0.17212287187365155</v>
      </c>
      <c r="G141" s="89">
        <v>6.8938000000000006</v>
      </c>
      <c r="H141" s="90">
        <v>4.4179381897754506E-2</v>
      </c>
      <c r="I141" s="90">
        <v>4.744865615818834</v>
      </c>
      <c r="J141" s="91">
        <v>2.200151867388588</v>
      </c>
      <c r="K141" s="74"/>
    </row>
    <row r="142" spans="2:14" ht="20.25" customHeight="1">
      <c r="B142" s="87" t="s">
        <v>118</v>
      </c>
      <c r="C142" s="66">
        <v>5</v>
      </c>
      <c r="D142" s="88">
        <v>2.4588991010127945E-2</v>
      </c>
      <c r="E142" s="88">
        <v>0.36643915503511709</v>
      </c>
      <c r="F142" s="88">
        <v>0.1727101566713711</v>
      </c>
      <c r="G142" s="89">
        <v>7.5890000000000004</v>
      </c>
      <c r="H142" s="90">
        <v>3.8490006262324024E-2</v>
      </c>
      <c r="I142" s="90">
        <v>5.1026751159195278</v>
      </c>
      <c r="J142" s="91">
        <v>2.1603415058248259</v>
      </c>
      <c r="K142" s="74"/>
    </row>
    <row r="143" spans="2:14" ht="20.25" customHeight="1">
      <c r="B143" s="87" t="s">
        <v>118</v>
      </c>
      <c r="C143" s="66">
        <v>6</v>
      </c>
      <c r="D143" s="88">
        <v>2.3061910225331942E-2</v>
      </c>
      <c r="E143" s="88">
        <v>0.36869446572572628</v>
      </c>
      <c r="F143" s="88">
        <v>0.16915154965455106</v>
      </c>
      <c r="G143" s="89">
        <v>8.8138000000000005</v>
      </c>
      <c r="H143" s="90">
        <v>2.3677428563067059E-2</v>
      </c>
      <c r="I143" s="90">
        <v>5.3084794838396343</v>
      </c>
      <c r="J143" s="91">
        <v>2.026446186774431</v>
      </c>
      <c r="K143" s="74"/>
    </row>
    <row r="144" spans="2:14" ht="20.25" customHeight="1">
      <c r="B144" s="87" t="s">
        <v>118</v>
      </c>
      <c r="C144" s="66">
        <v>7</v>
      </c>
      <c r="D144" s="88">
        <v>2.5170373454396728E-2</v>
      </c>
      <c r="E144" s="88">
        <v>0.3710878230452051</v>
      </c>
      <c r="F144" s="88">
        <v>0.18212154830132166</v>
      </c>
      <c r="G144" s="89">
        <v>9.2737499999999997</v>
      </c>
      <c r="H144" s="90">
        <v>0.141137414480905</v>
      </c>
      <c r="I144" s="90">
        <v>8.0122624528390691</v>
      </c>
      <c r="J144" s="91">
        <v>1.9936638508769606</v>
      </c>
      <c r="K144" s="74"/>
    </row>
    <row r="145" spans="2:11" ht="20.25" customHeight="1">
      <c r="B145" s="87" t="s">
        <v>118</v>
      </c>
      <c r="C145" s="66">
        <v>8</v>
      </c>
      <c r="D145" s="88">
        <v>2.7645186604454312E-2</v>
      </c>
      <c r="E145" s="88">
        <v>0.37020727522141322</v>
      </c>
      <c r="F145" s="88">
        <v>0.16146618540734373</v>
      </c>
      <c r="G145" s="89">
        <v>10.0525</v>
      </c>
      <c r="H145" s="90">
        <v>9.7520560642916837E-2</v>
      </c>
      <c r="I145" s="90">
        <v>10.072480763546981</v>
      </c>
      <c r="J145" s="91">
        <v>1.9181641300380052</v>
      </c>
      <c r="K145" s="74"/>
    </row>
    <row r="146" spans="2:11" ht="20.25" customHeight="1">
      <c r="B146" s="87" t="s">
        <v>118</v>
      </c>
      <c r="C146" s="66">
        <v>9</v>
      </c>
      <c r="D146" s="88">
        <v>2.5821632657989382E-2</v>
      </c>
      <c r="E146" s="88">
        <v>0.38090120772286562</v>
      </c>
      <c r="F146" s="88">
        <v>0.15740533023920558</v>
      </c>
      <c r="G146" s="89">
        <v>9.8527500000000003</v>
      </c>
      <c r="H146" s="90">
        <v>0.17827880725535317</v>
      </c>
      <c r="I146" s="90">
        <v>12.070960907914538</v>
      </c>
      <c r="J146" s="91">
        <v>1.9348656580842303</v>
      </c>
      <c r="K146" s="74" t="s">
        <v>70</v>
      </c>
    </row>
    <row r="147" spans="2:11" ht="20.25" customHeight="1">
      <c r="B147" s="87" t="s">
        <v>123</v>
      </c>
      <c r="C147" s="66">
        <v>1</v>
      </c>
      <c r="D147" s="88">
        <v>4.1390091157972188E-2</v>
      </c>
      <c r="E147" s="88">
        <v>0.45214028186580285</v>
      </c>
      <c r="F147" s="88">
        <v>0.15286427772370115</v>
      </c>
      <c r="G147" s="89">
        <v>8.15</v>
      </c>
      <c r="H147" s="90">
        <v>0.99339540324810638</v>
      </c>
      <c r="I147" s="90">
        <v>16.428091146252267</v>
      </c>
      <c r="J147" s="91">
        <v>2.0371979072684696</v>
      </c>
      <c r="K147" s="74"/>
    </row>
    <row r="148" spans="2:11" ht="20.25" customHeight="1">
      <c r="B148" s="87" t="s">
        <v>123</v>
      </c>
      <c r="C148" s="66">
        <v>2</v>
      </c>
      <c r="D148" s="88">
        <v>6.6611098864129373E-2</v>
      </c>
      <c r="E148" s="88">
        <v>0.35956647151392568</v>
      </c>
      <c r="F148" s="88">
        <v>0.12258392971190285</v>
      </c>
      <c r="G148" s="89">
        <v>5.8427999999999995</v>
      </c>
      <c r="H148" s="90">
        <v>0.1993234629461835</v>
      </c>
      <c r="I148" s="90">
        <v>3.6376531987678491</v>
      </c>
      <c r="J148" s="91">
        <v>2.4262978621964502</v>
      </c>
      <c r="K148" s="74"/>
    </row>
    <row r="149" spans="2:11" ht="20.25" customHeight="1">
      <c r="B149" s="87" t="s">
        <v>123</v>
      </c>
      <c r="C149" s="66">
        <v>3</v>
      </c>
      <c r="D149" s="88">
        <v>2.6693799668662938E-2</v>
      </c>
      <c r="E149" s="88">
        <v>0.32855986022067024</v>
      </c>
      <c r="F149" s="88">
        <v>0.13045469081824612</v>
      </c>
      <c r="G149" s="89">
        <v>4.8037999999999998</v>
      </c>
      <c r="H149" s="90">
        <v>0.24067743477566306</v>
      </c>
      <c r="I149" s="90">
        <v>1.9630253273890017</v>
      </c>
      <c r="J149" s="91">
        <v>2.5872774360823501</v>
      </c>
      <c r="K149" s="74"/>
    </row>
    <row r="150" spans="2:11" ht="20.25" customHeight="1">
      <c r="B150" s="87" t="s">
        <v>123</v>
      </c>
      <c r="C150" s="66">
        <v>4</v>
      </c>
      <c r="D150" s="88">
        <v>1.9886882299665471E-2</v>
      </c>
      <c r="E150" s="88">
        <v>0.31401086050234672</v>
      </c>
      <c r="F150" s="88">
        <v>0.15325200636485958</v>
      </c>
      <c r="G150" s="89">
        <v>5.0355999999999996</v>
      </c>
      <c r="H150" s="90">
        <v>0.16942838292508824</v>
      </c>
      <c r="I150" s="90">
        <v>3.1263570658796045</v>
      </c>
      <c r="J150" s="91">
        <v>2.6018808431949481</v>
      </c>
      <c r="K150" s="74"/>
    </row>
    <row r="151" spans="2:11" ht="20.25" customHeight="1">
      <c r="B151" s="87" t="s">
        <v>123</v>
      </c>
      <c r="C151" s="66">
        <v>5</v>
      </c>
      <c r="D151" s="88">
        <v>2.0401570365868888E-2</v>
      </c>
      <c r="E151" s="88">
        <v>0.31333466310410407</v>
      </c>
      <c r="F151" s="88">
        <v>0.15163980447164771</v>
      </c>
      <c r="G151" s="89">
        <v>5.37</v>
      </c>
      <c r="H151" s="90">
        <v>0.27660099668261717</v>
      </c>
      <c r="I151" s="90">
        <v>2.1681949094798703</v>
      </c>
      <c r="J151" s="91">
        <v>2.5533186653460538</v>
      </c>
      <c r="K151" s="74"/>
    </row>
    <row r="152" spans="2:11" ht="20.25" customHeight="1">
      <c r="B152" s="87" t="s">
        <v>123</v>
      </c>
      <c r="C152" s="66">
        <v>6</v>
      </c>
      <c r="D152" s="88">
        <v>2.5311551393137722E-2</v>
      </c>
      <c r="E152" s="88">
        <v>0.32273593186535976</v>
      </c>
      <c r="F152" s="88">
        <v>0.16499633766023844</v>
      </c>
      <c r="G152" s="89">
        <v>6.6397999999999993</v>
      </c>
      <c r="H152" s="90">
        <v>0.2122759899722366</v>
      </c>
      <c r="I152" s="90">
        <v>4.8205947540967911</v>
      </c>
      <c r="J152" s="91">
        <v>2.2719482588900437</v>
      </c>
      <c r="K152" s="74"/>
    </row>
    <row r="153" spans="2:11" ht="20.25" customHeight="1">
      <c r="B153" s="87" t="s">
        <v>123</v>
      </c>
      <c r="C153" s="66">
        <v>7</v>
      </c>
      <c r="D153" s="88">
        <v>2.9052198564889341E-2</v>
      </c>
      <c r="E153" s="88">
        <v>0.34302137224342644</v>
      </c>
      <c r="F153" s="88">
        <v>0.15695847802059126</v>
      </c>
      <c r="G153" s="89">
        <v>7.7379999999999995</v>
      </c>
      <c r="H153" s="90">
        <v>0.45690713036213149</v>
      </c>
      <c r="I153" s="90">
        <v>5.0303299304630862</v>
      </c>
      <c r="J153" s="91">
        <v>2.1584775184656313</v>
      </c>
      <c r="K153" s="74"/>
    </row>
    <row r="154" spans="2:11" ht="20.25" customHeight="1">
      <c r="B154" s="87" t="s">
        <v>123</v>
      </c>
      <c r="C154" s="66">
        <v>8</v>
      </c>
      <c r="D154" s="88">
        <v>3.4716161969809013E-2</v>
      </c>
      <c r="E154" s="88">
        <v>0.35781301113965186</v>
      </c>
      <c r="F154" s="88">
        <v>0.15036367535811221</v>
      </c>
      <c r="G154" s="89">
        <v>8.6164000000000005</v>
      </c>
      <c r="H154" s="90">
        <v>0.27410044987155874</v>
      </c>
      <c r="I154" s="90">
        <v>5.6833889197857888</v>
      </c>
      <c r="J154" s="91">
        <v>2.033280376268138</v>
      </c>
      <c r="K154" s="74"/>
    </row>
    <row r="155" spans="2:11" ht="20.25" customHeight="1">
      <c r="B155" s="87" t="s">
        <v>123</v>
      </c>
      <c r="C155" s="66">
        <v>9</v>
      </c>
      <c r="D155" s="88">
        <v>3.037549513525092E-2</v>
      </c>
      <c r="E155" s="88">
        <v>0.35533401429524963</v>
      </c>
      <c r="F155" s="88">
        <v>0.12148506198239324</v>
      </c>
      <c r="G155" s="89">
        <v>9.1776666666666671</v>
      </c>
      <c r="H155" s="90">
        <v>0.18758722806104838</v>
      </c>
      <c r="I155" s="90">
        <v>4.3770353214244624</v>
      </c>
      <c r="J155" s="91">
        <v>1.9872638782206209</v>
      </c>
      <c r="K155" s="74" t="s">
        <v>70</v>
      </c>
    </row>
    <row r="156" spans="2:11" ht="20.25" customHeight="1">
      <c r="B156" s="87" t="s">
        <v>119</v>
      </c>
      <c r="C156" s="66">
        <v>1</v>
      </c>
      <c r="D156" s="88">
        <v>2.941103669653361E-2</v>
      </c>
      <c r="E156" s="88">
        <v>0.44767263429549786</v>
      </c>
      <c r="F156" s="88">
        <v>0.19209043016462748</v>
      </c>
      <c r="G156" s="89">
        <v>7.8809999999999993</v>
      </c>
      <c r="H156" s="90">
        <v>1.6317185405069281</v>
      </c>
      <c r="I156" s="90">
        <v>28.450062869630699</v>
      </c>
      <c r="J156" s="91">
        <v>1.9216380105879896</v>
      </c>
      <c r="K156" s="74"/>
    </row>
    <row r="157" spans="2:11" ht="20.25" customHeight="1">
      <c r="B157" s="87" t="s">
        <v>119</v>
      </c>
      <c r="C157" s="66">
        <v>2</v>
      </c>
      <c r="D157" s="88">
        <v>3.3521621535922176E-2</v>
      </c>
      <c r="E157" s="88">
        <v>0.37856537183271871</v>
      </c>
      <c r="F157" s="88">
        <v>0.1588535869680493</v>
      </c>
      <c r="G157" s="89">
        <v>5.9455</v>
      </c>
      <c r="H157" s="90">
        <v>9.067383668867797E-2</v>
      </c>
      <c r="I157" s="90">
        <v>7.0202474328580289</v>
      </c>
      <c r="J157" s="91">
        <v>2.1255191173428134</v>
      </c>
      <c r="K157" s="74"/>
    </row>
    <row r="158" spans="2:11" ht="20.25" customHeight="1">
      <c r="B158" s="87" t="s">
        <v>119</v>
      </c>
      <c r="C158" s="66">
        <v>3</v>
      </c>
      <c r="D158" s="88">
        <v>1.6189115895487251E-2</v>
      </c>
      <c r="E158" s="88">
        <v>0.3692249852182603</v>
      </c>
      <c r="F158" s="88">
        <v>0.1528310162098509</v>
      </c>
      <c r="G158" s="89">
        <v>5.3334999999999999</v>
      </c>
      <c r="H158" s="90">
        <v>9.7631607406784351E-2</v>
      </c>
      <c r="I158" s="90">
        <v>5.3472080364331127</v>
      </c>
      <c r="J158" s="91">
        <v>2.2301450853135143</v>
      </c>
      <c r="K158" s="74"/>
    </row>
    <row r="159" spans="2:11" ht="20.25" customHeight="1">
      <c r="B159" s="87" t="s">
        <v>119</v>
      </c>
      <c r="C159" s="66">
        <v>4</v>
      </c>
      <c r="D159" s="88">
        <v>1.1152652870651441E-2</v>
      </c>
      <c r="E159" s="88">
        <v>0.36130730209300294</v>
      </c>
      <c r="F159" s="88">
        <v>0.14768285152935559</v>
      </c>
      <c r="G159" s="89">
        <v>5.1783333333333337</v>
      </c>
      <c r="H159" s="90">
        <v>8.3052728365179518E-2</v>
      </c>
      <c r="I159" s="90">
        <v>6.2742561155876535</v>
      </c>
      <c r="J159" s="91">
        <v>2.2495599467324725</v>
      </c>
      <c r="K159" s="74"/>
    </row>
    <row r="160" spans="2:11" ht="20.25" customHeight="1">
      <c r="B160" s="87" t="s">
        <v>119</v>
      </c>
      <c r="C160" s="66">
        <v>5</v>
      </c>
      <c r="D160" s="88">
        <v>1.2553524291822596E-2</v>
      </c>
      <c r="E160" s="88">
        <v>0.35949914253722187</v>
      </c>
      <c r="F160" s="88">
        <v>0.14307556288953704</v>
      </c>
      <c r="G160" s="89">
        <v>5.5309999999999997</v>
      </c>
      <c r="H160" s="90">
        <v>9.2084030821906387E-2</v>
      </c>
      <c r="I160" s="90">
        <v>7.5317063543084259</v>
      </c>
      <c r="J160" s="91">
        <v>2.1533440959981229</v>
      </c>
      <c r="K160" s="74"/>
    </row>
    <row r="161" spans="2:11" ht="20.25" customHeight="1">
      <c r="B161" s="87" t="s">
        <v>119</v>
      </c>
      <c r="C161" s="66">
        <v>6</v>
      </c>
      <c r="D161" s="88">
        <v>1.7361576088113156E-2</v>
      </c>
      <c r="E161" s="88">
        <v>0.36922619459547357</v>
      </c>
      <c r="F161" s="88">
        <v>0.14382195646120619</v>
      </c>
      <c r="G161" s="89">
        <v>7.4268333333333345</v>
      </c>
      <c r="H161" s="90">
        <v>0.14554552185155353</v>
      </c>
      <c r="I161" s="90">
        <v>9.766870545301618</v>
      </c>
      <c r="J161" s="91">
        <v>1.955259057313427</v>
      </c>
      <c r="K161" s="74"/>
    </row>
    <row r="162" spans="2:11" ht="20.25" customHeight="1">
      <c r="B162" s="87" t="s">
        <v>119</v>
      </c>
      <c r="C162" s="66">
        <v>7</v>
      </c>
      <c r="D162" s="88">
        <v>1.9047697052312698E-2</v>
      </c>
      <c r="E162" s="88">
        <v>0.37464345688767126</v>
      </c>
      <c r="F162" s="88">
        <v>0.1435608775982454</v>
      </c>
      <c r="G162" s="89">
        <v>8.0136000000000003</v>
      </c>
      <c r="H162" s="90">
        <v>0.16435131951716703</v>
      </c>
      <c r="I162" s="90">
        <v>8.8667536879511601</v>
      </c>
      <c r="J162" s="91">
        <v>1.8729040350600434</v>
      </c>
      <c r="K162" s="74"/>
    </row>
    <row r="163" spans="2:11" ht="20.25" customHeight="1">
      <c r="B163" s="87" t="s">
        <v>119</v>
      </c>
      <c r="C163" s="66">
        <v>8</v>
      </c>
      <c r="D163" s="88">
        <v>2.296355678778297E-2</v>
      </c>
      <c r="E163" s="88">
        <v>0.37498293314464687</v>
      </c>
      <c r="F163" s="88">
        <v>0.14483854809541871</v>
      </c>
      <c r="G163" s="89">
        <v>8.5567999999999991</v>
      </c>
      <c r="H163" s="90">
        <v>0.18750966688350218</v>
      </c>
      <c r="I163" s="90">
        <v>8.9649892085652798</v>
      </c>
      <c r="J163" s="91">
        <v>1.8231672505568415</v>
      </c>
      <c r="K163" s="74"/>
    </row>
    <row r="164" spans="2:11" ht="20.25" customHeight="1">
      <c r="B164" s="87" t="s">
        <v>119</v>
      </c>
      <c r="C164" s="66">
        <v>9</v>
      </c>
      <c r="D164" s="88">
        <v>2.1636791127105384E-2</v>
      </c>
      <c r="E164" s="88">
        <v>0.38134363771477037</v>
      </c>
      <c r="F164" s="88">
        <v>0.15890402175713442</v>
      </c>
      <c r="G164" s="89">
        <v>8.2011999999999983</v>
      </c>
      <c r="H164" s="90">
        <v>0.24043984462242934</v>
      </c>
      <c r="I164" s="90">
        <v>13.34173982271569</v>
      </c>
      <c r="J164" s="91">
        <v>1.8763989126015796</v>
      </c>
      <c r="K164" s="74" t="s">
        <v>70</v>
      </c>
    </row>
    <row r="165" spans="2:11" ht="20.25" customHeight="1">
      <c r="B165" s="85" t="s">
        <v>131</v>
      </c>
      <c r="C165" s="84"/>
      <c r="D165" s="85"/>
      <c r="E165" s="85"/>
      <c r="F165" s="85"/>
      <c r="G165" s="85"/>
      <c r="H165" s="85"/>
      <c r="I165" s="85"/>
      <c r="J165" s="85"/>
      <c r="K165" s="84"/>
    </row>
    <row r="166" spans="2:11" ht="20.25" customHeight="1">
      <c r="B166" s="225" t="str">
        <f>M65</f>
        <v>e음61</v>
      </c>
      <c r="C166" s="54"/>
      <c r="D166" s="67">
        <f>IFERROR((SUMIFS(D$84:D$164,$B$84:$B$164,$B166,$C$84:$C$164,MAX($C$84:$C$164))/SUMIFS(D$84:D$164,$B$84:$B$164,$B166,$C$84:$C$164,MAX($C$84:$C$164)-1))-1, "-")</f>
        <v>3.8700795680266742E-2</v>
      </c>
      <c r="E166" s="67">
        <f>IFERROR((SUMIFS(E$84:E$164,$B$84:$B$164,$B166,$C$84:$C$164,MAX($C$84:$C$164))/SUMIFS(E$84:E$164,$B$84:$B$164,$B166,$C$84:$C$164,MAX($C$84:$C$164)-1))-1, "-")</f>
        <v>3.3948988222937126E-2</v>
      </c>
      <c r="F166" s="67">
        <f>IFERROR((SUMIFS(F$84:F$164,$B$84:$B$164,$B166,$C$84:$C$164,MAX($C$84:$C$164))/SUMIFS(F$84:F$164,$B$84:$B$164,$B166,$C$84:$C$164,MAX($C$84:$C$164)-1))-1, "-")</f>
        <v>2.0188685196061096E-2</v>
      </c>
      <c r="G166" s="67">
        <f>IFERROR((SUMIFS(G$84:G$164,$B$84:$B$164,$B166,$C$84:$C$164,MAX($C$84:$C$164))/SUMIFS(G$84:G$164,$B$84:$B$164,$B166,$C$84:$C$164,MAX($C$84:$C$164)-1))-1, "-")</f>
        <v>-2.9527559055120278E-4</v>
      </c>
      <c r="H166" s="67">
        <f>IFERROR((SUMIFS(H$84:H$164,$B$84:$B$164,$B166,$C$84:$C$164,MAX($C$84:$C$164))/SUMIFS(H$84:H$164,$B$84:$B$164,$B166,$C$84:$C$164,MAX($C$84:$C$164)-1))-1, "-")</f>
        <v>-1</v>
      </c>
      <c r="I166" s="67">
        <f>IFERROR((SUMIFS(I$84:I$164,$B$84:$B$164,$B166,$C$84:$C$164,MAX($C$84:$C$164))/SUMIFS(I$84:I$164,$B$84:$B$164,$B166,$C$84:$C$164,MAX($C$84:$C$164)-1))-1, "-")</f>
        <v>0.69638349750371709</v>
      </c>
      <c r="J166" s="67">
        <f>IFERROR((SUMIFS(J$84:J$164,$B$84:$B$164,$B166,$C$84:$C$164,MAX($C$84:$C$164))/SUMIFS(J$84:J$164,$B$84:$B$164,$B166,$C$84:$C$164,MAX($C$84:$C$164)-1))-1, "-")</f>
        <v>1.5580702010641323E-2</v>
      </c>
      <c r="K166" s="55"/>
    </row>
    <row r="167" spans="2:11" ht="20.25" customHeight="1">
      <c r="B167" s="225" t="str">
        <f>N65</f>
        <v>e음55</v>
      </c>
      <c r="C167" s="54"/>
      <c r="D167" s="67">
        <f>IFERROR((SUMIFS(D$84:D$164,$B$84:$B$164,$B167,$C$84:$C$164,MAX($C$84:$C$164))/SUMIFS(D$84:D$164,$B$84:$B$164,$B167,$C$84:$C$164,MAX($C$84:$C$164)-1))-1, "-")</f>
        <v>-0.12196015441421648</v>
      </c>
      <c r="E167" s="67">
        <f>IFERROR((SUMIFS(E$84:E$164,$B$84:$B$164,$B167,$C$84:$C$164,MAX($C$84:$C$164))/SUMIFS(E$84:E$164,$B$84:$B$164,$B167,$C$84:$C$164,MAX($C$84:$C$164)-1))-1, "-")</f>
        <v>-1.4105111985676877E-2</v>
      </c>
      <c r="F167" s="67">
        <f>IFERROR((SUMIFS(F$84:F$164,$B$84:$B$164,$B167,$C$84:$C$164,MAX($C$84:$C$164))/SUMIFS(F$84:F$164,$B$84:$B$164,$B167,$C$84:$C$164,MAX($C$84:$C$164)-1))-1, "-")</f>
        <v>7.9867739888197065E-2</v>
      </c>
      <c r="G167" s="67">
        <f>IFERROR((SUMIFS(G$84:G$164,$B$84:$B$164,$B167,$C$84:$C$164,MAX($C$84:$C$164))/SUMIFS(G$84:G$164,$B$84:$B$164,$B167,$C$84:$C$164,MAX($C$84:$C$164)-1))-1, "-")</f>
        <v>-6.1211544560735853E-2</v>
      </c>
      <c r="H167" s="67" t="str">
        <f>IFERROR((SUMIFS(H$84:H$164,$B$84:$B$164,$B167,$C$84:$C$164,MAX($C$84:$C$164))/SUMIFS(H$84:H$164,$B$84:$B$164,$B167,$C$84:$C$164,MAX($C$84:$C$164)-1))-1, "-")</f>
        <v>-</v>
      </c>
      <c r="I167" s="67">
        <f>IFERROR((SUMIFS(I$84:I$164,$B$84:$B$164,$B167,$C$84:$C$164,MAX($C$84:$C$164))/SUMIFS(I$84:I$164,$B$84:$B$164,$B167,$C$84:$C$164,MAX($C$84:$C$164)-1))-1, "-")</f>
        <v>-0.34650448030558034</v>
      </c>
      <c r="J167" s="67">
        <f>IFERROR((SUMIFS(J$84:J$164,$B$84:$B$164,$B167,$C$84:$C$164,MAX($C$84:$C$164))/SUMIFS(J$84:J$164,$B$84:$B$164,$B167,$C$84:$C$164,MAX($C$84:$C$164)-1))-1, "-")</f>
        <v>4.0649315068692182E-2</v>
      </c>
      <c r="K167" s="55"/>
    </row>
    <row r="168" spans="2:11" ht="20.25" customHeight="1">
      <c r="B168" s="225" t="str">
        <f>O65</f>
        <v>e음89</v>
      </c>
      <c r="C168" s="54"/>
      <c r="D168" s="67">
        <f>IFERROR((SUMIFS(D$84:D$164,$B$84:$B$164,$B168,$C$84:$C$164,MAX($C$84:$C$164))/SUMIFS(D$84:D$164,$B$84:$B$164,$B168,$C$84:$C$164,MAX($C$84:$C$164)-1))-1, "-")</f>
        <v>-0.12527993255354331</v>
      </c>
      <c r="E168" s="67">
        <f>IFERROR((SUMIFS(E$84:E$164,$B$84:$B$164,$B168,$C$84:$C$164,MAX($C$84:$C$164))/SUMIFS(E$84:E$164,$B$84:$B$164,$B168,$C$84:$C$164,MAX($C$84:$C$164)-1))-1, "-")</f>
        <v>1.3442285643575413E-2</v>
      </c>
      <c r="F168" s="67">
        <f>IFERROR((SUMIFS(F$84:F$164,$B$84:$B$164,$B168,$C$84:$C$164,MAX($C$84:$C$164))/SUMIFS(F$84:F$164,$B$84:$B$164,$B168,$C$84:$C$164,MAX($C$84:$C$164)-1))-1, "-")</f>
        <v>8.2082810939073214E-2</v>
      </c>
      <c r="G168" s="67">
        <f>IFERROR((SUMIFS(G$84:G$164,$B$84:$B$164,$B168,$C$84:$C$164,MAX($C$84:$C$164))/SUMIFS(G$84:G$164,$B$84:$B$164,$B168,$C$84:$C$164,MAX($C$84:$C$164)-1))-1, "-")</f>
        <v>-3.4413309982486817E-2</v>
      </c>
      <c r="H168" s="67">
        <v>1</v>
      </c>
      <c r="I168" s="67">
        <f>IFERROR((SUMIFS(I$84:I$164,$B$84:$B$164,$B168,$C$84:$C$164,MAX($C$84:$C$164))/SUMIFS(I$84:I$164,$B$84:$B$164,$B168,$C$84:$C$164,MAX($C$84:$C$164)-1))-1, "-")</f>
        <v>0.19010402064874521</v>
      </c>
      <c r="J168" s="67">
        <f>IFERROR((SUMIFS(J$84:J$164,$B$84:$B$164,$B168,$C$84:$C$164,MAX($C$84:$C$164))/SUMIFS(J$84:J$164,$B$84:$B$164,$B168,$C$84:$C$164,MAX($C$84:$C$164)-1))-1, "-")</f>
        <v>-1.1328539274311211E-3</v>
      </c>
      <c r="K168" s="55"/>
    </row>
    <row r="169" spans="2:11" ht="20.25" customHeight="1">
      <c r="B169" s="225" t="str">
        <f>P65</f>
        <v>583</v>
      </c>
      <c r="C169" s="54"/>
      <c r="D169" s="67">
        <f>IFERROR((SUMIFS(D$84:D$164,$B$84:$B$164,$B169,$C$84:$C$164,MAX($C$84:$C$164))/SUMIFS(D$84:D$164,$B$84:$B$164,$B169,$C$84:$C$164,MAX($C$84:$C$164)-1))-1, "-")</f>
        <v>-0.13344821080133296</v>
      </c>
      <c r="E169" s="67">
        <f>IFERROR((SUMIFS(E$84:E$164,$B$84:$B$164,$B169,$C$84:$C$164,MAX($C$84:$C$164))/SUMIFS(E$84:E$164,$B$84:$B$164,$B169,$C$84:$C$164,MAX($C$84:$C$164)-1))-1, "-")</f>
        <v>-2.2318891175195255E-2</v>
      </c>
      <c r="F169" s="67">
        <f>IFERROR((SUMIFS(F$84:F$164,$B$84:$B$164,$B169,$C$84:$C$164,MAX($C$84:$C$164))/SUMIFS(F$84:F$164,$B$84:$B$164,$B169,$C$84:$C$164,MAX($C$84:$C$164)-1))-1, "-")</f>
        <v>9.7129186157786762E-2</v>
      </c>
      <c r="G169" s="67">
        <f>IFERROR((SUMIFS(G$84:G$164,$B$84:$B$164,$B169,$C$84:$C$164,MAX($C$84:$C$164))/SUMIFS(G$84:G$164,$B$84:$B$164,$B169,$C$84:$C$164,MAX($C$84:$C$164)-1))-1, "-")</f>
        <v>-7.1660641478179743E-2</v>
      </c>
      <c r="H169" s="67">
        <f>IFERROR((SUMIFS(H$84:H$164,$B$84:$B$164,$B169,$C$84:$C$164,MAX($C$84:$C$164))/SUMIFS(H$84:H$164,$B$84:$B$164,$B169,$C$84:$C$164,MAX($C$84:$C$164)-1))-1, "-")</f>
        <v>0.40989492553466911</v>
      </c>
      <c r="I169" s="67">
        <f>IFERROR((SUMIFS(I$84:I$164,$B$84:$B$164,$B169,$C$84:$C$164,MAX($C$84:$C$164))/SUMIFS(I$84:I$164,$B$84:$B$164,$B169,$C$84:$C$164,MAX($C$84:$C$164)-1))-1, "-")</f>
        <v>0.12951809375220646</v>
      </c>
      <c r="J169" s="67">
        <f>IFERROR((SUMIFS(J$84:J$164,$B$84:$B$164,$B169,$C$84:$C$164,MAX($C$84:$C$164))/SUMIFS(J$84:J$164,$B$84:$B$164,$B169,$C$84:$C$164,MAX($C$84:$C$164)-1))-1, "-")</f>
        <v>4.1182421617738552E-2</v>
      </c>
      <c r="K169" s="55"/>
    </row>
    <row r="170" spans="2:11" ht="20.25" customHeight="1">
      <c r="B170" s="42" t="str">
        <f>Q65</f>
        <v>571</v>
      </c>
      <c r="C170" s="54"/>
      <c r="D170" s="67">
        <f>IFERROR((SUMIFS(D$84:D$164,$B$84:$B$164,$B170,$C$84:$C$164,MAX($C$84:$C$164))/SUMIFS(D$84:D$164,$B$84:$B$164,$B170,$C$84:$C$164,MAX($C$84:$C$164)-1))-1, "-")</f>
        <v>6.1996292325590119E-2</v>
      </c>
      <c r="E170" s="67">
        <f>IFERROR((SUMIFS(E$84:E$164,$B$84:$B$164,$B170,$C$84:$C$164,MAX($C$84:$C$164))/SUMIFS(E$84:E$164,$B$84:$B$164,$B170,$C$84:$C$164,MAX($C$84:$C$164)-1))-1, "-")</f>
        <v>1.9238834841015739E-2</v>
      </c>
      <c r="F170" s="67">
        <f>IFERROR((SUMIFS(F$84:F$164,$B$84:$B$164,$B170,$C$84:$C$164,MAX($C$84:$C$164))/SUMIFS(F$84:F$164,$B$84:$B$164,$B170,$C$84:$C$164,MAX($C$84:$C$164)-1))-1, "-")</f>
        <v>0.16779826721221558</v>
      </c>
      <c r="G170" s="67">
        <f>IFERROR((SUMIFS(G$84:G$164,$B$84:$B$164,$B170,$C$84:$C$164,MAX($C$84:$C$164))/SUMIFS(G$84:G$164,$B$84:$B$164,$B170,$C$84:$C$164,MAX($C$84:$C$164)-1))-1, "-")</f>
        <v>-1.1932357970738661E-3</v>
      </c>
      <c r="H170" s="67">
        <f>IFERROR((SUMIFS(H$84:H$164,$B$84:$B$164,$B170,$C$84:$C$164,MAX($C$84:$C$164))/SUMIFS(H$84:H$164,$B$84:$B$164,$B170,$C$84:$C$164,MAX($C$84:$C$164)-1))-1, "-")</f>
        <v>-0.15345790046494989</v>
      </c>
      <c r="I170" s="67">
        <f>IFERROR((SUMIFS(I$84:I$164,$B$84:$B$164,$B170,$C$84:$C$164,MAX($C$84:$C$164))/SUMIFS(I$84:I$164,$B$84:$B$164,$B170,$C$84:$C$164,MAX($C$84:$C$164)-1))-1, "-")</f>
        <v>0.39130761729140207</v>
      </c>
      <c r="J170" s="67">
        <f>IFERROR((SUMIFS(J$84:J$164,$B$84:$B$164,$B170,$C$84:$C$164,MAX($C$84:$C$164))/SUMIFS(J$84:J$164,$B$84:$B$164,$B170,$C$84:$C$164,MAX($C$84:$C$164)-1))-1, "-")</f>
        <v>4.0148501690075777E-2</v>
      </c>
      <c r="K170" s="55"/>
    </row>
    <row r="171" spans="2:11" ht="20.25" customHeight="1">
      <c r="B171" s="225" t="str">
        <f>R65</f>
        <v>581</v>
      </c>
      <c r="C171" s="54"/>
      <c r="D171" s="67">
        <f>IFERROR((SUMIFS(D$84:D$164,$B$84:$B$164,$B171,$C$84:$C$164,MAX($C$84:$C$164))/SUMIFS(D$84:D$164,$B$84:$B$164,$B171,$C$84:$C$164,MAX($C$84:$C$164)-1))-1, "-")</f>
        <v>-7.3049746854404907E-2</v>
      </c>
      <c r="E171" s="67">
        <f>IFERROR((SUMIFS(E$84:E$164,$B$84:$B$164,$B171,$C$84:$C$164,MAX($C$84:$C$164))/SUMIFS(E$84:E$164,$B$84:$B$164,$B171,$C$84:$C$164,MAX($C$84:$C$164)-1))-1, "-")</f>
        <v>1.0175321144676897E-2</v>
      </c>
      <c r="F171" s="67">
        <f>IFERROR((SUMIFS(F$84:F$164,$B$84:$B$164,$B171,$C$84:$C$164,MAX($C$84:$C$164))/SUMIFS(F$84:F$164,$B$84:$B$164,$B171,$C$84:$C$164,MAX($C$84:$C$164)-1))-1, "-")</f>
        <v>-2.1935946245695837E-2</v>
      </c>
      <c r="G171" s="67">
        <f>IFERROR((SUMIFS(G$84:G$164,$B$84:$B$164,$B171,$C$84:$C$164,MAX($C$84:$C$164))/SUMIFS(G$84:G$164,$B$84:$B$164,$B171,$C$84:$C$164,MAX($C$84:$C$164)-1))-1, "-")</f>
        <v>-6.953737678969707E-2</v>
      </c>
      <c r="H171" s="67">
        <f>IFERROR((SUMIFS(H$84:H$164,$B$84:$B$164,$B171,$C$84:$C$164,MAX($C$84:$C$164))/SUMIFS(H$84:H$164,$B$84:$B$164,$B171,$C$84:$C$164,MAX($C$84:$C$164)-1))-1, "-")</f>
        <v>-0.14002288628223092</v>
      </c>
      <c r="I171" s="67">
        <f>IFERROR((SUMIFS(I$84:I$164,$B$84:$B$164,$B171,$C$84:$C$164,MAX($C$84:$C$164))/SUMIFS(I$84:I$164,$B$84:$B$164,$B171,$C$84:$C$164,MAX($C$84:$C$164)-1))-1, "-")</f>
        <v>0.34923095553960848</v>
      </c>
      <c r="J171" s="67">
        <f>IFERROR((SUMIFS(J$84:J$164,$B$84:$B$164,$B171,$C$84:$C$164,MAX($C$84:$C$164))/SUMIFS(J$84:J$164,$B$84:$B$164,$B171,$C$84:$C$164,MAX($C$84:$C$164)-1))-1, "-")</f>
        <v>4.3645128780705811E-2</v>
      </c>
      <c r="K171" s="55"/>
    </row>
    <row r="172" spans="2:11" ht="20.25" customHeight="1">
      <c r="B172" s="225" t="str">
        <f>S65</f>
        <v>556</v>
      </c>
      <c r="C172" s="54"/>
      <c r="D172" s="67">
        <f>IFERROR((SUMIFS(D$84:D$164,$B$84:$B$164,$B172,$C$84:$C$164,MAX($C$84:$C$164))/SUMIFS(D$84:D$164,$B$84:$B$164,$B172,$C$84:$C$164,MAX($C$84:$C$164)-1))-1, "-")</f>
        <v>-6.5962801139895721E-2</v>
      </c>
      <c r="E172" s="67">
        <f>IFERROR((SUMIFS(E$84:E$164,$B$84:$B$164,$B172,$C$84:$C$164,MAX($C$84:$C$164))/SUMIFS(E$84:E$164,$B$84:$B$164,$B172,$C$84:$C$164,MAX($C$84:$C$164)-1))-1, "-")</f>
        <v>2.8886338052261706E-2</v>
      </c>
      <c r="F172" s="67">
        <f>IFERROR((SUMIFS(F$84:F$164,$B$84:$B$164,$B172,$C$84:$C$164,MAX($C$84:$C$164))/SUMIFS(F$84:F$164,$B$84:$B$164,$B172,$C$84:$C$164,MAX($C$84:$C$164)-1))-1, "-")</f>
        <v>-2.5149879882859105E-2</v>
      </c>
      <c r="G172" s="67">
        <f>IFERROR((SUMIFS(G$84:G$164,$B$84:$B$164,$B172,$C$84:$C$164,MAX($C$84:$C$164))/SUMIFS(G$84:G$164,$B$84:$B$164,$B172,$C$84:$C$164,MAX($C$84:$C$164)-1))-1, "-")</f>
        <v>-1.9870678935588137E-2</v>
      </c>
      <c r="H172" s="67">
        <f>IFERROR((SUMIFS(H$84:H$164,$B$84:$B$164,$B172,$C$84:$C$164,MAX($C$84:$C$164))/SUMIFS(H$84:H$164,$B$84:$B$164,$B172,$C$84:$C$164,MAX($C$84:$C$164)-1))-1, "-")</f>
        <v>0.82811507727218969</v>
      </c>
      <c r="I172" s="67">
        <f>IFERROR((SUMIFS(I$84:I$164,$B$84:$B$164,$B172,$C$84:$C$164,MAX($C$84:$C$164))/SUMIFS(I$84:I$164,$B$84:$B$164,$B172,$C$84:$C$164,MAX($C$84:$C$164)-1))-1, "-")</f>
        <v>0.19840992415693637</v>
      </c>
      <c r="J172" s="67">
        <f>IFERROR((SUMIFS(J$84:J$164,$B$84:$B$164,$B172,$C$84:$C$164,MAX($C$84:$C$164))/SUMIFS(J$84:J$164,$B$84:$B$164,$B172,$C$84:$C$164,MAX($C$84:$C$164)-1))-1, "-")</f>
        <v>8.7070380394893565E-3</v>
      </c>
      <c r="K172" s="55"/>
    </row>
    <row r="173" spans="2:11" ht="20.25" customHeight="1">
      <c r="B173" s="225" t="str">
        <f>T65</f>
        <v>590</v>
      </c>
      <c r="C173" s="54"/>
      <c r="D173" s="67">
        <f>IFERROR((SUMIFS(D$84:D$164,$B$84:$B$164,$B173,$C$84:$C$164,MAX($C$84:$C$164))/SUMIFS(D$84:D$164,$B$84:$B$164,$B173,$C$84:$C$164,MAX($C$84:$C$164)-1))-1, "-")</f>
        <v>-0.12503302750842571</v>
      </c>
      <c r="E173" s="67">
        <f>IFERROR((SUMIFS(E$84:E$164,$B$84:$B$164,$B173,$C$84:$C$164,MAX($C$84:$C$164))/SUMIFS(E$84:E$164,$B$84:$B$164,$B173,$C$84:$C$164,MAX($C$84:$C$164)-1))-1, "-")</f>
        <v>-6.9281908908412904E-3</v>
      </c>
      <c r="F173" s="67">
        <f>IFERROR((SUMIFS(F$84:F$164,$B$84:$B$164,$B173,$C$84:$C$164,MAX($C$84:$C$164))/SUMIFS(F$84:F$164,$B$84:$B$164,$B173,$C$84:$C$164,MAX($C$84:$C$164)-1))-1, "-")</f>
        <v>-0.19205844301783992</v>
      </c>
      <c r="G173" s="67">
        <f>IFERROR((SUMIFS(G$84:G$164,$B$84:$B$164,$B173,$C$84:$C$164,MAX($C$84:$C$164))/SUMIFS(G$84:G$164,$B$84:$B$164,$B173,$C$84:$C$164,MAX($C$84:$C$164)-1))-1, "-")</f>
        <v>6.5139346672237419E-2</v>
      </c>
      <c r="H173" s="67">
        <f>IFERROR((SUMIFS(H$84:H$164,$B$84:$B$164,$B173,$C$84:$C$164,MAX($C$84:$C$164))/SUMIFS(H$84:H$164,$B$84:$B$164,$B173,$C$84:$C$164,MAX($C$84:$C$164)-1))-1, "-")</f>
        <v>-0.31562597526217029</v>
      </c>
      <c r="I173" s="67">
        <f>IFERROR((SUMIFS(I$84:I$164,$B$84:$B$164,$B173,$C$84:$C$164,MAX($C$84:$C$164))/SUMIFS(I$84:I$164,$B$84:$B$164,$B173,$C$84:$C$164,MAX($C$84:$C$164)-1))-1, "-")</f>
        <v>-0.22985469000959446</v>
      </c>
      <c r="J173" s="67">
        <f>IFERROR((SUMIFS(J$84:J$164,$B$84:$B$164,$B173,$C$84:$C$164,MAX($C$84:$C$164))/SUMIFS(J$84:J$164,$B$84:$B$164,$B173,$C$84:$C$164,MAX($C$84:$C$164)-1))-1, "-")</f>
        <v>-2.2631654042702842E-2</v>
      </c>
      <c r="K173" s="55"/>
    </row>
    <row r="174" spans="2:11" ht="20.25" customHeight="1">
      <c r="B174" s="225" t="str">
        <f>U65</f>
        <v>558</v>
      </c>
      <c r="C174" s="54"/>
      <c r="D174" s="67">
        <f>IFERROR((SUMIFS(D$84:D$164,$B$84:$B$164,$B174,$C$84:$C$164,MAX($C$84:$C$164))/SUMIFS(D$84:D$164,$B$84:$B$164,$B174,$C$84:$C$164,MAX($C$84:$C$164)-1))-1, "-")</f>
        <v>-5.7777010457868205E-2</v>
      </c>
      <c r="E174" s="67">
        <f>IFERROR((SUMIFS(E$84:E$164,$B$84:$B$164,$B174,$C$84:$C$164,MAX($C$84:$C$164))/SUMIFS(E$84:E$164,$B$84:$B$164,$B174,$C$84:$C$164,MAX($C$84:$C$164)-1))-1, "-")</f>
        <v>1.6962650851285233E-2</v>
      </c>
      <c r="F174" s="67">
        <f>IFERROR((SUMIFS(F$84:F$164,$B$84:$B$164,$B174,$C$84:$C$164,MAX($C$84:$C$164))/SUMIFS(F$84:F$164,$B$84:$B$164,$B174,$C$84:$C$164,MAX($C$84:$C$164)-1))-1, "-")</f>
        <v>9.7111396425000551E-2</v>
      </c>
      <c r="G174" s="67">
        <f>IFERROR((SUMIFS(G$84:G$164,$B$84:$B$164,$B174,$C$84:$C$164,MAX($C$84:$C$164))/SUMIFS(G$84:G$164,$B$84:$B$164,$B174,$C$84:$C$164,MAX($C$84:$C$164)-1))-1, "-")</f>
        <v>-4.1557591623036738E-2</v>
      </c>
      <c r="H174" s="67">
        <f>IFERROR((SUMIFS(H$84:H$164,$B$84:$B$164,$B174,$C$84:$C$164,MAX($C$84:$C$164))/SUMIFS(H$84:H$164,$B$84:$B$164,$B174,$C$84:$C$164,MAX($C$84:$C$164)-1))-1, "-")</f>
        <v>0.28227972785964228</v>
      </c>
      <c r="I174" s="67">
        <f>IFERROR((SUMIFS(I$84:I$164,$B$84:$B$164,$B174,$C$84:$C$164,MAX($C$84:$C$164))/SUMIFS(I$84:I$164,$B$84:$B$164,$B174,$C$84:$C$164,MAX($C$84:$C$164)-1))-1, "-")</f>
        <v>0.48820478333301276</v>
      </c>
      <c r="J174" s="67">
        <f>IFERROR((SUMIFS(J$84:J$164,$B$84:$B$164,$B174,$C$84:$C$164,MAX($C$84:$C$164))/SUMIFS(J$84:J$164,$B$84:$B$164,$B174,$C$84:$C$164,MAX($C$84:$C$164)-1))-1, "-")</f>
        <v>2.9197355332309716E-2</v>
      </c>
      <c r="K174" s="55"/>
    </row>
    <row r="175" spans="2:11" ht="20.25" hidden="1" customHeight="1">
      <c r="B175" s="42">
        <f>D73</f>
        <v>0</v>
      </c>
      <c r="C175" s="54"/>
      <c r="D175" s="67" t="str">
        <f t="shared" ref="D175:J176" si="1">IFERROR((SUMIFS(D$84:D$164,$B$84:$B$164,$B175,$C$84:$C$164,MAX($C$84:$C$164))/SUMIFS(D$84:D$164,$B$84:$B$164,$B175,$C$84:$C$164,MAX($C$84:$C$164)-1))-1, "-")</f>
        <v>-</v>
      </c>
      <c r="E175" s="67" t="str">
        <f t="shared" si="1"/>
        <v>-</v>
      </c>
      <c r="F175" s="67" t="str">
        <f t="shared" si="1"/>
        <v>-</v>
      </c>
      <c r="G175" s="67" t="str">
        <f t="shared" si="1"/>
        <v>-</v>
      </c>
      <c r="H175" s="67" t="str">
        <f t="shared" si="1"/>
        <v>-</v>
      </c>
      <c r="I175" s="67" t="str">
        <f t="shared" si="1"/>
        <v>-</v>
      </c>
      <c r="J175" s="86" t="str">
        <f t="shared" si="1"/>
        <v>-</v>
      </c>
      <c r="K175" s="55"/>
    </row>
    <row r="176" spans="2:11" ht="20.25" hidden="1" customHeight="1">
      <c r="B176" s="42" t="str">
        <f>E73</f>
        <v/>
      </c>
      <c r="C176" s="54"/>
      <c r="D176" s="67" t="str">
        <f t="shared" si="1"/>
        <v>-</v>
      </c>
      <c r="E176" s="67" t="str">
        <f t="shared" si="1"/>
        <v>-</v>
      </c>
      <c r="F176" s="67" t="str">
        <f t="shared" si="1"/>
        <v>-</v>
      </c>
      <c r="G176" s="67" t="str">
        <f t="shared" si="1"/>
        <v>-</v>
      </c>
      <c r="H176" s="67" t="str">
        <f t="shared" si="1"/>
        <v>-</v>
      </c>
      <c r="I176" s="67" t="str">
        <f t="shared" si="1"/>
        <v>-</v>
      </c>
      <c r="J176" s="86" t="str">
        <f t="shared" si="1"/>
        <v>-</v>
      </c>
      <c r="K176" s="55"/>
    </row>
    <row r="177" spans="2:9" ht="20.25" customHeight="1" thickBot="1"/>
    <row r="178" spans="2:9" ht="17.25" thickTop="1">
      <c r="B178" s="25" t="s">
        <v>51</v>
      </c>
      <c r="C178" s="25"/>
      <c r="D178" s="25"/>
      <c r="E178" s="25"/>
      <c r="F178" s="173" t="s">
        <v>77</v>
      </c>
      <c r="G178" s="43"/>
      <c r="H178" s="25"/>
      <c r="I178" s="25"/>
    </row>
    <row r="179" spans="2:9">
      <c r="B179" s="26" t="s">
        <v>33</v>
      </c>
      <c r="C179" s="26" t="s">
        <v>52</v>
      </c>
      <c r="D179" s="26"/>
      <c r="E179" s="26"/>
      <c r="F179" s="92" t="s">
        <v>78</v>
      </c>
      <c r="G179" s="44"/>
      <c r="H179" s="46" t="s">
        <v>81</v>
      </c>
      <c r="I179" s="46"/>
    </row>
    <row r="180" spans="2:9">
      <c r="B180" s="26" t="s">
        <v>34</v>
      </c>
      <c r="C180" s="26" t="s">
        <v>53</v>
      </c>
      <c r="D180" s="26"/>
      <c r="E180" s="26"/>
      <c r="F180" s="92" t="s">
        <v>79</v>
      </c>
      <c r="G180" s="44"/>
      <c r="H180" s="46" t="s">
        <v>82</v>
      </c>
      <c r="I180" s="46"/>
    </row>
    <row r="181" spans="2:9">
      <c r="B181" s="26" t="s">
        <v>4</v>
      </c>
      <c r="C181" s="26" t="s">
        <v>54</v>
      </c>
      <c r="D181" s="26"/>
      <c r="E181" s="26"/>
      <c r="F181" s="92" t="s">
        <v>80</v>
      </c>
      <c r="G181" s="44"/>
      <c r="H181" s="46" t="s">
        <v>83</v>
      </c>
      <c r="I181" s="46"/>
    </row>
    <row r="182" spans="2:9">
      <c r="B182" s="26" t="s">
        <v>5</v>
      </c>
      <c r="C182" s="26" t="s">
        <v>55</v>
      </c>
      <c r="D182" s="26"/>
      <c r="E182" s="26"/>
      <c r="F182" s="92" t="s">
        <v>87</v>
      </c>
      <c r="G182" s="44"/>
      <c r="H182" s="46" t="s">
        <v>84</v>
      </c>
      <c r="I182" s="46"/>
    </row>
    <row r="183" spans="2:9">
      <c r="B183" s="26" t="s">
        <v>56</v>
      </c>
      <c r="C183" s="26" t="s">
        <v>57</v>
      </c>
      <c r="D183" s="26"/>
      <c r="E183" s="26"/>
      <c r="F183" s="92" t="s">
        <v>88</v>
      </c>
      <c r="G183" s="44"/>
      <c r="H183" s="46" t="s">
        <v>85</v>
      </c>
      <c r="I183" s="46"/>
    </row>
    <row r="184" spans="2:9" ht="17.25" thickBot="1">
      <c r="B184" s="27" t="s">
        <v>58</v>
      </c>
      <c r="C184" s="27" t="s">
        <v>59</v>
      </c>
      <c r="D184" s="27"/>
      <c r="E184" s="27"/>
      <c r="F184" s="93" t="s">
        <v>89</v>
      </c>
      <c r="G184" s="45"/>
      <c r="H184" s="47" t="s">
        <v>86</v>
      </c>
      <c r="I184" s="47"/>
    </row>
    <row r="185" spans="2:9" ht="17.25" thickTop="1"/>
    <row r="186" spans="2:9" ht="6.75" customHeight="1"/>
  </sheetData>
  <mergeCells count="3">
    <mergeCell ref="O9:P9"/>
    <mergeCell ref="C4:D4"/>
    <mergeCell ref="C5:D5"/>
  </mergeCells>
  <phoneticPr fontId="3" type="noConversion"/>
  <conditionalFormatting sqref="B85:K91 B111:K163">
    <cfRule type="expression" dxfId="45" priority="25">
      <formula>$B85&lt;&gt;$B86</formula>
    </cfRule>
  </conditionalFormatting>
  <conditionalFormatting sqref="B92:K92 B101:K101">
    <cfRule type="expression" dxfId="44" priority="92">
      <formula>$B92&lt;&gt;$B103</formula>
    </cfRule>
  </conditionalFormatting>
  <conditionalFormatting sqref="C65:K65">
    <cfRule type="containsText" dxfId="43" priority="31" operator="containsText" text="F">
      <formula>NOT(ISERROR(SEARCH("F",C65)))</formula>
    </cfRule>
    <cfRule type="containsText" dxfId="42" priority="32" operator="containsText" text="D">
      <formula>NOT(ISERROR(SEARCH("D",C65)))</formula>
    </cfRule>
    <cfRule type="containsText" dxfId="41" priority="33" operator="containsText" text="S">
      <formula>NOT(ISERROR(SEARCH("S",C65)))</formula>
    </cfRule>
    <cfRule type="containsText" dxfId="40" priority="34" operator="containsText" text="A">
      <formula>NOT(ISERROR(SEARCH("A",C65)))</formula>
    </cfRule>
  </conditionalFormatting>
  <conditionalFormatting sqref="C74:K74">
    <cfRule type="containsText" dxfId="39" priority="27" operator="containsText" text="F">
      <formula>NOT(ISERROR(SEARCH("F",C74)))</formula>
    </cfRule>
    <cfRule type="containsText" dxfId="38" priority="28" operator="containsText" text="D">
      <formula>NOT(ISERROR(SEARCH("D",C74)))</formula>
    </cfRule>
    <cfRule type="containsText" dxfId="37" priority="29" operator="containsText" text="S">
      <formula>NOT(ISERROR(SEARCH("S",C74)))</formula>
    </cfRule>
    <cfRule type="containsText" dxfId="36" priority="30" operator="containsText" text="A">
      <formula>NOT(ISERROR(SEARCH("A",C74)))</formula>
    </cfRule>
  </conditionalFormatting>
  <conditionalFormatting sqref="D52:K52 D54:K55 D56:D61 D62:K63 D72:K72 D81:K81 D165:K165 K166:K176">
    <cfRule type="containsText" dxfId="35" priority="89" operator="containsText" text="악화">
      <formula>NOT(ISERROR(SEARCH("악화",D52)))</formula>
    </cfRule>
  </conditionalFormatting>
  <conditionalFormatting sqref="D52:K52 D54:K55 D62:K63 D72:K72 D81:K81 D165:K165 D56:D61 K166:K176">
    <cfRule type="containsText" dxfId="34" priority="88" operator="containsText" text="개선">
      <formula>NOT(ISERROR(SEARCH("개선",D52)))</formula>
    </cfRule>
  </conditionalFormatting>
  <conditionalFormatting sqref="G4:G5">
    <cfRule type="containsText" dxfId="33" priority="39" operator="containsText" text="S">
      <formula>NOT(ISERROR(SEARCH("S",G4)))</formula>
    </cfRule>
    <cfRule type="containsText" dxfId="32" priority="40" operator="containsText" text="A">
      <formula>NOT(ISERROR(SEARCH("A",G4)))</formula>
    </cfRule>
  </conditionalFormatting>
  <conditionalFormatting sqref="G5">
    <cfRule type="containsText" dxfId="31" priority="35" operator="containsText" text="F">
      <formula>NOT(ISERROR(SEARCH("F",G5)))</formula>
    </cfRule>
    <cfRule type="containsText" dxfId="30" priority="36" operator="containsText" text="D">
      <formula>NOT(ISERROR(SEARCH("D",G5)))</formula>
    </cfRule>
  </conditionalFormatting>
  <conditionalFormatting sqref="K1:K20 J21 K75:K1048576">
    <cfRule type="containsText" dxfId="29" priority="8" operator="containsText" text="D">
      <formula>NOT(ISERROR(SEARCH("D",J1)))</formula>
    </cfRule>
    <cfRule type="containsText" dxfId="28" priority="9" operator="containsText" text="F">
      <formula>NOT(ISERROR(SEARCH("F",J1)))</formula>
    </cfRule>
    <cfRule type="containsText" dxfId="27" priority="10" operator="containsText" text="S">
      <formula>NOT(ISERROR(SEARCH("S",J1)))</formula>
    </cfRule>
    <cfRule type="containsText" dxfId="26" priority="11" operator="containsText" text="A">
      <formula>NOT(ISERROR(SEARCH("A",J1)))</formula>
    </cfRule>
  </conditionalFormatting>
  <conditionalFormatting sqref="K23:K27 K29:K64 K66:K72">
    <cfRule type="containsText" dxfId="25" priority="41" operator="containsText" text="D">
      <formula>NOT(ISERROR(SEARCH("D",K23)))</formula>
    </cfRule>
    <cfRule type="containsText" dxfId="24" priority="42" operator="containsText" text="F">
      <formula>NOT(ISERROR(SEARCH("F",K23)))</formula>
    </cfRule>
    <cfRule type="containsText" dxfId="23" priority="43" operator="containsText" text="S">
      <formula>NOT(ISERROR(SEARCH("S",K23)))</formula>
    </cfRule>
    <cfRule type="containsText" dxfId="22" priority="44" operator="containsText" text="A">
      <formula>NOT(ISERROR(SEARCH("A",K23)))</formula>
    </cfRule>
  </conditionalFormatting>
  <conditionalFormatting sqref="B164:K164">
    <cfRule type="expression" dxfId="21" priority="94">
      <formula>$B164&lt;&gt;#REF!</formula>
    </cfRule>
  </conditionalFormatting>
  <conditionalFormatting sqref="B94:K100">
    <cfRule type="expression" dxfId="20" priority="3">
      <formula>$B94&lt;&gt;$B95</formula>
    </cfRule>
  </conditionalFormatting>
  <conditionalFormatting sqref="B110:K110">
    <cfRule type="expression" dxfId="19" priority="2">
      <formula>$B110&lt;&gt;$B121</formula>
    </cfRule>
  </conditionalFormatting>
  <conditionalFormatting sqref="B103:K109">
    <cfRule type="expression" dxfId="18" priority="1">
      <formula>$B103&lt;&gt;$B104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4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4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D175:J176</xm:sqref>
        </x14:conditionalFormatting>
        <x14:conditionalFormatting xmlns:xm="http://schemas.microsoft.com/office/excel/2006/main">
          <x14:cfRule type="iconSet" priority="12" id="{3D0E34C7-B304-43CF-A87F-A512A3C2FED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4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  <x14:conditionalFormatting xmlns:xm="http://schemas.microsoft.com/office/excel/2006/main">
          <x14:cfRule type="iconSet" priority="95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D166:J174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201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160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146</v>
      </c>
      <c r="C4" s="139" t="s">
        <v>1</v>
      </c>
      <c r="D4" s="139" t="s">
        <v>10</v>
      </c>
      <c r="E4" s="140" t="s">
        <v>145</v>
      </c>
      <c r="F4" s="126" t="s">
        <v>45</v>
      </c>
      <c r="G4" s="150" t="s">
        <v>150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130</v>
      </c>
      <c r="BB4" t="s">
        <v>138</v>
      </c>
      <c r="BC4" t="s">
        <v>139</v>
      </c>
      <c r="BD4" t="s">
        <v>113</v>
      </c>
      <c r="BE4" t="s">
        <v>140</v>
      </c>
      <c r="BF4" t="s">
        <v>141</v>
      </c>
      <c r="BG4" t="s">
        <v>90</v>
      </c>
      <c r="BH4" t="s">
        <v>140</v>
      </c>
      <c r="BI4" t="s">
        <v>141</v>
      </c>
      <c r="BJ4" t="s">
        <v>90</v>
      </c>
      <c r="BL4" t="s">
        <v>142</v>
      </c>
      <c r="BM4" t="s">
        <v>143</v>
      </c>
      <c r="BN4" t="s">
        <v>144</v>
      </c>
    </row>
    <row r="5" spans="1:66">
      <c r="A5" s="144" t="str">
        <f>W5</f>
        <v>태양여객</v>
      </c>
      <c r="B5" s="144" t="str">
        <f>X5</f>
        <v>556</v>
      </c>
      <c r="C5" s="145" t="str">
        <f>Y5</f>
        <v>71바5253</v>
      </c>
      <c r="D5" s="133" t="str">
        <f>Z5</f>
        <v>중형</v>
      </c>
      <c r="E5" s="129" t="str">
        <f>AZ5</f>
        <v>C</v>
      </c>
      <c r="F5" s="152">
        <f>G5/H5</f>
        <v>0.86791666666666678</v>
      </c>
      <c r="G5" s="153">
        <f>AE5</f>
        <v>2.0830000000000002</v>
      </c>
      <c r="H5" s="154">
        <f>AF5</f>
        <v>2.4</v>
      </c>
      <c r="I5" s="155">
        <f>AC5</f>
        <v>3775.3519999999999</v>
      </c>
      <c r="J5" s="156">
        <f>AI5/AH5</f>
        <v>1.7320545752806969E-2</v>
      </c>
      <c r="K5" s="156">
        <f>AJ5/AH5</f>
        <v>0.36316639818331681</v>
      </c>
      <c r="L5" s="156">
        <f>AK5/AC5</f>
        <v>0.16395822164396856</v>
      </c>
      <c r="M5" s="157">
        <f>AG5</f>
        <v>7.1559999999999997</v>
      </c>
      <c r="N5" s="158">
        <f>IF(AW5=0,AT5,"속도계이상")</f>
        <v>0</v>
      </c>
      <c r="O5" s="158">
        <f>IF(AW5=0,AU5,"속도계이상")</f>
        <v>7.3109999999999999</v>
      </c>
      <c r="P5" s="159">
        <f>AQ5/60</f>
        <v>6.5000000000000002E-2</v>
      </c>
      <c r="Q5" s="160">
        <f>AN5</f>
        <v>84</v>
      </c>
      <c r="R5" s="161">
        <f>AC5/(AH5-AI5-AJ5)</f>
        <v>21.368461748569143</v>
      </c>
      <c r="S5" s="146">
        <f>IF(AW5=0,AL5,"속도계이상")</f>
        <v>0</v>
      </c>
      <c r="T5" s="146">
        <f>IF(AW5=0,AM5,"속도계이상")</f>
        <v>276</v>
      </c>
      <c r="U5" t="s">
        <v>117</v>
      </c>
      <c r="V5" s="5" t="s">
        <v>118</v>
      </c>
      <c r="W5" t="s">
        <v>117</v>
      </c>
      <c r="X5" s="5" t="s">
        <v>118</v>
      </c>
      <c r="Y5" t="s">
        <v>202</v>
      </c>
      <c r="Z5" t="s">
        <v>196</v>
      </c>
      <c r="AA5" t="s">
        <v>203</v>
      </c>
      <c r="AB5">
        <v>533</v>
      </c>
      <c r="AC5" s="1">
        <v>3775.3519999999999</v>
      </c>
      <c r="AD5" s="1">
        <v>1812.2080000000001</v>
      </c>
      <c r="AE5" s="28">
        <v>2.0830000000000002</v>
      </c>
      <c r="AF5">
        <v>2.4</v>
      </c>
      <c r="AG5">
        <v>7.1559999999999997</v>
      </c>
      <c r="AH5">
        <v>285.18962800000003</v>
      </c>
      <c r="AI5">
        <v>4.9396399999999998</v>
      </c>
      <c r="AJ5">
        <v>103.57129</v>
      </c>
      <c r="AK5">
        <v>619</v>
      </c>
      <c r="AL5">
        <v>0</v>
      </c>
      <c r="AM5">
        <v>276</v>
      </c>
      <c r="AN5">
        <v>84</v>
      </c>
      <c r="AO5">
        <v>13.238041000000001</v>
      </c>
      <c r="AP5">
        <v>381.4</v>
      </c>
      <c r="AQ5">
        <v>3.9</v>
      </c>
      <c r="AR5">
        <v>26</v>
      </c>
      <c r="AS5">
        <v>8144</v>
      </c>
      <c r="AT5">
        <v>0</v>
      </c>
      <c r="AU5">
        <v>7.3109999999999999</v>
      </c>
      <c r="AV5">
        <v>29800</v>
      </c>
      <c r="AW5">
        <v>0</v>
      </c>
      <c r="AX5" s="29">
        <v>0.46</v>
      </c>
      <c r="AY5">
        <v>0.86791666666666678</v>
      </c>
      <c r="AZ5" t="s">
        <v>69</v>
      </c>
      <c r="BA5" t="s">
        <v>390</v>
      </c>
      <c r="BB5">
        <v>1</v>
      </c>
      <c r="BC5" t="s">
        <v>451</v>
      </c>
      <c r="BD5">
        <v>9</v>
      </c>
      <c r="BE5">
        <v>13462.060000000001</v>
      </c>
      <c r="BF5">
        <v>0.28044385480379669</v>
      </c>
      <c r="BG5">
        <v>0.2434018956484619</v>
      </c>
      <c r="BH5">
        <v>136204.36600000004</v>
      </c>
      <c r="BI5">
        <v>2.7718289147941107E-2</v>
      </c>
      <c r="BJ5">
        <v>2.4057165122983889E-2</v>
      </c>
      <c r="BK5">
        <v>1</v>
      </c>
      <c r="BL5" t="s">
        <v>67</v>
      </c>
      <c r="BM5">
        <v>1</v>
      </c>
      <c r="BN5" t="s">
        <v>452</v>
      </c>
    </row>
    <row r="6" spans="1:66">
      <c r="A6" s="141" t="str">
        <f t="shared" ref="A6:A7" si="0">W6</f>
        <v>태양여객</v>
      </c>
      <c r="B6" s="141" t="str">
        <f t="shared" ref="B6:B39" si="1">X6</f>
        <v>556</v>
      </c>
      <c r="C6" s="142" t="str">
        <f t="shared" ref="C6:C7" si="2">Y6</f>
        <v>71바7152</v>
      </c>
      <c r="D6" s="116" t="str">
        <f t="shared" ref="D6:D7" si="3">Z6</f>
        <v>중형</v>
      </c>
      <c r="E6" s="112" t="str">
        <f>AZ6</f>
        <v>D</v>
      </c>
      <c r="F6" s="162">
        <f>G6/H6</f>
        <v>0.80791666666666673</v>
      </c>
      <c r="G6" s="163">
        <f>AE6</f>
        <v>1.9390000000000001</v>
      </c>
      <c r="H6" s="164">
        <f>AF6</f>
        <v>2.4</v>
      </c>
      <c r="I6" s="165">
        <f t="shared" ref="I6:I7" si="4">AC6</f>
        <v>3536.098</v>
      </c>
      <c r="J6" s="166">
        <f t="shared" ref="J6:J7" si="5">AI6/AH6</f>
        <v>2.8944169597732907E-2</v>
      </c>
      <c r="K6" s="166">
        <f t="shared" ref="K6:K7" si="6">AJ6/AH6</f>
        <v>0.39416029418349524</v>
      </c>
      <c r="L6" s="166">
        <f t="shared" ref="L6:L7" si="7">AK6/AC6</f>
        <v>0.17250653121039067</v>
      </c>
      <c r="M6" s="167">
        <f t="shared" ref="M6:M7" si="8">AG6</f>
        <v>8.7469999999999999</v>
      </c>
      <c r="N6" s="168">
        <f t="shared" ref="N6:N7" si="9">IF(AW6=0,AT6,"속도계이상")</f>
        <v>2.8000000000000001E-2</v>
      </c>
      <c r="O6" s="168">
        <f t="shared" ref="O6:O7" si="10">IF(AW6=0,AU6,"속도계이상")</f>
        <v>3.6480000000000001</v>
      </c>
      <c r="P6" s="169">
        <f t="shared" ref="P6:P7" si="11">AQ6/60</f>
        <v>0</v>
      </c>
      <c r="Q6" s="170">
        <f t="shared" ref="Q6:Q7" si="12">AN6</f>
        <v>76</v>
      </c>
      <c r="R6" s="171">
        <f t="shared" ref="R6:R7" si="13">AC6/(AH6-AI6-AJ6)</f>
        <v>20.771987983526508</v>
      </c>
      <c r="S6" s="143">
        <f t="shared" ref="S6:S7" si="14">IF(AW6=0,AL6,"속도계이상")</f>
        <v>1</v>
      </c>
      <c r="T6" s="143">
        <f t="shared" ref="T6:T7" si="15">IF(AW6=0,AM6,"속도계이상")</f>
        <v>129</v>
      </c>
      <c r="U6" t="s">
        <v>117</v>
      </c>
      <c r="V6" s="5" t="s">
        <v>118</v>
      </c>
      <c r="W6" t="s">
        <v>117</v>
      </c>
      <c r="X6" s="5" t="s">
        <v>118</v>
      </c>
      <c r="Y6" t="s">
        <v>204</v>
      </c>
      <c r="Z6" t="s">
        <v>196</v>
      </c>
      <c r="AA6" t="s">
        <v>203</v>
      </c>
      <c r="AB6">
        <v>533</v>
      </c>
      <c r="AC6" s="1">
        <v>3536.098</v>
      </c>
      <c r="AD6" s="1">
        <v>1823.673</v>
      </c>
      <c r="AE6" s="28">
        <v>1.9390000000000001</v>
      </c>
      <c r="AF6">
        <v>2.4</v>
      </c>
      <c r="AG6">
        <v>8.7469999999999999</v>
      </c>
      <c r="AH6">
        <v>295.08630299999999</v>
      </c>
      <c r="AI6">
        <v>8.5410280000000007</v>
      </c>
      <c r="AJ6">
        <v>116.31130400000001</v>
      </c>
      <c r="AK6">
        <v>610</v>
      </c>
      <c r="AL6">
        <v>1</v>
      </c>
      <c r="AM6">
        <v>129</v>
      </c>
      <c r="AN6">
        <v>76</v>
      </c>
      <c r="AO6">
        <v>11.983267</v>
      </c>
      <c r="AP6">
        <v>139.9</v>
      </c>
      <c r="AQ6">
        <v>0</v>
      </c>
      <c r="AR6">
        <v>62</v>
      </c>
      <c r="AS6">
        <v>31427</v>
      </c>
      <c r="AT6">
        <v>2.8000000000000001E-2</v>
      </c>
      <c r="AU6">
        <v>3.6480000000000001</v>
      </c>
      <c r="AV6">
        <v>27406</v>
      </c>
      <c r="AW6">
        <v>0</v>
      </c>
      <c r="AX6" s="29">
        <v>0.49</v>
      </c>
      <c r="AY6">
        <v>0.80791666666666673</v>
      </c>
      <c r="AZ6" t="s">
        <v>67</v>
      </c>
      <c r="BA6" t="s">
        <v>390</v>
      </c>
      <c r="BB6">
        <v>1</v>
      </c>
      <c r="BC6" t="s">
        <v>391</v>
      </c>
      <c r="BD6">
        <v>10</v>
      </c>
      <c r="BE6">
        <v>13462.060000000001</v>
      </c>
      <c r="BF6">
        <v>0.26267138907418325</v>
      </c>
      <c r="BG6">
        <v>0.21221659308951724</v>
      </c>
      <c r="BH6">
        <v>136204.36600000004</v>
      </c>
      <c r="BI6">
        <v>2.5961708158459464E-2</v>
      </c>
      <c r="BJ6">
        <v>2.0974896716355378E-2</v>
      </c>
      <c r="BK6">
        <v>1</v>
      </c>
      <c r="BL6" t="s">
        <v>67</v>
      </c>
      <c r="BM6">
        <v>0</v>
      </c>
      <c r="BN6" t="s">
        <v>387</v>
      </c>
    </row>
    <row r="7" spans="1:66">
      <c r="A7" s="144" t="str">
        <f t="shared" si="0"/>
        <v>태양여객</v>
      </c>
      <c r="B7" s="144" t="str">
        <f t="shared" si="1"/>
        <v>556</v>
      </c>
      <c r="C7" s="145" t="str">
        <f t="shared" si="2"/>
        <v>71바7197</v>
      </c>
      <c r="D7" s="133" t="str">
        <f t="shared" si="3"/>
        <v>중형</v>
      </c>
      <c r="E7" s="129" t="str">
        <f t="shared" ref="E7:E39" si="16">AZ7</f>
        <v>F</v>
      </c>
      <c r="F7" s="152">
        <f t="shared" ref="F7:F39" si="17">G7/H7</f>
        <v>0.77200000000000002</v>
      </c>
      <c r="G7" s="153">
        <f t="shared" ref="G7:G39" si="18">AE7</f>
        <v>1.93</v>
      </c>
      <c r="H7" s="154">
        <f t="shared" ref="H7:H39" si="19">AF7</f>
        <v>2.5</v>
      </c>
      <c r="I7" s="155">
        <f t="shared" si="4"/>
        <v>4437.43</v>
      </c>
      <c r="J7" s="156">
        <f t="shared" si="5"/>
        <v>2.7826331350475859E-2</v>
      </c>
      <c r="K7" s="156">
        <f t="shared" si="6"/>
        <v>0.40409587680890513</v>
      </c>
      <c r="L7" s="156">
        <f t="shared" si="7"/>
        <v>0.14693189526369993</v>
      </c>
      <c r="M7" s="157">
        <f t="shared" si="8"/>
        <v>13.464</v>
      </c>
      <c r="N7" s="158">
        <f t="shared" si="9"/>
        <v>0.51800000000000002</v>
      </c>
      <c r="O7" s="158">
        <f t="shared" si="10"/>
        <v>25.713000000000001</v>
      </c>
      <c r="P7" s="159">
        <f t="shared" si="11"/>
        <v>0</v>
      </c>
      <c r="Q7" s="160">
        <f t="shared" si="12"/>
        <v>94</v>
      </c>
      <c r="R7" s="161">
        <f t="shared" si="13"/>
        <v>22.314518818820762</v>
      </c>
      <c r="S7" s="146">
        <f t="shared" si="14"/>
        <v>23</v>
      </c>
      <c r="T7" s="146">
        <f t="shared" si="15"/>
        <v>1141</v>
      </c>
      <c r="U7" t="s">
        <v>117</v>
      </c>
      <c r="V7" t="s">
        <v>118</v>
      </c>
      <c r="W7" s="4" t="s">
        <v>117</v>
      </c>
      <c r="X7" t="s">
        <v>118</v>
      </c>
      <c r="Y7" s="4" t="s">
        <v>205</v>
      </c>
      <c r="Z7" s="4" t="s">
        <v>196</v>
      </c>
      <c r="AA7" s="4" t="s">
        <v>48</v>
      </c>
      <c r="AB7" s="4">
        <v>533</v>
      </c>
      <c r="AC7" s="4">
        <v>4437.43</v>
      </c>
      <c r="AD7" s="4">
        <v>2298.9989999999998</v>
      </c>
      <c r="AE7" s="4">
        <v>1.93</v>
      </c>
      <c r="AF7" s="4">
        <v>2.5</v>
      </c>
      <c r="AG7" s="4">
        <v>13.464</v>
      </c>
      <c r="AH7" s="4">
        <v>350.054913</v>
      </c>
      <c r="AI7" s="4">
        <v>9.7407439999999994</v>
      </c>
      <c r="AJ7" s="4">
        <v>141.455747</v>
      </c>
      <c r="AK7" s="4">
        <v>652</v>
      </c>
      <c r="AL7" s="4">
        <v>23</v>
      </c>
      <c r="AM7" s="4">
        <v>1141</v>
      </c>
      <c r="AN7" s="4">
        <v>94</v>
      </c>
      <c r="AO7" s="4">
        <v>12.676382</v>
      </c>
      <c r="AP7" s="4">
        <v>1209.5999999999999</v>
      </c>
      <c r="AQ7" s="4">
        <v>0</v>
      </c>
      <c r="AR7" s="4">
        <v>73</v>
      </c>
      <c r="AS7" s="4">
        <v>23596</v>
      </c>
      <c r="AT7" s="4">
        <v>0.51800000000000002</v>
      </c>
      <c r="AU7" s="4">
        <v>25.713000000000001</v>
      </c>
      <c r="AV7" s="4">
        <v>0</v>
      </c>
      <c r="AW7" s="4">
        <v>0</v>
      </c>
      <c r="AX7" s="30">
        <v>0.59</v>
      </c>
      <c r="AY7">
        <v>0.77200000000000002</v>
      </c>
      <c r="AZ7" t="s">
        <v>70</v>
      </c>
      <c r="BA7" t="s">
        <v>390</v>
      </c>
      <c r="BB7">
        <v>1</v>
      </c>
      <c r="BC7" t="s">
        <v>392</v>
      </c>
      <c r="BD7">
        <v>1</v>
      </c>
      <c r="BE7">
        <v>13462.060000000001</v>
      </c>
      <c r="BF7">
        <v>0.32962488653296745</v>
      </c>
      <c r="BG7">
        <v>0.25447041240345086</v>
      </c>
      <c r="BH7">
        <v>136204.36600000004</v>
      </c>
      <c r="BI7">
        <v>3.2579205280394603E-2</v>
      </c>
      <c r="BJ7">
        <v>2.5151146476464634E-2</v>
      </c>
      <c r="BK7">
        <v>1</v>
      </c>
      <c r="BL7" t="s">
        <v>70</v>
      </c>
      <c r="BM7">
        <v>0</v>
      </c>
      <c r="BN7" t="s">
        <v>387</v>
      </c>
    </row>
    <row r="8" spans="1:66">
      <c r="A8" s="141" t="str">
        <f t="shared" ref="A8:A39" si="20">W8</f>
        <v>태양여객</v>
      </c>
      <c r="B8" s="141" t="str">
        <f t="shared" si="1"/>
        <v>556</v>
      </c>
      <c r="C8" s="142" t="str">
        <f t="shared" ref="C8:C39" si="21">Y8</f>
        <v>71바7354</v>
      </c>
      <c r="D8" s="116" t="str">
        <f t="shared" ref="D8:D39" si="22">Z8</f>
        <v>중형</v>
      </c>
      <c r="E8" s="112" t="str">
        <f t="shared" si="16"/>
        <v>F</v>
      </c>
      <c r="F8" s="162">
        <f t="shared" si="17"/>
        <v>0.69791666666666674</v>
      </c>
      <c r="G8" s="163">
        <f t="shared" si="18"/>
        <v>1.675</v>
      </c>
      <c r="H8" s="164">
        <f t="shared" si="19"/>
        <v>2.4</v>
      </c>
      <c r="I8" s="165">
        <f t="shared" ref="I8:I39" si="23">AC8</f>
        <v>1713.18</v>
      </c>
      <c r="J8" s="166">
        <f t="shared" ref="J8:J39" si="24">AI8/AH8</f>
        <v>3.233103646704822E-2</v>
      </c>
      <c r="K8" s="166">
        <f t="shared" ref="K8:K39" si="25">AJ8/AH8</f>
        <v>0.32424234150002285</v>
      </c>
      <c r="L8" s="166">
        <f t="shared" ref="L8:L39" si="26">AK8/AC8</f>
        <v>0.13892293862874888</v>
      </c>
      <c r="M8" s="167">
        <f t="shared" ref="M8:M39" si="27">AG8</f>
        <v>10.044</v>
      </c>
      <c r="N8" s="168">
        <f t="shared" ref="N8:N39" si="28">IF(AW8=0,AT8,"속도계이상")</f>
        <v>0</v>
      </c>
      <c r="O8" s="168">
        <f t="shared" ref="O8:O39" si="29">IF(AW8=0,AU8,"속도계이상")</f>
        <v>4.6109999999999998</v>
      </c>
      <c r="P8" s="169">
        <f t="shared" ref="P8:P39" si="30">AQ8/60</f>
        <v>0</v>
      </c>
      <c r="Q8" s="170">
        <f t="shared" ref="Q8:Q39" si="31">AN8</f>
        <v>76</v>
      </c>
      <c r="R8" s="171">
        <f t="shared" ref="R8:R39" si="32">AC8/(AH8-AI8-AJ8)</f>
        <v>21.631045857620251</v>
      </c>
      <c r="S8" s="143">
        <f t="shared" ref="S8:S39" si="33">IF(AW8=0,AL8,"속도계이상")</f>
        <v>0</v>
      </c>
      <c r="T8" s="143">
        <f t="shared" ref="T8:T39" si="34">IF(AW8=0,AM8,"속도계이상")</f>
        <v>79</v>
      </c>
      <c r="U8" t="s">
        <v>117</v>
      </c>
      <c r="V8" s="5" t="s">
        <v>118</v>
      </c>
      <c r="W8" t="s">
        <v>117</v>
      </c>
      <c r="X8" s="5" t="s">
        <v>118</v>
      </c>
      <c r="Y8" t="s">
        <v>206</v>
      </c>
      <c r="Z8" t="s">
        <v>196</v>
      </c>
      <c r="AA8" t="s">
        <v>203</v>
      </c>
      <c r="AB8">
        <v>533</v>
      </c>
      <c r="AC8" s="1">
        <v>1713.18</v>
      </c>
      <c r="AD8" s="1">
        <v>1022.74</v>
      </c>
      <c r="AE8" s="28">
        <v>1.675</v>
      </c>
      <c r="AF8">
        <v>2.4</v>
      </c>
      <c r="AG8">
        <v>10.044</v>
      </c>
      <c r="AH8">
        <v>123.091043</v>
      </c>
      <c r="AI8">
        <v>3.9796610000000001</v>
      </c>
      <c r="AJ8">
        <v>39.911327999999997</v>
      </c>
      <c r="AK8">
        <v>238</v>
      </c>
      <c r="AL8">
        <v>0</v>
      </c>
      <c r="AM8">
        <v>79</v>
      </c>
      <c r="AN8">
        <v>76</v>
      </c>
      <c r="AO8">
        <v>13.91799</v>
      </c>
      <c r="AP8">
        <v>45</v>
      </c>
      <c r="AQ8">
        <v>0</v>
      </c>
      <c r="AR8">
        <v>9</v>
      </c>
      <c r="AS8">
        <v>770</v>
      </c>
      <c r="AT8">
        <v>0</v>
      </c>
      <c r="AU8">
        <v>4.6109999999999998</v>
      </c>
      <c r="AV8">
        <v>0</v>
      </c>
      <c r="AW8">
        <v>0</v>
      </c>
      <c r="AX8" s="29">
        <v>0.44</v>
      </c>
      <c r="AY8">
        <v>0.69791666666666674</v>
      </c>
      <c r="AZ8" t="s">
        <v>70</v>
      </c>
      <c r="BA8" t="s">
        <v>390</v>
      </c>
      <c r="BB8">
        <v>2</v>
      </c>
      <c r="BC8" t="s">
        <v>393</v>
      </c>
      <c r="BD8">
        <v>1</v>
      </c>
      <c r="BE8">
        <v>13462.060000000001</v>
      </c>
      <c r="BF8">
        <v>0.1272598695890525</v>
      </c>
      <c r="BG8">
        <v>8.8816783984026232E-2</v>
      </c>
      <c r="BH8">
        <v>136204.36600000004</v>
      </c>
      <c r="BI8">
        <v>1.2578010898710835E-2</v>
      </c>
      <c r="BJ8">
        <v>8.7784034397252707E-3</v>
      </c>
      <c r="BK8">
        <v>1</v>
      </c>
      <c r="BL8" t="s">
        <v>70</v>
      </c>
      <c r="BM8">
        <v>0</v>
      </c>
      <c r="BN8" t="s">
        <v>387</v>
      </c>
    </row>
    <row r="9" spans="1:66">
      <c r="A9" s="144" t="str">
        <f t="shared" si="20"/>
        <v>태양여객</v>
      </c>
      <c r="B9" s="144" t="str">
        <f t="shared" si="1"/>
        <v>558</v>
      </c>
      <c r="C9" s="145" t="str">
        <f t="shared" si="21"/>
        <v>71바5254</v>
      </c>
      <c r="D9" s="133" t="str">
        <f t="shared" si="22"/>
        <v>중형</v>
      </c>
      <c r="E9" s="129" t="str">
        <f t="shared" si="16"/>
        <v>F</v>
      </c>
      <c r="F9" s="152">
        <f t="shared" si="17"/>
        <v>0.76</v>
      </c>
      <c r="G9" s="153">
        <f t="shared" si="18"/>
        <v>1.9</v>
      </c>
      <c r="H9" s="154">
        <f t="shared" si="19"/>
        <v>2.5</v>
      </c>
      <c r="I9" s="155">
        <f t="shared" si="23"/>
        <v>4128.7839999999997</v>
      </c>
      <c r="J9" s="156">
        <f t="shared" si="24"/>
        <v>1.2362422770960313E-2</v>
      </c>
      <c r="K9" s="156">
        <f t="shared" si="25"/>
        <v>0.37752853597736247</v>
      </c>
      <c r="L9" s="156">
        <f t="shared" si="26"/>
        <v>0.16203317974493217</v>
      </c>
      <c r="M9" s="157">
        <f t="shared" si="27"/>
        <v>7.0179999999999998</v>
      </c>
      <c r="N9" s="158">
        <f t="shared" si="28"/>
        <v>2.4E-2</v>
      </c>
      <c r="O9" s="158">
        <f t="shared" si="29"/>
        <v>3.706</v>
      </c>
      <c r="P9" s="159">
        <f t="shared" si="30"/>
        <v>0</v>
      </c>
      <c r="Q9" s="160">
        <f t="shared" si="31"/>
        <v>68</v>
      </c>
      <c r="R9" s="161">
        <f t="shared" si="32"/>
        <v>20.650136413815332</v>
      </c>
      <c r="S9" s="146">
        <f t="shared" si="33"/>
        <v>1</v>
      </c>
      <c r="T9" s="146">
        <f t="shared" si="34"/>
        <v>153</v>
      </c>
      <c r="U9" t="s">
        <v>117</v>
      </c>
      <c r="V9" s="5" t="s">
        <v>119</v>
      </c>
      <c r="W9" t="s">
        <v>117</v>
      </c>
      <c r="X9" s="5" t="s">
        <v>119</v>
      </c>
      <c r="Y9" t="s">
        <v>207</v>
      </c>
      <c r="Z9" t="s">
        <v>196</v>
      </c>
      <c r="AA9" t="s">
        <v>203</v>
      </c>
      <c r="AB9">
        <v>533</v>
      </c>
      <c r="AC9" s="1">
        <v>4128.7839999999997</v>
      </c>
      <c r="AD9" s="1">
        <v>2172.585</v>
      </c>
      <c r="AE9" s="28">
        <v>1.9</v>
      </c>
      <c r="AF9">
        <v>2.5</v>
      </c>
      <c r="AG9">
        <v>7.0179999999999998</v>
      </c>
      <c r="AH9">
        <v>327.71157199999999</v>
      </c>
      <c r="AI9">
        <v>4.0513089999999998</v>
      </c>
      <c r="AJ9">
        <v>123.72047000000001</v>
      </c>
      <c r="AK9">
        <v>669</v>
      </c>
      <c r="AL9">
        <v>1</v>
      </c>
      <c r="AM9">
        <v>153</v>
      </c>
      <c r="AN9">
        <v>68</v>
      </c>
      <c r="AO9">
        <v>12.598834</v>
      </c>
      <c r="AP9">
        <v>122</v>
      </c>
      <c r="AQ9">
        <v>0</v>
      </c>
      <c r="AR9">
        <v>29</v>
      </c>
      <c r="AS9">
        <v>10386</v>
      </c>
      <c r="AT9">
        <v>2.4E-2</v>
      </c>
      <c r="AU9">
        <v>3.706</v>
      </c>
      <c r="AV9">
        <v>27589</v>
      </c>
      <c r="AW9">
        <v>0</v>
      </c>
      <c r="AX9" s="29">
        <v>0.43</v>
      </c>
      <c r="AY9">
        <v>0.76</v>
      </c>
      <c r="AZ9" t="s">
        <v>70</v>
      </c>
      <c r="BA9" t="s">
        <v>394</v>
      </c>
      <c r="BB9">
        <v>3</v>
      </c>
      <c r="BC9" t="s">
        <v>396</v>
      </c>
      <c r="BD9">
        <v>6</v>
      </c>
      <c r="BE9">
        <v>18715.699999999997</v>
      </c>
      <c r="BF9">
        <v>0.22060537409768272</v>
      </c>
      <c r="BG9">
        <v>0.16766008431423887</v>
      </c>
      <c r="BH9">
        <v>136204.36600000004</v>
      </c>
      <c r="BI9">
        <v>3.0313154572445926E-2</v>
      </c>
      <c r="BJ9">
        <v>2.3037997475058903E-2</v>
      </c>
      <c r="BK9">
        <v>1</v>
      </c>
      <c r="BL9" t="s">
        <v>70</v>
      </c>
      <c r="BM9">
        <v>0</v>
      </c>
      <c r="BN9" t="s">
        <v>387</v>
      </c>
    </row>
    <row r="10" spans="1:66">
      <c r="A10" s="141" t="str">
        <f t="shared" si="20"/>
        <v>태양여객</v>
      </c>
      <c r="B10" s="141" t="str">
        <f t="shared" si="1"/>
        <v>558</v>
      </c>
      <c r="C10" s="142" t="str">
        <f t="shared" si="21"/>
        <v>71바6552</v>
      </c>
      <c r="D10" s="116" t="str">
        <f t="shared" si="22"/>
        <v>중형</v>
      </c>
      <c r="E10" s="112" t="str">
        <f t="shared" si="16"/>
        <v>F</v>
      </c>
      <c r="F10" s="162">
        <f t="shared" si="17"/>
        <v>0.73799999999999999</v>
      </c>
      <c r="G10" s="163">
        <f t="shared" si="18"/>
        <v>1.845</v>
      </c>
      <c r="H10" s="164">
        <f t="shared" si="19"/>
        <v>2.5</v>
      </c>
      <c r="I10" s="165">
        <f t="shared" si="23"/>
        <v>4483.098</v>
      </c>
      <c r="J10" s="166">
        <f t="shared" si="24"/>
        <v>2.7691245348318311E-2</v>
      </c>
      <c r="K10" s="166">
        <f t="shared" si="25"/>
        <v>0.37692428901143205</v>
      </c>
      <c r="L10" s="166">
        <f t="shared" si="26"/>
        <v>0.18335534935885855</v>
      </c>
      <c r="M10" s="167">
        <f t="shared" si="27"/>
        <v>6.26</v>
      </c>
      <c r="N10" s="168">
        <f t="shared" si="28"/>
        <v>0</v>
      </c>
      <c r="O10" s="168">
        <f t="shared" si="29"/>
        <v>5.6660000000000004</v>
      </c>
      <c r="P10" s="169">
        <f t="shared" si="30"/>
        <v>0</v>
      </c>
      <c r="Q10" s="170">
        <f t="shared" si="31"/>
        <v>65</v>
      </c>
      <c r="R10" s="171">
        <f t="shared" si="32"/>
        <v>20.387208612765679</v>
      </c>
      <c r="S10" s="143">
        <f t="shared" si="33"/>
        <v>0</v>
      </c>
      <c r="T10" s="143">
        <f t="shared" si="34"/>
        <v>254</v>
      </c>
      <c r="U10" t="s">
        <v>117</v>
      </c>
      <c r="V10" t="s">
        <v>119</v>
      </c>
      <c r="W10" s="4" t="s">
        <v>117</v>
      </c>
      <c r="X10" t="s">
        <v>119</v>
      </c>
      <c r="Y10" s="4" t="s">
        <v>208</v>
      </c>
      <c r="Z10" s="4" t="s">
        <v>196</v>
      </c>
      <c r="AA10" s="4" t="s">
        <v>203</v>
      </c>
      <c r="AB10" s="4">
        <v>533</v>
      </c>
      <c r="AC10" s="4">
        <v>4483.098</v>
      </c>
      <c r="AD10" s="4">
        <v>2429.723</v>
      </c>
      <c r="AE10" s="4">
        <v>1.845</v>
      </c>
      <c r="AF10" s="4">
        <v>2.5</v>
      </c>
      <c r="AG10" s="4">
        <v>6.26</v>
      </c>
      <c r="AH10" s="4">
        <v>369.33712700000001</v>
      </c>
      <c r="AI10" s="4">
        <v>10.227404999999999</v>
      </c>
      <c r="AJ10" s="4">
        <v>139.21213399999999</v>
      </c>
      <c r="AK10" s="4">
        <v>822</v>
      </c>
      <c r="AL10" s="4">
        <v>0</v>
      </c>
      <c r="AM10" s="4">
        <v>254</v>
      </c>
      <c r="AN10" s="4">
        <v>65</v>
      </c>
      <c r="AO10" s="4">
        <v>12.138227000000001</v>
      </c>
      <c r="AP10" s="4">
        <v>75.8</v>
      </c>
      <c r="AQ10" s="4">
        <v>0</v>
      </c>
      <c r="AR10" s="4">
        <v>37</v>
      </c>
      <c r="AS10" s="4">
        <v>13922</v>
      </c>
      <c r="AT10" s="4">
        <v>0</v>
      </c>
      <c r="AU10" s="4">
        <v>5.6660000000000004</v>
      </c>
      <c r="AV10" s="4">
        <v>32149</v>
      </c>
      <c r="AW10" s="4">
        <v>0</v>
      </c>
      <c r="AX10" s="30">
        <v>0.4</v>
      </c>
      <c r="AY10">
        <v>0.73799999999999999</v>
      </c>
      <c r="AZ10" t="s">
        <v>70</v>
      </c>
      <c r="BA10" t="s">
        <v>394</v>
      </c>
      <c r="BB10">
        <v>4</v>
      </c>
      <c r="BC10" t="s">
        <v>395</v>
      </c>
      <c r="BD10">
        <v>5</v>
      </c>
      <c r="BE10">
        <v>18715.699999999997</v>
      </c>
      <c r="BF10">
        <v>0.23953675256602749</v>
      </c>
      <c r="BG10">
        <v>0.17677812339372828</v>
      </c>
      <c r="BH10">
        <v>136204.36600000004</v>
      </c>
      <c r="BI10">
        <v>3.2914495560296492E-2</v>
      </c>
      <c r="BJ10">
        <v>2.4290897723498812E-2</v>
      </c>
      <c r="BK10">
        <v>1</v>
      </c>
      <c r="BL10" t="s">
        <v>70</v>
      </c>
      <c r="BM10">
        <v>0</v>
      </c>
      <c r="BN10" t="s">
        <v>387</v>
      </c>
    </row>
    <row r="11" spans="1:66">
      <c r="A11" s="144" t="str">
        <f t="shared" si="20"/>
        <v>태양여객</v>
      </c>
      <c r="B11" s="144" t="str">
        <f t="shared" si="1"/>
        <v>558</v>
      </c>
      <c r="C11" s="145" t="str">
        <f t="shared" si="21"/>
        <v>71바6555</v>
      </c>
      <c r="D11" s="133" t="str">
        <f t="shared" si="22"/>
        <v>중형</v>
      </c>
      <c r="E11" s="129" t="str">
        <f t="shared" si="16"/>
        <v>F</v>
      </c>
      <c r="F11" s="152">
        <f t="shared" si="17"/>
        <v>0.67320000000000002</v>
      </c>
      <c r="G11" s="153">
        <f t="shared" si="18"/>
        <v>1.6830000000000001</v>
      </c>
      <c r="H11" s="154">
        <f t="shared" si="19"/>
        <v>2.5</v>
      </c>
      <c r="I11" s="155">
        <f t="shared" si="23"/>
        <v>2088.5940000000001</v>
      </c>
      <c r="J11" s="156">
        <f t="shared" si="24"/>
        <v>3.7453504390539114E-2</v>
      </c>
      <c r="K11" s="156">
        <f t="shared" si="25"/>
        <v>0.36949879999312862</v>
      </c>
      <c r="L11" s="156">
        <f t="shared" si="26"/>
        <v>0.22838330474951091</v>
      </c>
      <c r="M11" s="157">
        <f t="shared" si="27"/>
        <v>12.9</v>
      </c>
      <c r="N11" s="158">
        <f t="shared" si="28"/>
        <v>1.6759999999999999</v>
      </c>
      <c r="O11" s="158">
        <f t="shared" si="29"/>
        <v>43.856999999999999</v>
      </c>
      <c r="P11" s="159">
        <f t="shared" si="30"/>
        <v>8.666666666666667E-2</v>
      </c>
      <c r="Q11" s="160">
        <f t="shared" si="31"/>
        <v>84</v>
      </c>
      <c r="R11" s="161">
        <f t="shared" si="32"/>
        <v>22.778228583790376</v>
      </c>
      <c r="S11" s="146">
        <f t="shared" si="33"/>
        <v>35</v>
      </c>
      <c r="T11" s="146">
        <f t="shared" si="34"/>
        <v>916</v>
      </c>
      <c r="U11" t="s">
        <v>117</v>
      </c>
      <c r="V11" s="5" t="s">
        <v>119</v>
      </c>
      <c r="W11" t="s">
        <v>117</v>
      </c>
      <c r="X11" s="5" t="s">
        <v>119</v>
      </c>
      <c r="Y11" t="s">
        <v>209</v>
      </c>
      <c r="Z11" t="s">
        <v>196</v>
      </c>
      <c r="AA11" t="s">
        <v>203</v>
      </c>
      <c r="AB11">
        <v>533</v>
      </c>
      <c r="AC11" s="1">
        <v>2088.5940000000001</v>
      </c>
      <c r="AD11" s="1">
        <v>1241.1880000000001</v>
      </c>
      <c r="AE11" s="28">
        <v>1.6830000000000001</v>
      </c>
      <c r="AF11">
        <v>2.5</v>
      </c>
      <c r="AG11">
        <v>12.9</v>
      </c>
      <c r="AH11">
        <v>154.612448</v>
      </c>
      <c r="AI11">
        <v>5.7907780000000004</v>
      </c>
      <c r="AJ11">
        <v>57.129114000000001</v>
      </c>
      <c r="AK11">
        <v>477</v>
      </c>
      <c r="AL11">
        <v>35</v>
      </c>
      <c r="AM11">
        <v>916</v>
      </c>
      <c r="AN11">
        <v>84</v>
      </c>
      <c r="AO11">
        <v>13.508575</v>
      </c>
      <c r="AP11">
        <v>597.1</v>
      </c>
      <c r="AQ11">
        <v>5.2</v>
      </c>
      <c r="AR11">
        <v>25</v>
      </c>
      <c r="AS11">
        <v>2665</v>
      </c>
      <c r="AT11">
        <v>1.6759999999999999</v>
      </c>
      <c r="AU11">
        <v>43.856999999999999</v>
      </c>
      <c r="AV11">
        <v>0</v>
      </c>
      <c r="AW11">
        <v>0</v>
      </c>
      <c r="AX11" s="29">
        <v>0.49</v>
      </c>
      <c r="AY11">
        <v>0.67320000000000002</v>
      </c>
      <c r="AZ11" t="s">
        <v>70</v>
      </c>
      <c r="BA11" t="s">
        <v>394</v>
      </c>
      <c r="BB11">
        <v>5</v>
      </c>
      <c r="BC11" t="s">
        <v>397</v>
      </c>
      <c r="BD11">
        <v>1</v>
      </c>
      <c r="BE11">
        <v>18715.699999999997</v>
      </c>
      <c r="BF11">
        <v>0.11159582596429737</v>
      </c>
      <c r="BG11">
        <v>7.5126310039164992E-2</v>
      </c>
      <c r="BH11">
        <v>136204.36600000004</v>
      </c>
      <c r="BI11">
        <v>1.5334266157077515E-2</v>
      </c>
      <c r="BJ11">
        <v>1.0323027976944583E-2</v>
      </c>
      <c r="BK11">
        <v>1</v>
      </c>
      <c r="BL11" t="s">
        <v>70</v>
      </c>
      <c r="BM11">
        <v>0</v>
      </c>
      <c r="BN11" t="s">
        <v>387</v>
      </c>
    </row>
    <row r="12" spans="1:66" s="2" customFormat="1">
      <c r="A12" s="141" t="str">
        <f t="shared" si="20"/>
        <v>태양여객</v>
      </c>
      <c r="B12" s="141" t="str">
        <f t="shared" si="1"/>
        <v>558</v>
      </c>
      <c r="C12" s="142" t="str">
        <f t="shared" si="21"/>
        <v>71바6556</v>
      </c>
      <c r="D12" s="116" t="str">
        <f t="shared" si="22"/>
        <v>중형</v>
      </c>
      <c r="E12" s="112" t="str">
        <f t="shared" si="16"/>
        <v>F</v>
      </c>
      <c r="F12" s="162">
        <f t="shared" si="17"/>
        <v>0.79320000000000002</v>
      </c>
      <c r="G12" s="163">
        <f t="shared" si="18"/>
        <v>1.9830000000000001</v>
      </c>
      <c r="H12" s="164">
        <f t="shared" si="19"/>
        <v>2.5</v>
      </c>
      <c r="I12" s="165">
        <f t="shared" si="23"/>
        <v>3779.0909999999999</v>
      </c>
      <c r="J12" s="166">
        <f t="shared" si="24"/>
        <v>2.2328208370300386E-2</v>
      </c>
      <c r="K12" s="166">
        <f t="shared" si="25"/>
        <v>0.3866766261362104</v>
      </c>
      <c r="L12" s="166">
        <f t="shared" si="26"/>
        <v>0.1778205393836772</v>
      </c>
      <c r="M12" s="167">
        <f t="shared" si="27"/>
        <v>7.44</v>
      </c>
      <c r="N12" s="168">
        <f t="shared" si="28"/>
        <v>0.159</v>
      </c>
      <c r="O12" s="168">
        <f t="shared" si="29"/>
        <v>18.311</v>
      </c>
      <c r="P12" s="169">
        <f t="shared" si="30"/>
        <v>0</v>
      </c>
      <c r="Q12" s="170">
        <f t="shared" si="31"/>
        <v>86</v>
      </c>
      <c r="R12" s="171">
        <f t="shared" si="32"/>
        <v>21.207341287355746</v>
      </c>
      <c r="S12" s="143">
        <f t="shared" si="33"/>
        <v>6</v>
      </c>
      <c r="T12" s="143">
        <f t="shared" si="34"/>
        <v>692</v>
      </c>
      <c r="U12" t="s">
        <v>117</v>
      </c>
      <c r="V12" s="5" t="s">
        <v>119</v>
      </c>
      <c r="W12" t="s">
        <v>117</v>
      </c>
      <c r="X12" s="5" t="s">
        <v>119</v>
      </c>
      <c r="Y12" t="s">
        <v>210</v>
      </c>
      <c r="Z12" t="s">
        <v>196</v>
      </c>
      <c r="AA12" t="s">
        <v>203</v>
      </c>
      <c r="AB12">
        <v>533</v>
      </c>
      <c r="AC12" s="1">
        <v>3779.0909999999999</v>
      </c>
      <c r="AD12" s="1">
        <v>1905.855</v>
      </c>
      <c r="AE12" s="28">
        <v>1.9830000000000001</v>
      </c>
      <c r="AF12">
        <v>2.5</v>
      </c>
      <c r="AG12">
        <v>7.44</v>
      </c>
      <c r="AH12">
        <v>301.52074399999998</v>
      </c>
      <c r="AI12">
        <v>6.732418</v>
      </c>
      <c r="AJ12">
        <v>116.591024</v>
      </c>
      <c r="AK12">
        <v>672</v>
      </c>
      <c r="AL12">
        <v>6</v>
      </c>
      <c r="AM12">
        <v>692</v>
      </c>
      <c r="AN12">
        <v>86</v>
      </c>
      <c r="AO12">
        <v>12.533436</v>
      </c>
      <c r="AP12">
        <v>450.2</v>
      </c>
      <c r="AQ12">
        <v>0</v>
      </c>
      <c r="AR12">
        <v>28</v>
      </c>
      <c r="AS12">
        <v>8493</v>
      </c>
      <c r="AT12">
        <v>0.159</v>
      </c>
      <c r="AU12">
        <v>18.311</v>
      </c>
      <c r="AV12">
        <v>28111</v>
      </c>
      <c r="AW12">
        <v>0</v>
      </c>
      <c r="AX12" s="29">
        <v>0.45</v>
      </c>
      <c r="AY12" s="2">
        <v>0.79320000000000002</v>
      </c>
      <c r="AZ12" s="2" t="s">
        <v>70</v>
      </c>
      <c r="BA12" s="2" t="s">
        <v>394</v>
      </c>
      <c r="BB12" s="2">
        <v>1</v>
      </c>
      <c r="BC12" s="2" t="s">
        <v>398</v>
      </c>
      <c r="BD12" s="2">
        <v>5</v>
      </c>
      <c r="BE12" s="2">
        <v>18715.699999999997</v>
      </c>
      <c r="BF12" s="2">
        <v>0.20192090063422691</v>
      </c>
      <c r="BG12" s="2">
        <v>0.16016365838306879</v>
      </c>
      <c r="BH12" s="2">
        <v>136204.36600000004</v>
      </c>
      <c r="BI12" s="2">
        <v>2.7745740544029247E-2</v>
      </c>
      <c r="BJ12" s="2">
        <v>2.2007921399524E-2</v>
      </c>
      <c r="BK12" s="2">
        <v>1</v>
      </c>
      <c r="BL12" s="2" t="s">
        <v>70</v>
      </c>
      <c r="BM12" s="2">
        <v>0</v>
      </c>
      <c r="BN12" s="2" t="s">
        <v>387</v>
      </c>
    </row>
    <row r="13" spans="1:66">
      <c r="A13" s="144" t="str">
        <f t="shared" si="20"/>
        <v>태양여객</v>
      </c>
      <c r="B13" s="144" t="str">
        <f t="shared" si="1"/>
        <v>558</v>
      </c>
      <c r="C13" s="145" t="str">
        <f t="shared" si="21"/>
        <v>71바6558</v>
      </c>
      <c r="D13" s="133" t="str">
        <f t="shared" si="22"/>
        <v>중형</v>
      </c>
      <c r="E13" s="129" t="str">
        <f t="shared" si="16"/>
        <v>F</v>
      </c>
      <c r="F13" s="152">
        <f t="shared" si="17"/>
        <v>0.76159999999999994</v>
      </c>
      <c r="G13" s="153">
        <f t="shared" si="18"/>
        <v>1.9039999999999999</v>
      </c>
      <c r="H13" s="154">
        <f t="shared" si="19"/>
        <v>2.5</v>
      </c>
      <c r="I13" s="155">
        <f t="shared" si="23"/>
        <v>4236.1329999999998</v>
      </c>
      <c r="J13" s="156">
        <f t="shared" si="24"/>
        <v>1.6132905711597114E-2</v>
      </c>
      <c r="K13" s="156">
        <f t="shared" si="25"/>
        <v>0.3905799590678411</v>
      </c>
      <c r="L13" s="156">
        <f t="shared" si="26"/>
        <v>7.8845494227872459E-2</v>
      </c>
      <c r="M13" s="157">
        <f t="shared" si="27"/>
        <v>7.3879999999999999</v>
      </c>
      <c r="N13" s="158">
        <f t="shared" si="28"/>
        <v>7.0999999999999994E-2</v>
      </c>
      <c r="O13" s="158">
        <f t="shared" si="29"/>
        <v>11.378</v>
      </c>
      <c r="P13" s="159">
        <f t="shared" si="30"/>
        <v>0</v>
      </c>
      <c r="Q13" s="160">
        <f t="shared" si="31"/>
        <v>81</v>
      </c>
      <c r="R13" s="161">
        <f t="shared" si="32"/>
        <v>21.233680297451059</v>
      </c>
      <c r="S13" s="146">
        <f t="shared" si="33"/>
        <v>3</v>
      </c>
      <c r="T13" s="146">
        <f t="shared" si="34"/>
        <v>482</v>
      </c>
      <c r="U13" t="s">
        <v>117</v>
      </c>
      <c r="V13" t="s">
        <v>119</v>
      </c>
      <c r="W13" s="4" t="s">
        <v>117</v>
      </c>
      <c r="X13" t="s">
        <v>119</v>
      </c>
      <c r="Y13" s="4" t="s">
        <v>211</v>
      </c>
      <c r="Z13" s="4" t="s">
        <v>196</v>
      </c>
      <c r="AA13" s="4" t="s">
        <v>203</v>
      </c>
      <c r="AB13" s="4">
        <v>533</v>
      </c>
      <c r="AC13" s="4">
        <v>4236.1329999999998</v>
      </c>
      <c r="AD13" s="4">
        <v>2224.9140000000002</v>
      </c>
      <c r="AE13" s="4">
        <v>1.9039999999999999</v>
      </c>
      <c r="AF13" s="4">
        <v>2.5</v>
      </c>
      <c r="AG13" s="4">
        <v>7.3879999999999999</v>
      </c>
      <c r="AH13" s="4">
        <v>336.26323100000002</v>
      </c>
      <c r="AI13" s="4">
        <v>5.4249029999999996</v>
      </c>
      <c r="AJ13" s="4">
        <v>131.33767900000001</v>
      </c>
      <c r="AK13" s="4">
        <v>334</v>
      </c>
      <c r="AL13" s="4">
        <v>3</v>
      </c>
      <c r="AM13" s="4">
        <v>482</v>
      </c>
      <c r="AN13" s="4">
        <v>81</v>
      </c>
      <c r="AO13" s="4">
        <v>12.597669</v>
      </c>
      <c r="AP13" s="4">
        <v>174.1</v>
      </c>
      <c r="AQ13" s="4">
        <v>0</v>
      </c>
      <c r="AR13" s="4">
        <v>22</v>
      </c>
      <c r="AS13" s="4">
        <v>4018</v>
      </c>
      <c r="AT13" s="4">
        <v>7.0999999999999994E-2</v>
      </c>
      <c r="AU13" s="4">
        <v>11.378</v>
      </c>
      <c r="AV13" s="4">
        <v>32111</v>
      </c>
      <c r="AW13" s="4">
        <v>0</v>
      </c>
      <c r="AX13" s="30">
        <v>0.43</v>
      </c>
      <c r="AY13">
        <v>0.76159999999999994</v>
      </c>
      <c r="AZ13" t="s">
        <v>70</v>
      </c>
      <c r="BA13" t="s">
        <v>394</v>
      </c>
      <c r="BB13">
        <v>2</v>
      </c>
      <c r="BC13" t="s">
        <v>399</v>
      </c>
      <c r="BD13">
        <v>5</v>
      </c>
      <c r="BE13">
        <v>18715.699999999997</v>
      </c>
      <c r="BF13">
        <v>0.22634114673776565</v>
      </c>
      <c r="BG13">
        <v>0.17238141735548229</v>
      </c>
      <c r="BH13">
        <v>136204.36600000004</v>
      </c>
      <c r="BI13">
        <v>3.1101301113945191E-2</v>
      </c>
      <c r="BJ13">
        <v>2.3686750928380657E-2</v>
      </c>
      <c r="BK13">
        <v>1</v>
      </c>
      <c r="BL13" t="s">
        <v>70</v>
      </c>
      <c r="BM13">
        <v>0</v>
      </c>
      <c r="BN13" t="s">
        <v>387</v>
      </c>
    </row>
    <row r="14" spans="1:66">
      <c r="A14" s="141" t="str">
        <f t="shared" si="20"/>
        <v>태양여객</v>
      </c>
      <c r="B14" s="141" t="str">
        <f t="shared" si="1"/>
        <v>571</v>
      </c>
      <c r="C14" s="142" t="str">
        <f t="shared" si="21"/>
        <v>71바6551</v>
      </c>
      <c r="D14" s="116" t="str">
        <f t="shared" si="22"/>
        <v>중형</v>
      </c>
      <c r="E14" s="112" t="str">
        <f t="shared" si="16"/>
        <v>C</v>
      </c>
      <c r="F14" s="162">
        <f t="shared" si="17"/>
        <v>0.88958333333333328</v>
      </c>
      <c r="G14" s="163">
        <f t="shared" si="18"/>
        <v>2.1349999999999998</v>
      </c>
      <c r="H14" s="164">
        <f t="shared" si="19"/>
        <v>2.4</v>
      </c>
      <c r="I14" s="165">
        <f t="shared" si="23"/>
        <v>3751.9360000000001</v>
      </c>
      <c r="J14" s="166">
        <f t="shared" si="24"/>
        <v>2.160009077557384E-2</v>
      </c>
      <c r="K14" s="166">
        <f t="shared" si="25"/>
        <v>0.34500031823777844</v>
      </c>
      <c r="L14" s="166">
        <f t="shared" si="26"/>
        <v>8.9287237308951967E-2</v>
      </c>
      <c r="M14" s="167">
        <f t="shared" si="27"/>
        <v>6.4980000000000002</v>
      </c>
      <c r="N14" s="168">
        <f t="shared" si="28"/>
        <v>0.64</v>
      </c>
      <c r="O14" s="168">
        <f t="shared" si="29"/>
        <v>2.1059999999999999</v>
      </c>
      <c r="P14" s="169">
        <f t="shared" si="30"/>
        <v>0</v>
      </c>
      <c r="Q14" s="170">
        <f t="shared" si="31"/>
        <v>70</v>
      </c>
      <c r="R14" s="171">
        <f t="shared" si="32"/>
        <v>18.831009699174359</v>
      </c>
      <c r="S14" s="143">
        <f t="shared" si="33"/>
        <v>24</v>
      </c>
      <c r="T14" s="143">
        <f t="shared" si="34"/>
        <v>79</v>
      </c>
      <c r="U14" t="s">
        <v>117</v>
      </c>
      <c r="V14" s="5" t="s">
        <v>120</v>
      </c>
      <c r="W14" t="s">
        <v>117</v>
      </c>
      <c r="X14" s="5" t="s">
        <v>120</v>
      </c>
      <c r="Y14" t="s">
        <v>212</v>
      </c>
      <c r="Z14" t="s">
        <v>196</v>
      </c>
      <c r="AA14" t="s">
        <v>203</v>
      </c>
      <c r="AB14">
        <v>533</v>
      </c>
      <c r="AC14" s="1">
        <v>3751.9360000000001</v>
      </c>
      <c r="AD14" s="1">
        <v>1757.748</v>
      </c>
      <c r="AE14" s="28">
        <v>2.1349999999999998</v>
      </c>
      <c r="AF14">
        <v>2.4</v>
      </c>
      <c r="AG14">
        <v>6.4980000000000002</v>
      </c>
      <c r="AH14">
        <v>314.56039099999998</v>
      </c>
      <c r="AI14">
        <v>6.7945330000000004</v>
      </c>
      <c r="AJ14">
        <v>108.52343500000001</v>
      </c>
      <c r="AK14">
        <v>335</v>
      </c>
      <c r="AL14">
        <v>24</v>
      </c>
      <c r="AM14">
        <v>79</v>
      </c>
      <c r="AN14">
        <v>70</v>
      </c>
      <c r="AO14">
        <v>11.927553</v>
      </c>
      <c r="AP14">
        <v>44.4</v>
      </c>
      <c r="AQ14">
        <v>0</v>
      </c>
      <c r="AR14">
        <v>8</v>
      </c>
      <c r="AS14">
        <v>1393</v>
      </c>
      <c r="AT14">
        <v>0.64</v>
      </c>
      <c r="AU14">
        <v>2.1059999999999999</v>
      </c>
      <c r="AV14">
        <v>25395</v>
      </c>
      <c r="AW14">
        <v>0</v>
      </c>
      <c r="AX14" s="29">
        <v>0.51</v>
      </c>
      <c r="AY14">
        <v>0.88958333333333328</v>
      </c>
      <c r="AZ14" t="s">
        <v>69</v>
      </c>
      <c r="BA14" t="s">
        <v>402</v>
      </c>
      <c r="BB14">
        <v>1</v>
      </c>
      <c r="BC14" t="s">
        <v>404</v>
      </c>
      <c r="BD14">
        <v>6</v>
      </c>
      <c r="BE14">
        <v>17265.737000000001</v>
      </c>
      <c r="BF14">
        <v>0.21730529081961575</v>
      </c>
      <c r="BG14">
        <v>0.19331116495828315</v>
      </c>
      <c r="BH14">
        <v>136204.36600000004</v>
      </c>
      <c r="BI14">
        <v>2.7546371017210997E-2</v>
      </c>
      <c r="BJ14">
        <v>2.4504792550727281E-2</v>
      </c>
      <c r="BK14">
        <v>1</v>
      </c>
      <c r="BL14" t="s">
        <v>69</v>
      </c>
      <c r="BM14">
        <v>0</v>
      </c>
      <c r="BN14" t="s">
        <v>387</v>
      </c>
    </row>
    <row r="15" spans="1:66">
      <c r="A15" s="144" t="str">
        <f t="shared" si="20"/>
        <v>태양여객</v>
      </c>
      <c r="B15" s="144" t="str">
        <f t="shared" si="1"/>
        <v>571</v>
      </c>
      <c r="C15" s="145" t="str">
        <f t="shared" si="21"/>
        <v>71바7160</v>
      </c>
      <c r="D15" s="133" t="str">
        <f t="shared" si="22"/>
        <v>중형</v>
      </c>
      <c r="E15" s="129" t="str">
        <f t="shared" si="16"/>
        <v>F</v>
      </c>
      <c r="F15" s="152">
        <f t="shared" si="17"/>
        <v>0.74208333333333332</v>
      </c>
      <c r="G15" s="153">
        <f t="shared" si="18"/>
        <v>1.7809999999999999</v>
      </c>
      <c r="H15" s="154">
        <f t="shared" si="19"/>
        <v>2.4</v>
      </c>
      <c r="I15" s="155">
        <f t="shared" si="23"/>
        <v>3095.116</v>
      </c>
      <c r="J15" s="156">
        <f t="shared" si="24"/>
        <v>2.4410646026983444E-2</v>
      </c>
      <c r="K15" s="156">
        <f t="shared" si="25"/>
        <v>0.37898444090346745</v>
      </c>
      <c r="L15" s="156">
        <f t="shared" si="26"/>
        <v>8.4003313607632149E-2</v>
      </c>
      <c r="M15" s="157">
        <f t="shared" si="27"/>
        <v>10.512</v>
      </c>
      <c r="N15" s="158">
        <f t="shared" si="28"/>
        <v>0.45200000000000001</v>
      </c>
      <c r="O15" s="158">
        <f t="shared" si="29"/>
        <v>6.4290000000000003</v>
      </c>
      <c r="P15" s="159">
        <f t="shared" si="30"/>
        <v>0</v>
      </c>
      <c r="Q15" s="160">
        <f t="shared" si="31"/>
        <v>82</v>
      </c>
      <c r="R15" s="161">
        <f t="shared" si="32"/>
        <v>19.997864346899686</v>
      </c>
      <c r="S15" s="146">
        <f t="shared" si="33"/>
        <v>14</v>
      </c>
      <c r="T15" s="146">
        <f t="shared" si="34"/>
        <v>199</v>
      </c>
      <c r="U15" t="s">
        <v>117</v>
      </c>
      <c r="V15" s="5" t="s">
        <v>120</v>
      </c>
      <c r="W15" t="s">
        <v>117</v>
      </c>
      <c r="X15" s="5" t="s">
        <v>120</v>
      </c>
      <c r="Y15" t="s">
        <v>213</v>
      </c>
      <c r="Z15" t="s">
        <v>196</v>
      </c>
      <c r="AA15" t="s">
        <v>203</v>
      </c>
      <c r="AB15">
        <v>533</v>
      </c>
      <c r="AC15" s="1">
        <v>3095.116</v>
      </c>
      <c r="AD15" s="1">
        <v>1737.46</v>
      </c>
      <c r="AE15" s="28">
        <v>1.7809999999999999</v>
      </c>
      <c r="AF15">
        <v>2.4</v>
      </c>
      <c r="AG15">
        <v>10.512</v>
      </c>
      <c r="AH15">
        <v>259.42181099999999</v>
      </c>
      <c r="AI15">
        <v>6.3326539999999998</v>
      </c>
      <c r="AJ15">
        <v>98.316829999999996</v>
      </c>
      <c r="AK15">
        <v>260</v>
      </c>
      <c r="AL15">
        <v>14</v>
      </c>
      <c r="AM15">
        <v>199</v>
      </c>
      <c r="AN15">
        <v>82</v>
      </c>
      <c r="AO15">
        <v>11.930823999999999</v>
      </c>
      <c r="AP15">
        <v>166.5</v>
      </c>
      <c r="AQ15">
        <v>0</v>
      </c>
      <c r="AR15">
        <v>8</v>
      </c>
      <c r="AS15">
        <v>1563</v>
      </c>
      <c r="AT15">
        <v>0.45200000000000001</v>
      </c>
      <c r="AU15">
        <v>6.4290000000000003</v>
      </c>
      <c r="AV15">
        <v>19365</v>
      </c>
      <c r="AW15">
        <v>0</v>
      </c>
      <c r="AX15" s="29">
        <v>0.52</v>
      </c>
      <c r="AY15">
        <v>0.74208333333333332</v>
      </c>
      <c r="AZ15" t="s">
        <v>70</v>
      </c>
      <c r="BA15" t="s">
        <v>402</v>
      </c>
      <c r="BB15">
        <v>1</v>
      </c>
      <c r="BC15" t="s">
        <v>405</v>
      </c>
      <c r="BD15">
        <v>6</v>
      </c>
      <c r="BE15">
        <v>17265.737000000001</v>
      </c>
      <c r="BF15">
        <v>0.17926347424381595</v>
      </c>
      <c r="BG15">
        <v>0.13302843651176507</v>
      </c>
      <c r="BH15">
        <v>136204.36600000004</v>
      </c>
      <c r="BI15">
        <v>2.2724058639941095E-2</v>
      </c>
      <c r="BJ15">
        <v>1.686314518238962E-2</v>
      </c>
      <c r="BK15">
        <v>1</v>
      </c>
      <c r="BL15" t="s">
        <v>70</v>
      </c>
      <c r="BM15">
        <v>0</v>
      </c>
      <c r="BN15" t="s">
        <v>387</v>
      </c>
    </row>
    <row r="16" spans="1:66">
      <c r="A16" s="141" t="str">
        <f t="shared" si="20"/>
        <v>태양여객</v>
      </c>
      <c r="B16" s="141" t="str">
        <f t="shared" si="1"/>
        <v>571</v>
      </c>
      <c r="C16" s="142" t="str">
        <f t="shared" si="21"/>
        <v>71바7209</v>
      </c>
      <c r="D16" s="116" t="str">
        <f t="shared" si="22"/>
        <v>중형</v>
      </c>
      <c r="E16" s="112" t="str">
        <f t="shared" si="16"/>
        <v>D</v>
      </c>
      <c r="F16" s="162">
        <f t="shared" si="17"/>
        <v>0.82333333333333336</v>
      </c>
      <c r="G16" s="163">
        <f t="shared" si="18"/>
        <v>1.976</v>
      </c>
      <c r="H16" s="164">
        <f t="shared" si="19"/>
        <v>2.4</v>
      </c>
      <c r="I16" s="165">
        <f t="shared" si="23"/>
        <v>3865.4209999999998</v>
      </c>
      <c r="J16" s="166">
        <f t="shared" si="24"/>
        <v>6.8599762649256338E-2</v>
      </c>
      <c r="K16" s="166">
        <f t="shared" si="25"/>
        <v>0.37430983776053023</v>
      </c>
      <c r="L16" s="166">
        <f t="shared" si="26"/>
        <v>0.15367019530343526</v>
      </c>
      <c r="M16" s="167">
        <f t="shared" si="27"/>
        <v>8.8670000000000009</v>
      </c>
      <c r="N16" s="168">
        <f t="shared" si="28"/>
        <v>5.1999999999999998E-2</v>
      </c>
      <c r="O16" s="168">
        <f t="shared" si="29"/>
        <v>6.2869999999999999</v>
      </c>
      <c r="P16" s="169">
        <f t="shared" si="30"/>
        <v>0</v>
      </c>
      <c r="Q16" s="170">
        <f t="shared" si="31"/>
        <v>75</v>
      </c>
      <c r="R16" s="171">
        <f t="shared" si="32"/>
        <v>20.897571838499978</v>
      </c>
      <c r="S16" s="143">
        <f t="shared" si="33"/>
        <v>2</v>
      </c>
      <c r="T16" s="143">
        <f t="shared" si="34"/>
        <v>243</v>
      </c>
      <c r="U16" t="s">
        <v>117</v>
      </c>
      <c r="V16" t="s">
        <v>120</v>
      </c>
      <c r="W16" s="4" t="s">
        <v>117</v>
      </c>
      <c r="X16" t="s">
        <v>120</v>
      </c>
      <c r="Y16" s="4" t="s">
        <v>214</v>
      </c>
      <c r="Z16" s="4" t="s">
        <v>196</v>
      </c>
      <c r="AA16" s="4" t="s">
        <v>203</v>
      </c>
      <c r="AB16" s="4">
        <v>533</v>
      </c>
      <c r="AC16" s="4">
        <v>3865.4209999999998</v>
      </c>
      <c r="AD16" s="4">
        <v>1956.4390000000001</v>
      </c>
      <c r="AE16" s="4">
        <v>1.976</v>
      </c>
      <c r="AF16" s="4">
        <v>2.4</v>
      </c>
      <c r="AG16" s="4">
        <v>8.8670000000000009</v>
      </c>
      <c r="AH16" s="4">
        <v>332.02845200000002</v>
      </c>
      <c r="AI16" s="4">
        <v>22.777073000000001</v>
      </c>
      <c r="AJ16" s="4">
        <v>124.281516</v>
      </c>
      <c r="AK16" s="4">
        <v>594</v>
      </c>
      <c r="AL16" s="4">
        <v>2</v>
      </c>
      <c r="AM16" s="4">
        <v>243</v>
      </c>
      <c r="AN16" s="4">
        <v>75</v>
      </c>
      <c r="AO16" s="4">
        <v>11.641836</v>
      </c>
      <c r="AP16" s="4">
        <v>156.1</v>
      </c>
      <c r="AQ16" s="4">
        <v>0</v>
      </c>
      <c r="AR16" s="4">
        <v>41</v>
      </c>
      <c r="AS16" s="4">
        <v>9466</v>
      </c>
      <c r="AT16" s="4">
        <v>5.1999999999999998E-2</v>
      </c>
      <c r="AU16" s="4">
        <v>6.2869999999999999</v>
      </c>
      <c r="AV16" s="4">
        <v>26400</v>
      </c>
      <c r="AW16" s="4">
        <v>0</v>
      </c>
      <c r="AX16" s="30">
        <v>0.5</v>
      </c>
      <c r="AY16">
        <v>0.82333333333333336</v>
      </c>
      <c r="AZ16" t="s">
        <v>67</v>
      </c>
      <c r="BA16" t="s">
        <v>402</v>
      </c>
      <c r="BB16">
        <v>2</v>
      </c>
      <c r="BC16" t="s">
        <v>453</v>
      </c>
      <c r="BD16">
        <v>8</v>
      </c>
      <c r="BE16">
        <v>17265.737000000001</v>
      </c>
      <c r="BF16">
        <v>0.22387813506020621</v>
      </c>
      <c r="BG16">
        <v>0.18432633119956979</v>
      </c>
      <c r="BH16">
        <v>136204.36600000004</v>
      </c>
      <c r="BI16">
        <v>2.8379567509605373E-2</v>
      </c>
      <c r="BJ16">
        <v>2.3365843916241757E-2</v>
      </c>
      <c r="BK16">
        <v>1</v>
      </c>
      <c r="BL16" t="s">
        <v>70</v>
      </c>
      <c r="BM16">
        <v>1</v>
      </c>
      <c r="BN16" t="s">
        <v>452</v>
      </c>
    </row>
    <row r="17" spans="1:66">
      <c r="A17" s="144" t="str">
        <f t="shared" si="20"/>
        <v>태양여객</v>
      </c>
      <c r="B17" s="144" t="str">
        <f t="shared" si="1"/>
        <v>571</v>
      </c>
      <c r="C17" s="145" t="str">
        <f t="shared" si="21"/>
        <v>71바7367</v>
      </c>
      <c r="D17" s="133" t="str">
        <f t="shared" si="22"/>
        <v>중형</v>
      </c>
      <c r="E17" s="129" t="str">
        <f t="shared" si="16"/>
        <v>C</v>
      </c>
      <c r="F17" s="152">
        <f t="shared" si="17"/>
        <v>0.85079999999999989</v>
      </c>
      <c r="G17" s="153">
        <f t="shared" si="18"/>
        <v>2.1269999999999998</v>
      </c>
      <c r="H17" s="154">
        <f t="shared" si="19"/>
        <v>2.5</v>
      </c>
      <c r="I17" s="155">
        <f t="shared" si="23"/>
        <v>3752.2020000000002</v>
      </c>
      <c r="J17" s="156">
        <f t="shared" si="24"/>
        <v>4.1236835308016882E-2</v>
      </c>
      <c r="K17" s="156">
        <f t="shared" si="25"/>
        <v>0.37455117220667278</v>
      </c>
      <c r="L17" s="156">
        <f t="shared" si="26"/>
        <v>0.14551455385397694</v>
      </c>
      <c r="M17" s="157">
        <f t="shared" si="27"/>
        <v>10.048</v>
      </c>
      <c r="N17" s="158">
        <f t="shared" si="28"/>
        <v>5.2999999999999999E-2</v>
      </c>
      <c r="O17" s="158">
        <f t="shared" si="29"/>
        <v>4.1310000000000002</v>
      </c>
      <c r="P17" s="159">
        <f t="shared" si="30"/>
        <v>0</v>
      </c>
      <c r="Q17" s="160">
        <f t="shared" si="31"/>
        <v>74</v>
      </c>
      <c r="R17" s="161">
        <f t="shared" si="32"/>
        <v>19.816122933410981</v>
      </c>
      <c r="S17" s="146">
        <f t="shared" si="33"/>
        <v>2</v>
      </c>
      <c r="T17" s="146">
        <f t="shared" si="34"/>
        <v>155</v>
      </c>
      <c r="U17" t="s">
        <v>117</v>
      </c>
      <c r="V17" s="5" t="s">
        <v>120</v>
      </c>
      <c r="W17" t="s">
        <v>117</v>
      </c>
      <c r="X17" s="5" t="s">
        <v>120</v>
      </c>
      <c r="Y17" t="s">
        <v>215</v>
      </c>
      <c r="Z17" t="s">
        <v>196</v>
      </c>
      <c r="AA17" t="s">
        <v>48</v>
      </c>
      <c r="AB17">
        <v>533</v>
      </c>
      <c r="AC17" s="1">
        <v>3752.2020000000002</v>
      </c>
      <c r="AD17" s="1">
        <v>1764.046</v>
      </c>
      <c r="AE17" s="28">
        <v>2.1269999999999998</v>
      </c>
      <c r="AF17">
        <v>2.5</v>
      </c>
      <c r="AG17">
        <v>10.048</v>
      </c>
      <c r="AH17">
        <v>324.113451</v>
      </c>
      <c r="AI17">
        <v>13.365413</v>
      </c>
      <c r="AJ17">
        <v>121.39707300000001</v>
      </c>
      <c r="AK17">
        <v>546</v>
      </c>
      <c r="AL17">
        <v>2</v>
      </c>
      <c r="AM17">
        <v>155</v>
      </c>
      <c r="AN17">
        <v>74</v>
      </c>
      <c r="AO17">
        <v>11.576816000000001</v>
      </c>
      <c r="AP17">
        <v>27.2</v>
      </c>
      <c r="AQ17">
        <v>0</v>
      </c>
      <c r="AR17">
        <v>10</v>
      </c>
      <c r="AS17">
        <v>1883</v>
      </c>
      <c r="AT17">
        <v>5.2999999999999999E-2</v>
      </c>
      <c r="AU17">
        <v>4.1310000000000002</v>
      </c>
      <c r="AV17">
        <v>25547</v>
      </c>
      <c r="AW17">
        <v>0</v>
      </c>
      <c r="AX17" s="29">
        <v>0.61</v>
      </c>
      <c r="AY17">
        <v>0.85079999999999989</v>
      </c>
      <c r="AZ17" t="s">
        <v>69</v>
      </c>
      <c r="BA17" t="s">
        <v>402</v>
      </c>
      <c r="BB17">
        <v>2</v>
      </c>
      <c r="BC17" t="s">
        <v>403</v>
      </c>
      <c r="BD17">
        <v>10</v>
      </c>
      <c r="BE17">
        <v>17265.737000000001</v>
      </c>
      <c r="BF17">
        <v>0.21732069705451901</v>
      </c>
      <c r="BG17">
        <v>0.18489644905398475</v>
      </c>
      <c r="BH17">
        <v>136204.36600000004</v>
      </c>
      <c r="BI17">
        <v>2.7548323964886698E-2</v>
      </c>
      <c r="BJ17">
        <v>2.34381140293256E-2</v>
      </c>
      <c r="BK17">
        <v>1</v>
      </c>
      <c r="BL17" t="s">
        <v>67</v>
      </c>
      <c r="BM17">
        <v>1</v>
      </c>
      <c r="BN17" t="s">
        <v>452</v>
      </c>
    </row>
    <row r="18" spans="1:66">
      <c r="A18" s="141" t="str">
        <f t="shared" si="20"/>
        <v>태양여객</v>
      </c>
      <c r="B18" s="141" t="str">
        <f t="shared" si="1"/>
        <v>571</v>
      </c>
      <c r="C18" s="142" t="str">
        <f t="shared" si="21"/>
        <v>71바7401</v>
      </c>
      <c r="D18" s="116" t="str">
        <f t="shared" si="22"/>
        <v>저상</v>
      </c>
      <c r="E18" s="112" t="str">
        <f t="shared" si="16"/>
        <v>D</v>
      </c>
      <c r="F18" s="162">
        <f t="shared" si="17"/>
        <v>0.83166666666666667</v>
      </c>
      <c r="G18" s="163">
        <f t="shared" si="18"/>
        <v>1.996</v>
      </c>
      <c r="H18" s="164">
        <f t="shared" si="19"/>
        <v>2.4</v>
      </c>
      <c r="I18" s="165">
        <f t="shared" si="23"/>
        <v>2801.0619999999999</v>
      </c>
      <c r="J18" s="166">
        <f t="shared" si="24"/>
        <v>5.4226026860299439E-2</v>
      </c>
      <c r="K18" s="166">
        <f t="shared" si="25"/>
        <v>0.38908074374866819</v>
      </c>
      <c r="L18" s="166">
        <f t="shared" si="26"/>
        <v>0.12745165940632519</v>
      </c>
      <c r="M18" s="167">
        <f t="shared" si="27"/>
        <v>7.8810000000000002</v>
      </c>
      <c r="N18" s="168">
        <f t="shared" si="28"/>
        <v>0.214</v>
      </c>
      <c r="O18" s="168">
        <f t="shared" si="29"/>
        <v>1.214</v>
      </c>
      <c r="P18" s="169">
        <f t="shared" si="30"/>
        <v>0</v>
      </c>
      <c r="Q18" s="170">
        <f t="shared" si="31"/>
        <v>67</v>
      </c>
      <c r="R18" s="171">
        <f t="shared" si="32"/>
        <v>19.414280181036339</v>
      </c>
      <c r="S18" s="143">
        <f t="shared" si="33"/>
        <v>6</v>
      </c>
      <c r="T18" s="143">
        <f t="shared" si="34"/>
        <v>34</v>
      </c>
      <c r="U18" t="s">
        <v>117</v>
      </c>
      <c r="V18" s="5" t="s">
        <v>120</v>
      </c>
      <c r="W18" t="s">
        <v>117</v>
      </c>
      <c r="X18" s="5" t="s">
        <v>120</v>
      </c>
      <c r="Y18" t="s">
        <v>216</v>
      </c>
      <c r="Z18" t="s">
        <v>400</v>
      </c>
      <c r="AA18" t="s">
        <v>401</v>
      </c>
      <c r="AB18">
        <v>533</v>
      </c>
      <c r="AC18" s="1">
        <v>2801.0619999999999</v>
      </c>
      <c r="AD18" s="1">
        <v>1403.175</v>
      </c>
      <c r="AE18" s="28">
        <v>1.996</v>
      </c>
      <c r="AF18">
        <v>2.4</v>
      </c>
      <c r="AG18">
        <v>7.8810000000000002</v>
      </c>
      <c r="AH18">
        <v>259.17045400000001</v>
      </c>
      <c r="AI18">
        <v>14.053784</v>
      </c>
      <c r="AJ18">
        <v>100.838233</v>
      </c>
      <c r="AK18">
        <v>357</v>
      </c>
      <c r="AL18">
        <v>6</v>
      </c>
      <c r="AM18">
        <v>34</v>
      </c>
      <c r="AN18">
        <v>67</v>
      </c>
      <c r="AO18">
        <v>10.807798</v>
      </c>
      <c r="AP18">
        <v>14.1</v>
      </c>
      <c r="AQ18">
        <v>0</v>
      </c>
      <c r="AR18">
        <v>19</v>
      </c>
      <c r="AS18">
        <v>5492</v>
      </c>
      <c r="AT18">
        <v>0.214</v>
      </c>
      <c r="AU18">
        <v>1.214</v>
      </c>
      <c r="AV18">
        <v>17252</v>
      </c>
      <c r="AW18">
        <v>0</v>
      </c>
      <c r="AX18" s="29">
        <v>0.51</v>
      </c>
      <c r="AY18">
        <v>0.83166666666666667</v>
      </c>
      <c r="AZ18" t="s">
        <v>67</v>
      </c>
      <c r="BA18" t="s">
        <v>402</v>
      </c>
      <c r="BB18">
        <v>1</v>
      </c>
      <c r="BC18" t="s">
        <v>406</v>
      </c>
      <c r="BD18">
        <v>9</v>
      </c>
      <c r="BE18">
        <v>17265.737000000001</v>
      </c>
      <c r="BF18">
        <v>0.16223240282184304</v>
      </c>
      <c r="BG18">
        <v>0.13492328168016612</v>
      </c>
      <c r="BH18">
        <v>136204.36600000004</v>
      </c>
      <c r="BI18">
        <v>2.0565141061630866E-2</v>
      </c>
      <c r="BJ18">
        <v>1.7103342316256338E-2</v>
      </c>
      <c r="BK18">
        <v>1</v>
      </c>
      <c r="BL18" t="s">
        <v>70</v>
      </c>
      <c r="BM18">
        <v>1</v>
      </c>
      <c r="BN18" t="s">
        <v>452</v>
      </c>
    </row>
    <row r="19" spans="1:66">
      <c r="A19" s="144" t="str">
        <f t="shared" si="20"/>
        <v>태양여객</v>
      </c>
      <c r="B19" s="144" t="str">
        <f t="shared" si="1"/>
        <v>581</v>
      </c>
      <c r="C19" s="145" t="str">
        <f t="shared" si="21"/>
        <v>71바5260</v>
      </c>
      <c r="D19" s="133" t="str">
        <f t="shared" si="22"/>
        <v>중형</v>
      </c>
      <c r="E19" s="129" t="str">
        <f t="shared" si="16"/>
        <v>D</v>
      </c>
      <c r="F19" s="152">
        <f t="shared" si="17"/>
        <v>0.81125000000000003</v>
      </c>
      <c r="G19" s="153">
        <f t="shared" si="18"/>
        <v>1.9470000000000001</v>
      </c>
      <c r="H19" s="154">
        <f t="shared" si="19"/>
        <v>2.4</v>
      </c>
      <c r="I19" s="155">
        <f t="shared" si="23"/>
        <v>2076.2939999999999</v>
      </c>
      <c r="J19" s="156">
        <f t="shared" si="24"/>
        <v>4.3363833660380463E-2</v>
      </c>
      <c r="K19" s="156">
        <f t="shared" si="25"/>
        <v>0.40436737096893871</v>
      </c>
      <c r="L19" s="156">
        <f t="shared" si="26"/>
        <v>0.13726379790145327</v>
      </c>
      <c r="M19" s="157">
        <f t="shared" si="27"/>
        <v>9.3179999999999996</v>
      </c>
      <c r="N19" s="158">
        <f t="shared" si="28"/>
        <v>4.8000000000000001E-2</v>
      </c>
      <c r="O19" s="158">
        <f t="shared" si="29"/>
        <v>4.8639999999999999</v>
      </c>
      <c r="P19" s="159">
        <f t="shared" si="30"/>
        <v>0</v>
      </c>
      <c r="Q19" s="160">
        <f t="shared" si="31"/>
        <v>79</v>
      </c>
      <c r="R19" s="161">
        <f t="shared" si="32"/>
        <v>20.362523797904206</v>
      </c>
      <c r="S19" s="146">
        <f t="shared" si="33"/>
        <v>1</v>
      </c>
      <c r="T19" s="146">
        <f t="shared" si="34"/>
        <v>101</v>
      </c>
      <c r="U19" t="s">
        <v>117</v>
      </c>
      <c r="V19" t="s">
        <v>121</v>
      </c>
      <c r="W19" s="4" t="s">
        <v>117</v>
      </c>
      <c r="X19" t="s">
        <v>121</v>
      </c>
      <c r="Y19" s="4" t="s">
        <v>217</v>
      </c>
      <c r="Z19" s="4" t="s">
        <v>196</v>
      </c>
      <c r="AA19" s="4" t="s">
        <v>203</v>
      </c>
      <c r="AB19" s="4">
        <v>533</v>
      </c>
      <c r="AC19" s="4">
        <v>2076.2939999999999</v>
      </c>
      <c r="AD19" s="4">
        <v>1066.606</v>
      </c>
      <c r="AE19" s="4">
        <v>1.9470000000000001</v>
      </c>
      <c r="AF19" s="4">
        <v>2.4</v>
      </c>
      <c r="AG19" s="4">
        <v>9.3179999999999996</v>
      </c>
      <c r="AH19" s="4">
        <v>184.6319</v>
      </c>
      <c r="AI19" s="4">
        <v>8.0063469999999999</v>
      </c>
      <c r="AJ19" s="4">
        <v>74.659115999999997</v>
      </c>
      <c r="AK19" s="4">
        <v>285</v>
      </c>
      <c r="AL19" s="4">
        <v>1</v>
      </c>
      <c r="AM19" s="4">
        <v>101</v>
      </c>
      <c r="AN19" s="4">
        <v>79</v>
      </c>
      <c r="AO19" s="4">
        <v>11.245585999999999</v>
      </c>
      <c r="AP19" s="4">
        <v>32.200000000000003</v>
      </c>
      <c r="AQ19" s="4">
        <v>0</v>
      </c>
      <c r="AR19" s="4">
        <v>80</v>
      </c>
      <c r="AS19" s="4">
        <v>51517</v>
      </c>
      <c r="AT19" s="4">
        <v>4.8000000000000001E-2</v>
      </c>
      <c r="AU19" s="4">
        <v>4.8639999999999999</v>
      </c>
      <c r="AV19" s="4">
        <v>7836</v>
      </c>
      <c r="AW19" s="4">
        <v>0</v>
      </c>
      <c r="AX19" s="30">
        <v>0.52</v>
      </c>
      <c r="AY19">
        <v>0.81125000000000003</v>
      </c>
      <c r="AZ19" t="s">
        <v>67</v>
      </c>
      <c r="BA19" t="s">
        <v>407</v>
      </c>
      <c r="BB19">
        <v>2</v>
      </c>
      <c r="BC19" t="s">
        <v>412</v>
      </c>
      <c r="BD19">
        <v>7</v>
      </c>
      <c r="BE19">
        <v>13664.285999999998</v>
      </c>
      <c r="BF19">
        <v>0.15195042024149671</v>
      </c>
      <c r="BG19">
        <v>0.12326977842091422</v>
      </c>
      <c r="BH19">
        <v>136204.36600000004</v>
      </c>
      <c r="BI19">
        <v>1.5243960681847741E-2</v>
      </c>
      <c r="BJ19">
        <v>1.2366663103148981E-2</v>
      </c>
      <c r="BK19">
        <v>1</v>
      </c>
      <c r="BL19" t="s">
        <v>70</v>
      </c>
      <c r="BM19">
        <v>1</v>
      </c>
      <c r="BN19" t="s">
        <v>452</v>
      </c>
    </row>
    <row r="20" spans="1:66">
      <c r="A20" s="141" t="str">
        <f t="shared" si="20"/>
        <v>태양여객</v>
      </c>
      <c r="B20" s="141" t="str">
        <f t="shared" si="1"/>
        <v>581</v>
      </c>
      <c r="C20" s="142" t="str">
        <f t="shared" si="21"/>
        <v>71바7194</v>
      </c>
      <c r="D20" s="116" t="str">
        <f t="shared" si="22"/>
        <v>중형</v>
      </c>
      <c r="E20" s="112" t="str">
        <f t="shared" si="16"/>
        <v>C</v>
      </c>
      <c r="F20" s="162">
        <f t="shared" si="17"/>
        <v>0.88791666666666658</v>
      </c>
      <c r="G20" s="163">
        <f t="shared" si="18"/>
        <v>2.1309999999999998</v>
      </c>
      <c r="H20" s="164">
        <f t="shared" si="19"/>
        <v>2.4</v>
      </c>
      <c r="I20" s="165">
        <f t="shared" si="23"/>
        <v>2297.8910000000001</v>
      </c>
      <c r="J20" s="166">
        <f t="shared" si="24"/>
        <v>2.1348775813958554E-2</v>
      </c>
      <c r="K20" s="166">
        <f t="shared" si="25"/>
        <v>0.35374093137436802</v>
      </c>
      <c r="L20" s="166">
        <f t="shared" si="26"/>
        <v>0.12272122568041739</v>
      </c>
      <c r="M20" s="167">
        <f t="shared" si="27"/>
        <v>9.0250000000000004</v>
      </c>
      <c r="N20" s="168">
        <f t="shared" si="28"/>
        <v>0.13100000000000001</v>
      </c>
      <c r="O20" s="168">
        <f t="shared" si="29"/>
        <v>7.5289999999999999</v>
      </c>
      <c r="P20" s="169">
        <f t="shared" si="30"/>
        <v>0</v>
      </c>
      <c r="Q20" s="170">
        <f t="shared" si="31"/>
        <v>81</v>
      </c>
      <c r="R20" s="171">
        <f t="shared" si="32"/>
        <v>19.632900824276632</v>
      </c>
      <c r="S20" s="143">
        <f t="shared" si="33"/>
        <v>3</v>
      </c>
      <c r="T20" s="143">
        <f t="shared" si="34"/>
        <v>173</v>
      </c>
      <c r="U20" t="s">
        <v>117</v>
      </c>
      <c r="V20" s="5" t="s">
        <v>121</v>
      </c>
      <c r="W20" t="s">
        <v>117</v>
      </c>
      <c r="X20" s="5" t="s">
        <v>121</v>
      </c>
      <c r="Y20" t="s">
        <v>218</v>
      </c>
      <c r="Z20" t="s">
        <v>196</v>
      </c>
      <c r="AA20" t="s">
        <v>48</v>
      </c>
      <c r="AB20">
        <v>533</v>
      </c>
      <c r="AC20" s="1">
        <v>2297.8910000000001</v>
      </c>
      <c r="AD20" s="1">
        <v>1078.0889999999999</v>
      </c>
      <c r="AE20" s="28">
        <v>2.1309999999999998</v>
      </c>
      <c r="AF20">
        <v>2.4</v>
      </c>
      <c r="AG20">
        <v>9.0250000000000004</v>
      </c>
      <c r="AH20">
        <v>187.29546999999999</v>
      </c>
      <c r="AI20">
        <v>3.998529</v>
      </c>
      <c r="AJ20">
        <v>66.254074000000003</v>
      </c>
      <c r="AK20">
        <v>282</v>
      </c>
      <c r="AL20">
        <v>3</v>
      </c>
      <c r="AM20">
        <v>173</v>
      </c>
      <c r="AN20">
        <v>81</v>
      </c>
      <c r="AO20">
        <v>12.268801</v>
      </c>
      <c r="AP20">
        <v>22.6</v>
      </c>
      <c r="AQ20">
        <v>0</v>
      </c>
      <c r="AR20">
        <v>10</v>
      </c>
      <c r="AS20">
        <v>2354</v>
      </c>
      <c r="AT20">
        <v>0.13100000000000001</v>
      </c>
      <c r="AU20">
        <v>7.5289999999999999</v>
      </c>
      <c r="AV20">
        <v>16393</v>
      </c>
      <c r="AW20">
        <v>0</v>
      </c>
      <c r="AX20" s="29">
        <v>0.57999999999999996</v>
      </c>
      <c r="AY20">
        <v>0.88791666666666658</v>
      </c>
      <c r="AZ20" t="s">
        <v>69</v>
      </c>
      <c r="BA20" t="s">
        <v>407</v>
      </c>
      <c r="BB20">
        <v>1</v>
      </c>
      <c r="BC20" t="s">
        <v>454</v>
      </c>
      <c r="BD20">
        <v>6</v>
      </c>
      <c r="BE20">
        <v>13664.285999999998</v>
      </c>
      <c r="BF20">
        <v>0.16816765983967258</v>
      </c>
      <c r="BG20">
        <v>0.14931886796597593</v>
      </c>
      <c r="BH20">
        <v>136204.36600000004</v>
      </c>
      <c r="BI20">
        <v>1.6870905591969052E-2</v>
      </c>
      <c r="BJ20">
        <v>1.4979958256869185E-2</v>
      </c>
      <c r="BK20">
        <v>1</v>
      </c>
      <c r="BL20" t="s">
        <v>67</v>
      </c>
      <c r="BM20">
        <v>1</v>
      </c>
      <c r="BN20" t="s">
        <v>452</v>
      </c>
    </row>
    <row r="21" spans="1:66">
      <c r="A21" s="144" t="str">
        <f t="shared" si="20"/>
        <v>태양여객</v>
      </c>
      <c r="B21" s="144" t="str">
        <f t="shared" si="1"/>
        <v>581</v>
      </c>
      <c r="C21" s="145" t="str">
        <f t="shared" si="21"/>
        <v>71바7351</v>
      </c>
      <c r="D21" s="133" t="str">
        <f t="shared" si="22"/>
        <v>중형</v>
      </c>
      <c r="E21" s="129" t="str">
        <f t="shared" si="16"/>
        <v>D</v>
      </c>
      <c r="F21" s="152">
        <f t="shared" si="17"/>
        <v>0.82826086956521749</v>
      </c>
      <c r="G21" s="153">
        <f t="shared" si="18"/>
        <v>1.905</v>
      </c>
      <c r="H21" s="154">
        <f t="shared" si="19"/>
        <v>2.2999999999999998</v>
      </c>
      <c r="I21" s="155">
        <f t="shared" si="23"/>
        <v>3776.9380000000001</v>
      </c>
      <c r="J21" s="156">
        <f t="shared" si="24"/>
        <v>3.0492271841330864E-2</v>
      </c>
      <c r="K21" s="156">
        <f t="shared" si="25"/>
        <v>0.34891516237923725</v>
      </c>
      <c r="L21" s="156">
        <f t="shared" si="26"/>
        <v>0.12179177947850878</v>
      </c>
      <c r="M21" s="157">
        <f t="shared" si="27"/>
        <v>4.6760000000000002</v>
      </c>
      <c r="N21" s="158">
        <f t="shared" si="28"/>
        <v>2.5999999999999999E-2</v>
      </c>
      <c r="O21" s="158">
        <f t="shared" si="29"/>
        <v>2.2240000000000002</v>
      </c>
      <c r="P21" s="159">
        <f t="shared" si="30"/>
        <v>0</v>
      </c>
      <c r="Q21" s="160">
        <f t="shared" si="31"/>
        <v>76</v>
      </c>
      <c r="R21" s="161">
        <f t="shared" si="32"/>
        <v>18.538801750181932</v>
      </c>
      <c r="S21" s="146">
        <f t="shared" si="33"/>
        <v>1</v>
      </c>
      <c r="T21" s="146">
        <f t="shared" si="34"/>
        <v>84</v>
      </c>
      <c r="U21" t="s">
        <v>117</v>
      </c>
      <c r="V21" s="5" t="s">
        <v>121</v>
      </c>
      <c r="W21" t="s">
        <v>117</v>
      </c>
      <c r="X21" s="5" t="s">
        <v>121</v>
      </c>
      <c r="Y21" t="s">
        <v>219</v>
      </c>
      <c r="Z21" t="s">
        <v>196</v>
      </c>
      <c r="AA21" t="s">
        <v>203</v>
      </c>
      <c r="AB21">
        <v>533</v>
      </c>
      <c r="AC21" s="1">
        <v>3776.9380000000001</v>
      </c>
      <c r="AD21" s="1">
        <v>1982.2739999999999</v>
      </c>
      <c r="AE21" s="28">
        <v>1.905</v>
      </c>
      <c r="AF21">
        <v>2.2999999999999998</v>
      </c>
      <c r="AG21">
        <v>4.6760000000000002</v>
      </c>
      <c r="AH21">
        <v>328.28544399999998</v>
      </c>
      <c r="AI21">
        <v>10.010168999999999</v>
      </c>
      <c r="AJ21">
        <v>114.543769</v>
      </c>
      <c r="AK21">
        <v>460</v>
      </c>
      <c r="AL21">
        <v>1</v>
      </c>
      <c r="AM21">
        <v>84</v>
      </c>
      <c r="AN21">
        <v>76</v>
      </c>
      <c r="AO21">
        <v>11.505042</v>
      </c>
      <c r="AP21">
        <v>69.599999999999994</v>
      </c>
      <c r="AQ21">
        <v>0</v>
      </c>
      <c r="AR21">
        <v>46</v>
      </c>
      <c r="AS21">
        <v>13069</v>
      </c>
      <c r="AT21">
        <v>2.5999999999999999E-2</v>
      </c>
      <c r="AU21">
        <v>2.2240000000000002</v>
      </c>
      <c r="AV21">
        <v>22603</v>
      </c>
      <c r="AW21">
        <v>0</v>
      </c>
      <c r="AX21" s="29">
        <v>0.4</v>
      </c>
      <c r="AY21">
        <v>0.82826086956521749</v>
      </c>
      <c r="AZ21" t="s">
        <v>67</v>
      </c>
      <c r="BA21" t="s">
        <v>407</v>
      </c>
      <c r="BB21">
        <v>1</v>
      </c>
      <c r="BC21" t="s">
        <v>409</v>
      </c>
      <c r="BD21">
        <v>5</v>
      </c>
      <c r="BE21">
        <v>13664.285999999998</v>
      </c>
      <c r="BF21">
        <v>0.27640946625385332</v>
      </c>
      <c r="BG21">
        <v>0.2289391448754742</v>
      </c>
      <c r="BH21">
        <v>136204.36600000004</v>
      </c>
      <c r="BI21">
        <v>2.7729933414909761E-2</v>
      </c>
      <c r="BJ21">
        <v>2.296761876321874E-2</v>
      </c>
      <c r="BK21">
        <v>1</v>
      </c>
      <c r="BL21" t="s">
        <v>70</v>
      </c>
      <c r="BM21">
        <v>1</v>
      </c>
      <c r="BN21" t="s">
        <v>452</v>
      </c>
    </row>
    <row r="22" spans="1:66">
      <c r="A22" s="141" t="str">
        <f t="shared" si="20"/>
        <v>태양여객</v>
      </c>
      <c r="B22" s="141" t="str">
        <f t="shared" si="1"/>
        <v>581</v>
      </c>
      <c r="C22" s="142" t="str">
        <f t="shared" si="21"/>
        <v>71바7352</v>
      </c>
      <c r="D22" s="116" t="str">
        <f t="shared" si="22"/>
        <v>중형</v>
      </c>
      <c r="E22" s="112" t="str">
        <f t="shared" si="16"/>
        <v>F</v>
      </c>
      <c r="F22" s="162">
        <f t="shared" si="17"/>
        <v>0.75333333333333341</v>
      </c>
      <c r="G22" s="163">
        <f t="shared" si="18"/>
        <v>1.8080000000000001</v>
      </c>
      <c r="H22" s="164">
        <f t="shared" si="19"/>
        <v>2.4</v>
      </c>
      <c r="I22" s="165">
        <f t="shared" si="23"/>
        <v>3512.5</v>
      </c>
      <c r="J22" s="166">
        <f t="shared" si="24"/>
        <v>3.793082140559377E-2</v>
      </c>
      <c r="K22" s="166">
        <f t="shared" si="25"/>
        <v>0.35978043715920638</v>
      </c>
      <c r="L22" s="166">
        <f t="shared" si="26"/>
        <v>9.5943060498220642E-2</v>
      </c>
      <c r="M22" s="167">
        <f t="shared" si="27"/>
        <v>6.7709999999999999</v>
      </c>
      <c r="N22" s="168">
        <f t="shared" si="28"/>
        <v>0</v>
      </c>
      <c r="O22" s="168">
        <f t="shared" si="29"/>
        <v>2.9609999999999999</v>
      </c>
      <c r="P22" s="169">
        <f t="shared" si="30"/>
        <v>0</v>
      </c>
      <c r="Q22" s="170">
        <f t="shared" si="31"/>
        <v>71</v>
      </c>
      <c r="R22" s="171">
        <f t="shared" si="32"/>
        <v>19.755946982968801</v>
      </c>
      <c r="S22" s="143">
        <f t="shared" si="33"/>
        <v>0</v>
      </c>
      <c r="T22" s="143">
        <f t="shared" si="34"/>
        <v>104</v>
      </c>
      <c r="U22" t="s">
        <v>117</v>
      </c>
      <c r="V22" t="s">
        <v>121</v>
      </c>
      <c r="W22" s="4" t="s">
        <v>117</v>
      </c>
      <c r="X22" t="s">
        <v>121</v>
      </c>
      <c r="Y22" s="4" t="s">
        <v>220</v>
      </c>
      <c r="Z22" s="4" t="s">
        <v>196</v>
      </c>
      <c r="AA22" s="4" t="s">
        <v>203</v>
      </c>
      <c r="AB22" s="4">
        <v>533</v>
      </c>
      <c r="AC22" s="4">
        <v>3512.5</v>
      </c>
      <c r="AD22" s="4">
        <v>1943.14</v>
      </c>
      <c r="AE22" s="4">
        <v>1.8080000000000001</v>
      </c>
      <c r="AF22" s="4">
        <v>2.4</v>
      </c>
      <c r="AG22" s="4">
        <v>6.7709999999999999</v>
      </c>
      <c r="AH22" s="4">
        <v>295.19822099999999</v>
      </c>
      <c r="AI22" s="4">
        <v>11.197111</v>
      </c>
      <c r="AJ22" s="4">
        <v>106.20654500000001</v>
      </c>
      <c r="AK22" s="4">
        <v>337</v>
      </c>
      <c r="AL22" s="4">
        <v>0</v>
      </c>
      <c r="AM22" s="4">
        <v>104</v>
      </c>
      <c r="AN22" s="4">
        <v>71</v>
      </c>
      <c r="AO22" s="4">
        <v>11.898783999999999</v>
      </c>
      <c r="AP22" s="4">
        <v>85.8</v>
      </c>
      <c r="AQ22" s="4">
        <v>0</v>
      </c>
      <c r="AR22" s="4">
        <v>29</v>
      </c>
      <c r="AS22" s="4">
        <v>10615</v>
      </c>
      <c r="AT22" s="4">
        <v>0</v>
      </c>
      <c r="AU22" s="4">
        <v>2.9609999999999999</v>
      </c>
      <c r="AV22" s="4">
        <v>23300</v>
      </c>
      <c r="AW22" s="4">
        <v>0</v>
      </c>
      <c r="AX22" s="30">
        <v>0.42</v>
      </c>
      <c r="AY22">
        <v>0.75333333333333341</v>
      </c>
      <c r="AZ22" t="s">
        <v>70</v>
      </c>
      <c r="BA22" t="s">
        <v>407</v>
      </c>
      <c r="BB22">
        <v>2</v>
      </c>
      <c r="BC22" t="s">
        <v>408</v>
      </c>
      <c r="BD22">
        <v>9</v>
      </c>
      <c r="BE22">
        <v>13664.285999999998</v>
      </c>
      <c r="BF22">
        <v>0.25705697319274495</v>
      </c>
      <c r="BG22">
        <v>0.19364958647186789</v>
      </c>
      <c r="BH22">
        <v>136204.36600000004</v>
      </c>
      <c r="BI22">
        <v>2.5788453800372296E-2</v>
      </c>
      <c r="BJ22">
        <v>1.9427301862947131E-2</v>
      </c>
      <c r="BK22">
        <v>1</v>
      </c>
      <c r="BL22" t="s">
        <v>70</v>
      </c>
      <c r="BM22">
        <v>0</v>
      </c>
      <c r="BN22" t="s">
        <v>387</v>
      </c>
    </row>
    <row r="23" spans="1:66">
      <c r="A23" s="144" t="str">
        <f t="shared" si="20"/>
        <v>태양여객</v>
      </c>
      <c r="B23" s="144" t="str">
        <f t="shared" si="1"/>
        <v>581</v>
      </c>
      <c r="C23" s="145" t="str">
        <f t="shared" si="21"/>
        <v>71바7368</v>
      </c>
      <c r="D23" s="133" t="str">
        <f t="shared" si="22"/>
        <v>저상</v>
      </c>
      <c r="E23" s="129" t="str">
        <f t="shared" si="16"/>
        <v>F</v>
      </c>
      <c r="F23" s="152">
        <f t="shared" si="17"/>
        <v>0.79909090909090907</v>
      </c>
      <c r="G23" s="153">
        <f t="shared" si="18"/>
        <v>1.758</v>
      </c>
      <c r="H23" s="154">
        <f t="shared" si="19"/>
        <v>2.2000000000000002</v>
      </c>
      <c r="I23" s="155">
        <f t="shared" si="23"/>
        <v>1405.72</v>
      </c>
      <c r="J23" s="156">
        <f t="shared" si="24"/>
        <v>3.4979602383612647E-2</v>
      </c>
      <c r="K23" s="156">
        <f t="shared" si="25"/>
        <v>0.35690971161243978</v>
      </c>
      <c r="L23" s="156">
        <f t="shared" si="26"/>
        <v>0.11737757163588766</v>
      </c>
      <c r="M23" s="157">
        <f t="shared" si="27"/>
        <v>8.4250000000000007</v>
      </c>
      <c r="N23" s="158">
        <f t="shared" si="28"/>
        <v>0</v>
      </c>
      <c r="O23" s="158">
        <f t="shared" si="29"/>
        <v>2.3479999999999999</v>
      </c>
      <c r="P23" s="159">
        <f t="shared" si="30"/>
        <v>0</v>
      </c>
      <c r="Q23" s="160">
        <f t="shared" si="31"/>
        <v>75</v>
      </c>
      <c r="R23" s="161">
        <f t="shared" si="32"/>
        <v>20.085369823022074</v>
      </c>
      <c r="S23" s="146">
        <f t="shared" si="33"/>
        <v>0</v>
      </c>
      <c r="T23" s="146">
        <f t="shared" si="34"/>
        <v>33</v>
      </c>
      <c r="U23" t="s">
        <v>117</v>
      </c>
      <c r="V23" s="5" t="s">
        <v>121</v>
      </c>
      <c r="W23" t="s">
        <v>117</v>
      </c>
      <c r="X23" s="5" t="s">
        <v>121</v>
      </c>
      <c r="Y23" t="s">
        <v>221</v>
      </c>
      <c r="Z23" t="s">
        <v>400</v>
      </c>
      <c r="AA23" t="s">
        <v>401</v>
      </c>
      <c r="AB23">
        <v>533</v>
      </c>
      <c r="AC23" s="1">
        <v>1405.72</v>
      </c>
      <c r="AD23" s="1">
        <v>799.44</v>
      </c>
      <c r="AE23" s="28">
        <v>1.758</v>
      </c>
      <c r="AF23">
        <v>2.2000000000000002</v>
      </c>
      <c r="AG23">
        <v>8.4250000000000007</v>
      </c>
      <c r="AH23">
        <v>115.089673</v>
      </c>
      <c r="AI23">
        <v>4.0257909999999999</v>
      </c>
      <c r="AJ23">
        <v>41.076622</v>
      </c>
      <c r="AK23">
        <v>165</v>
      </c>
      <c r="AL23">
        <v>0</v>
      </c>
      <c r="AM23">
        <v>33</v>
      </c>
      <c r="AN23">
        <v>75</v>
      </c>
      <c r="AO23">
        <v>12.214128000000001</v>
      </c>
      <c r="AP23">
        <v>140.4</v>
      </c>
      <c r="AQ23">
        <v>0</v>
      </c>
      <c r="AR23">
        <v>10</v>
      </c>
      <c r="AS23">
        <v>4870</v>
      </c>
      <c r="AT23">
        <v>0</v>
      </c>
      <c r="AU23">
        <v>2.3479999999999999</v>
      </c>
      <c r="AV23">
        <v>10387</v>
      </c>
      <c r="AW23">
        <v>0</v>
      </c>
      <c r="AX23" s="29">
        <v>0.45</v>
      </c>
      <c r="AY23">
        <v>0.79909090909090907</v>
      </c>
      <c r="AZ23" t="s">
        <v>70</v>
      </c>
      <c r="BA23" t="s">
        <v>407</v>
      </c>
      <c r="BB23">
        <v>1</v>
      </c>
      <c r="BC23" t="s">
        <v>410</v>
      </c>
      <c r="BD23">
        <v>4</v>
      </c>
      <c r="BE23">
        <v>13664.285999999998</v>
      </c>
      <c r="BF23">
        <v>0.10287548138263501</v>
      </c>
      <c r="BG23">
        <v>8.2206861941214709E-2</v>
      </c>
      <c r="BH23">
        <v>136204.36600000004</v>
      </c>
      <c r="BI23">
        <v>1.032066769430871E-2</v>
      </c>
      <c r="BJ23">
        <v>8.2471517302703228E-3</v>
      </c>
      <c r="BK23">
        <v>1</v>
      </c>
      <c r="BL23" t="s">
        <v>67</v>
      </c>
      <c r="BM23">
        <v>-1</v>
      </c>
      <c r="BN23" t="s">
        <v>386</v>
      </c>
    </row>
    <row r="24" spans="1:66">
      <c r="A24" s="141" t="str">
        <f t="shared" si="20"/>
        <v>태양여객</v>
      </c>
      <c r="B24" s="141" t="str">
        <f t="shared" si="1"/>
        <v>581</v>
      </c>
      <c r="C24" s="142" t="str">
        <f t="shared" si="21"/>
        <v>72바1916</v>
      </c>
      <c r="D24" s="116" t="str">
        <f t="shared" si="22"/>
        <v>중형</v>
      </c>
      <c r="E24" s="112" t="str">
        <f t="shared" si="16"/>
        <v>F</v>
      </c>
      <c r="F24" s="162">
        <f t="shared" si="17"/>
        <v>0.71333333333333337</v>
      </c>
      <c r="G24" s="163">
        <f t="shared" si="18"/>
        <v>1.712</v>
      </c>
      <c r="H24" s="164">
        <f t="shared" si="19"/>
        <v>2.4</v>
      </c>
      <c r="I24" s="165">
        <f t="shared" si="23"/>
        <v>594.94299999999998</v>
      </c>
      <c r="J24" s="166">
        <f t="shared" si="24"/>
        <v>3.1426762493207291E-2</v>
      </c>
      <c r="K24" s="166">
        <f t="shared" si="25"/>
        <v>0.35121881905400748</v>
      </c>
      <c r="L24" s="166">
        <f t="shared" si="26"/>
        <v>0.1512749960920626</v>
      </c>
      <c r="M24" s="167">
        <f t="shared" si="27"/>
        <v>6.125</v>
      </c>
      <c r="N24" s="168">
        <f t="shared" si="28"/>
        <v>1.008</v>
      </c>
      <c r="O24" s="168">
        <f t="shared" si="29"/>
        <v>6.7229999999999999</v>
      </c>
      <c r="P24" s="169">
        <f t="shared" si="30"/>
        <v>0</v>
      </c>
      <c r="Q24" s="170">
        <f t="shared" si="31"/>
        <v>74</v>
      </c>
      <c r="R24" s="171">
        <f t="shared" si="32"/>
        <v>21.399528740827854</v>
      </c>
      <c r="S24" s="143">
        <f t="shared" si="33"/>
        <v>6</v>
      </c>
      <c r="T24" s="143">
        <f t="shared" si="34"/>
        <v>40</v>
      </c>
      <c r="U24" t="s">
        <v>117</v>
      </c>
      <c r="V24" s="5" t="s">
        <v>121</v>
      </c>
      <c r="W24" t="s">
        <v>117</v>
      </c>
      <c r="X24" s="5" t="s">
        <v>121</v>
      </c>
      <c r="Y24" t="s">
        <v>222</v>
      </c>
      <c r="Z24" t="s">
        <v>196</v>
      </c>
      <c r="AA24" t="s">
        <v>203</v>
      </c>
      <c r="AB24">
        <v>533</v>
      </c>
      <c r="AC24" s="1">
        <v>594.94299999999998</v>
      </c>
      <c r="AD24" s="1">
        <v>347.49</v>
      </c>
      <c r="AE24" s="28">
        <v>1.712</v>
      </c>
      <c r="AF24">
        <v>2.4</v>
      </c>
      <c r="AG24">
        <v>6.125</v>
      </c>
      <c r="AH24">
        <v>45.033591999999999</v>
      </c>
      <c r="AI24">
        <v>1.41526</v>
      </c>
      <c r="AJ24">
        <v>15.816644999999999</v>
      </c>
      <c r="AK24">
        <v>90</v>
      </c>
      <c r="AL24">
        <v>6</v>
      </c>
      <c r="AM24">
        <v>40</v>
      </c>
      <c r="AN24">
        <v>74</v>
      </c>
      <c r="AO24">
        <v>13.211093</v>
      </c>
      <c r="AP24">
        <v>84.4</v>
      </c>
      <c r="AQ24">
        <v>0</v>
      </c>
      <c r="AR24">
        <v>10</v>
      </c>
      <c r="AS24">
        <v>2151</v>
      </c>
      <c r="AT24">
        <v>1.008</v>
      </c>
      <c r="AU24">
        <v>6.7229999999999999</v>
      </c>
      <c r="AV24">
        <v>4393</v>
      </c>
      <c r="AW24">
        <v>0</v>
      </c>
      <c r="AX24" s="29">
        <v>0.35</v>
      </c>
      <c r="AY24">
        <v>0.71333333333333337</v>
      </c>
      <c r="AZ24" t="s">
        <v>70</v>
      </c>
      <c r="BA24" t="s">
        <v>407</v>
      </c>
      <c r="BB24">
        <v>3</v>
      </c>
      <c r="BC24" t="s">
        <v>411</v>
      </c>
      <c r="BD24">
        <v>5</v>
      </c>
      <c r="BE24">
        <v>13664.285999999998</v>
      </c>
      <c r="BF24">
        <v>4.3539999089597513E-2</v>
      </c>
      <c r="BG24">
        <v>3.1058532683912895E-2</v>
      </c>
      <c r="BH24">
        <v>136204.36600000004</v>
      </c>
      <c r="BI24">
        <v>4.3680171015956989E-3</v>
      </c>
      <c r="BJ24">
        <v>3.1158521991382655E-3</v>
      </c>
      <c r="BK24">
        <v>1</v>
      </c>
      <c r="BL24" t="s">
        <v>70</v>
      </c>
      <c r="BM24">
        <v>0</v>
      </c>
      <c r="BN24" t="s">
        <v>387</v>
      </c>
    </row>
    <row r="25" spans="1:66">
      <c r="A25" s="144" t="str">
        <f t="shared" si="20"/>
        <v>태양여객</v>
      </c>
      <c r="B25" s="144" t="str">
        <f t="shared" si="1"/>
        <v>583</v>
      </c>
      <c r="C25" s="145" t="str">
        <f t="shared" si="21"/>
        <v>71바6557</v>
      </c>
      <c r="D25" s="133" t="str">
        <f t="shared" si="22"/>
        <v>중형</v>
      </c>
      <c r="E25" s="129" t="str">
        <f t="shared" si="16"/>
        <v>D</v>
      </c>
      <c r="F25" s="152">
        <f t="shared" si="17"/>
        <v>0.82346153846153847</v>
      </c>
      <c r="G25" s="153">
        <f t="shared" si="18"/>
        <v>2.141</v>
      </c>
      <c r="H25" s="154">
        <f t="shared" si="19"/>
        <v>2.6</v>
      </c>
      <c r="I25" s="155">
        <f t="shared" si="23"/>
        <v>5087.9750000000004</v>
      </c>
      <c r="J25" s="156">
        <f t="shared" si="24"/>
        <v>3.8773789201375801E-2</v>
      </c>
      <c r="K25" s="156">
        <f t="shared" si="25"/>
        <v>0.33378354271259908</v>
      </c>
      <c r="L25" s="156">
        <f t="shared" si="26"/>
        <v>0.21953724222308479</v>
      </c>
      <c r="M25" s="157">
        <f t="shared" si="27"/>
        <v>12.182</v>
      </c>
      <c r="N25" s="158">
        <f t="shared" si="28"/>
        <v>0.02</v>
      </c>
      <c r="O25" s="158">
        <f t="shared" si="29"/>
        <v>16.686</v>
      </c>
      <c r="P25" s="159">
        <f t="shared" si="30"/>
        <v>1.1916666666666667</v>
      </c>
      <c r="Q25" s="160">
        <f t="shared" si="31"/>
        <v>96</v>
      </c>
      <c r="R25" s="161">
        <f t="shared" si="32"/>
        <v>23.203116073406026</v>
      </c>
      <c r="S25" s="146">
        <f t="shared" si="33"/>
        <v>1</v>
      </c>
      <c r="T25" s="146">
        <f t="shared" si="34"/>
        <v>849</v>
      </c>
      <c r="U25" t="s">
        <v>117</v>
      </c>
      <c r="V25" t="s">
        <v>122</v>
      </c>
      <c r="W25" s="4" t="s">
        <v>117</v>
      </c>
      <c r="X25" s="4" t="s">
        <v>122</v>
      </c>
      <c r="Y25" s="4" t="s">
        <v>223</v>
      </c>
      <c r="Z25" s="4" t="s">
        <v>196</v>
      </c>
      <c r="AA25" s="4" t="s">
        <v>48</v>
      </c>
      <c r="AB25" s="4">
        <v>533</v>
      </c>
      <c r="AC25" s="4">
        <v>5087.9750000000004</v>
      </c>
      <c r="AD25" s="4">
        <v>2376.1869999999999</v>
      </c>
      <c r="AE25" s="4">
        <v>2.141</v>
      </c>
      <c r="AF25" s="4">
        <v>2.6</v>
      </c>
      <c r="AG25" s="4">
        <v>12.182</v>
      </c>
      <c r="AH25" s="4">
        <v>349.48183499999999</v>
      </c>
      <c r="AI25" s="4">
        <v>13.550735</v>
      </c>
      <c r="AJ25" s="4">
        <v>116.651285</v>
      </c>
      <c r="AK25" s="4">
        <v>1117</v>
      </c>
      <c r="AL25" s="4">
        <v>1</v>
      </c>
      <c r="AM25" s="4">
        <v>849</v>
      </c>
      <c r="AN25" s="4">
        <v>96</v>
      </c>
      <c r="AO25" s="4">
        <v>14.558624999999999</v>
      </c>
      <c r="AP25" s="4">
        <v>872.6</v>
      </c>
      <c r="AQ25" s="4">
        <v>71.5</v>
      </c>
      <c r="AR25" s="4">
        <v>56</v>
      </c>
      <c r="AS25" s="4">
        <v>24212</v>
      </c>
      <c r="AT25" s="4">
        <v>0.02</v>
      </c>
      <c r="AU25" s="4">
        <v>16.686</v>
      </c>
      <c r="AV25" s="4">
        <v>44432</v>
      </c>
      <c r="AW25" s="4">
        <v>0</v>
      </c>
      <c r="AX25" s="30">
        <v>0.59</v>
      </c>
      <c r="AY25">
        <v>0.82346153846153847</v>
      </c>
      <c r="AZ25" t="s">
        <v>67</v>
      </c>
      <c r="BA25" t="s">
        <v>413</v>
      </c>
      <c r="BB25">
        <v>1</v>
      </c>
      <c r="BC25" t="s">
        <v>416</v>
      </c>
      <c r="BD25">
        <v>9</v>
      </c>
      <c r="BE25">
        <v>31201.47</v>
      </c>
      <c r="BF25">
        <v>0.16306843876266086</v>
      </c>
      <c r="BG25">
        <v>0.13428058745802188</v>
      </c>
      <c r="BH25">
        <v>136204.36600000004</v>
      </c>
      <c r="BI25">
        <v>3.7355447181480213E-2</v>
      </c>
      <c r="BJ25">
        <v>3.0760774005980436E-2</v>
      </c>
      <c r="BK25">
        <v>2</v>
      </c>
      <c r="BL25" t="s">
        <v>70</v>
      </c>
      <c r="BM25">
        <v>1</v>
      </c>
      <c r="BN25" t="s">
        <v>452</v>
      </c>
    </row>
    <row r="26" spans="1:66">
      <c r="A26" s="141" t="str">
        <f t="shared" si="20"/>
        <v>태양여객</v>
      </c>
      <c r="B26" s="141" t="str">
        <f t="shared" si="1"/>
        <v>583</v>
      </c>
      <c r="C26" s="142" t="str">
        <f t="shared" si="21"/>
        <v>71바7013</v>
      </c>
      <c r="D26" s="116" t="str">
        <f t="shared" si="22"/>
        <v>중형</v>
      </c>
      <c r="E26" s="112" t="str">
        <f t="shared" si="16"/>
        <v>C</v>
      </c>
      <c r="F26" s="162">
        <f t="shared" si="17"/>
        <v>0.85799999999999998</v>
      </c>
      <c r="G26" s="163">
        <f t="shared" si="18"/>
        <v>2.145</v>
      </c>
      <c r="H26" s="164">
        <f t="shared" si="19"/>
        <v>2.5</v>
      </c>
      <c r="I26" s="165">
        <f t="shared" si="23"/>
        <v>4779.0050000000001</v>
      </c>
      <c r="J26" s="166">
        <f t="shared" si="24"/>
        <v>1.6176550898630803E-2</v>
      </c>
      <c r="K26" s="166">
        <f t="shared" si="25"/>
        <v>0.32763429672035416</v>
      </c>
      <c r="L26" s="166">
        <f t="shared" si="26"/>
        <v>0.2228497354574854</v>
      </c>
      <c r="M26" s="167">
        <f t="shared" si="27"/>
        <v>11.401</v>
      </c>
      <c r="N26" s="168">
        <f t="shared" si="28"/>
        <v>2.1000000000000001E-2</v>
      </c>
      <c r="O26" s="168">
        <f t="shared" si="29"/>
        <v>7.6790000000000003</v>
      </c>
      <c r="P26" s="169">
        <f t="shared" si="30"/>
        <v>0.33</v>
      </c>
      <c r="Q26" s="170">
        <f t="shared" si="31"/>
        <v>94</v>
      </c>
      <c r="R26" s="171">
        <f t="shared" si="32"/>
        <v>23.494045777326022</v>
      </c>
      <c r="S26" s="143">
        <f t="shared" si="33"/>
        <v>1</v>
      </c>
      <c r="T26" s="143">
        <f t="shared" si="34"/>
        <v>367</v>
      </c>
      <c r="U26" t="s">
        <v>117</v>
      </c>
      <c r="V26" s="5" t="s">
        <v>122</v>
      </c>
      <c r="W26" t="s">
        <v>117</v>
      </c>
      <c r="X26" s="5" t="s">
        <v>122</v>
      </c>
      <c r="Y26" t="s">
        <v>224</v>
      </c>
      <c r="Z26" t="s">
        <v>196</v>
      </c>
      <c r="AA26" t="s">
        <v>48</v>
      </c>
      <c r="AB26">
        <v>533</v>
      </c>
      <c r="AC26" s="1">
        <v>4779.0050000000001</v>
      </c>
      <c r="AD26" s="1">
        <v>2227.9</v>
      </c>
      <c r="AE26" s="28">
        <v>2.145</v>
      </c>
      <c r="AF26">
        <v>2.5</v>
      </c>
      <c r="AG26">
        <v>11.401</v>
      </c>
      <c r="AH26">
        <v>309.99210099999999</v>
      </c>
      <c r="AI26">
        <v>5.0146030000000001</v>
      </c>
      <c r="AJ26">
        <v>101.564044</v>
      </c>
      <c r="AK26">
        <v>1065</v>
      </c>
      <c r="AL26">
        <v>1</v>
      </c>
      <c r="AM26">
        <v>367</v>
      </c>
      <c r="AN26">
        <v>94</v>
      </c>
      <c r="AO26">
        <v>15.416537</v>
      </c>
      <c r="AP26">
        <v>270.7</v>
      </c>
      <c r="AQ26">
        <v>19.8</v>
      </c>
      <c r="AR26">
        <v>21</v>
      </c>
      <c r="AS26">
        <v>5291</v>
      </c>
      <c r="AT26">
        <v>2.1000000000000001E-2</v>
      </c>
      <c r="AU26">
        <v>7.6790000000000003</v>
      </c>
      <c r="AV26">
        <v>41354</v>
      </c>
      <c r="AW26">
        <v>0</v>
      </c>
      <c r="AX26" s="29">
        <v>0.56000000000000005</v>
      </c>
      <c r="AY26">
        <v>0.85799999999999998</v>
      </c>
      <c r="AZ26" t="s">
        <v>69</v>
      </c>
      <c r="BA26" t="s">
        <v>413</v>
      </c>
      <c r="BB26">
        <v>2</v>
      </c>
      <c r="BC26" t="s">
        <v>417</v>
      </c>
      <c r="BD26">
        <v>10</v>
      </c>
      <c r="BE26">
        <v>31201.47</v>
      </c>
      <c r="BF26">
        <v>0.15316602070351173</v>
      </c>
      <c r="BG26">
        <v>0.13141644576361305</v>
      </c>
      <c r="BH26">
        <v>136204.36600000004</v>
      </c>
      <c r="BI26">
        <v>3.5087017695159629E-2</v>
      </c>
      <c r="BJ26">
        <v>3.0104661182446962E-2</v>
      </c>
      <c r="BK26">
        <v>1</v>
      </c>
      <c r="BL26" t="s">
        <v>69</v>
      </c>
      <c r="BM26">
        <v>0</v>
      </c>
      <c r="BN26" t="s">
        <v>387</v>
      </c>
    </row>
    <row r="27" spans="1:66">
      <c r="A27" s="144" t="str">
        <f t="shared" si="20"/>
        <v>태양여객</v>
      </c>
      <c r="B27" s="144" t="str">
        <f t="shared" si="1"/>
        <v>583</v>
      </c>
      <c r="C27" s="145" t="str">
        <f t="shared" si="21"/>
        <v>71바7158</v>
      </c>
      <c r="D27" s="133" t="str">
        <f t="shared" si="22"/>
        <v>중형</v>
      </c>
      <c r="E27" s="129" t="str">
        <f t="shared" si="16"/>
        <v>F</v>
      </c>
      <c r="F27" s="152">
        <f t="shared" si="17"/>
        <v>0.78760000000000008</v>
      </c>
      <c r="G27" s="153">
        <f t="shared" si="18"/>
        <v>1.9690000000000001</v>
      </c>
      <c r="H27" s="154">
        <f t="shared" si="19"/>
        <v>2.5</v>
      </c>
      <c r="I27" s="155">
        <f t="shared" si="23"/>
        <v>5104.1469999999999</v>
      </c>
      <c r="J27" s="156">
        <f t="shared" si="24"/>
        <v>3.8539278200422557E-2</v>
      </c>
      <c r="K27" s="156">
        <f t="shared" si="25"/>
        <v>0.39776572771313062</v>
      </c>
      <c r="L27" s="156">
        <f t="shared" si="26"/>
        <v>0.28760927144143772</v>
      </c>
      <c r="M27" s="157">
        <f t="shared" si="27"/>
        <v>14.349</v>
      </c>
      <c r="N27" s="158">
        <f t="shared" si="28"/>
        <v>0.13700000000000001</v>
      </c>
      <c r="O27" s="158">
        <f t="shared" si="29"/>
        <v>11.167</v>
      </c>
      <c r="P27" s="159">
        <f t="shared" si="30"/>
        <v>0.35333333333333333</v>
      </c>
      <c r="Q27" s="160">
        <f t="shared" si="31"/>
        <v>89</v>
      </c>
      <c r="R27" s="161">
        <f t="shared" si="32"/>
        <v>25.952476506287113</v>
      </c>
      <c r="S27" s="146">
        <f t="shared" si="33"/>
        <v>7</v>
      </c>
      <c r="T27" s="146">
        <f t="shared" si="34"/>
        <v>570</v>
      </c>
      <c r="U27" t="s">
        <v>117</v>
      </c>
      <c r="V27" t="s">
        <v>122</v>
      </c>
      <c r="W27" t="s">
        <v>117</v>
      </c>
      <c r="X27" s="4" t="s">
        <v>122</v>
      </c>
      <c r="Y27" s="4" t="s">
        <v>225</v>
      </c>
      <c r="Z27" s="4" t="s">
        <v>196</v>
      </c>
      <c r="AA27" s="4" t="s">
        <v>48</v>
      </c>
      <c r="AB27" s="4">
        <v>533</v>
      </c>
      <c r="AC27" s="4">
        <v>5104.1469999999999</v>
      </c>
      <c r="AD27" s="4">
        <v>2591.7440000000001</v>
      </c>
      <c r="AE27" s="4">
        <v>1.9690000000000001</v>
      </c>
      <c r="AF27" s="4">
        <v>2.5</v>
      </c>
      <c r="AG27" s="4">
        <v>14.349</v>
      </c>
      <c r="AH27" s="4">
        <v>348.89937300000003</v>
      </c>
      <c r="AI27" s="4">
        <v>13.44633</v>
      </c>
      <c r="AJ27" s="4">
        <v>138.780213</v>
      </c>
      <c r="AK27" s="4">
        <v>1468</v>
      </c>
      <c r="AL27" s="4">
        <v>7</v>
      </c>
      <c r="AM27" s="4">
        <v>570</v>
      </c>
      <c r="AN27" s="4">
        <v>89</v>
      </c>
      <c r="AO27" s="4">
        <v>14.629281000000001</v>
      </c>
      <c r="AP27" s="4">
        <v>3435.6</v>
      </c>
      <c r="AQ27" s="4">
        <v>21.2</v>
      </c>
      <c r="AR27" s="4">
        <v>137</v>
      </c>
      <c r="AS27" s="4">
        <v>85997</v>
      </c>
      <c r="AT27" s="4">
        <v>0.13700000000000001</v>
      </c>
      <c r="AU27" s="4">
        <v>11.167</v>
      </c>
      <c r="AV27" s="4">
        <v>0</v>
      </c>
      <c r="AW27" s="4">
        <v>0</v>
      </c>
      <c r="AX27" s="30">
        <v>0.54</v>
      </c>
      <c r="AY27">
        <v>0.78760000000000008</v>
      </c>
      <c r="AZ27" t="s">
        <v>70</v>
      </c>
      <c r="BA27" t="s">
        <v>413</v>
      </c>
      <c r="BB27">
        <v>1</v>
      </c>
      <c r="BC27" t="s">
        <v>414</v>
      </c>
      <c r="BD27">
        <v>1</v>
      </c>
      <c r="BE27">
        <v>31201.47</v>
      </c>
      <c r="BF27">
        <v>0.16358674767567041</v>
      </c>
      <c r="BG27">
        <v>0.12884092246935802</v>
      </c>
      <c r="BH27">
        <v>136204.36600000004</v>
      </c>
      <c r="BI27">
        <v>3.7474180526635974E-2</v>
      </c>
      <c r="BJ27">
        <v>2.9514664582778495E-2</v>
      </c>
      <c r="BK27">
        <v>1</v>
      </c>
      <c r="BL27" t="s">
        <v>70</v>
      </c>
      <c r="BM27">
        <v>0</v>
      </c>
      <c r="BN27" t="s">
        <v>387</v>
      </c>
    </row>
    <row r="28" spans="1:66">
      <c r="A28" s="141" t="str">
        <f t="shared" si="20"/>
        <v>태양여객</v>
      </c>
      <c r="B28" s="141" t="str">
        <f t="shared" si="1"/>
        <v>583</v>
      </c>
      <c r="C28" s="142" t="str">
        <f t="shared" si="21"/>
        <v>71바7403</v>
      </c>
      <c r="D28" s="116" t="str">
        <f t="shared" si="22"/>
        <v>중형</v>
      </c>
      <c r="E28" s="112" t="str">
        <f t="shared" si="16"/>
        <v>D</v>
      </c>
      <c r="F28" s="162">
        <f t="shared" si="17"/>
        <v>0.82346153846153847</v>
      </c>
      <c r="G28" s="163">
        <f t="shared" si="18"/>
        <v>2.141</v>
      </c>
      <c r="H28" s="164">
        <f t="shared" si="19"/>
        <v>2.6</v>
      </c>
      <c r="I28" s="165">
        <f t="shared" si="23"/>
        <v>5427.1189999999997</v>
      </c>
      <c r="J28" s="166">
        <f t="shared" si="24"/>
        <v>2.6955138680129338E-2</v>
      </c>
      <c r="K28" s="166">
        <f t="shared" si="25"/>
        <v>0.33128031612925851</v>
      </c>
      <c r="L28" s="166">
        <f t="shared" si="26"/>
        <v>0.27583695879895026</v>
      </c>
      <c r="M28" s="167">
        <f t="shared" si="27"/>
        <v>11.51</v>
      </c>
      <c r="N28" s="168">
        <f t="shared" si="28"/>
        <v>3.6999999999999998E-2</v>
      </c>
      <c r="O28" s="168">
        <f t="shared" si="29"/>
        <v>7.26</v>
      </c>
      <c r="P28" s="169">
        <f t="shared" si="30"/>
        <v>0.36000000000000004</v>
      </c>
      <c r="Q28" s="170">
        <f t="shared" si="31"/>
        <v>98</v>
      </c>
      <c r="R28" s="171">
        <f t="shared" si="32"/>
        <v>23.583085464331468</v>
      </c>
      <c r="S28" s="143">
        <f t="shared" si="33"/>
        <v>2</v>
      </c>
      <c r="T28" s="143">
        <f t="shared" si="34"/>
        <v>394</v>
      </c>
      <c r="U28" t="s">
        <v>117</v>
      </c>
      <c r="V28" t="s">
        <v>122</v>
      </c>
      <c r="W28" s="4" t="s">
        <v>117</v>
      </c>
      <c r="X28" s="4" t="s">
        <v>122</v>
      </c>
      <c r="Y28" s="4" t="s">
        <v>226</v>
      </c>
      <c r="Z28" s="4" t="s">
        <v>196</v>
      </c>
      <c r="AA28" s="4" t="s">
        <v>48</v>
      </c>
      <c r="AB28" s="4">
        <v>533</v>
      </c>
      <c r="AC28" s="4">
        <v>5427.1189999999997</v>
      </c>
      <c r="AD28" s="4">
        <v>2535.2950000000001</v>
      </c>
      <c r="AE28" s="4">
        <v>2.141</v>
      </c>
      <c r="AF28" s="4">
        <v>2.6</v>
      </c>
      <c r="AG28" s="4">
        <v>11.51</v>
      </c>
      <c r="AH28" s="4">
        <v>358.58572700000002</v>
      </c>
      <c r="AI28" s="4">
        <v>9.6657279999999997</v>
      </c>
      <c r="AJ28" s="4">
        <v>118.792393</v>
      </c>
      <c r="AK28" s="4">
        <v>1497</v>
      </c>
      <c r="AL28" s="4">
        <v>2</v>
      </c>
      <c r="AM28" s="4">
        <v>394</v>
      </c>
      <c r="AN28" s="4">
        <v>98</v>
      </c>
      <c r="AO28" s="4">
        <v>15.134788</v>
      </c>
      <c r="AP28" s="4">
        <v>304</v>
      </c>
      <c r="AQ28" s="4">
        <v>21.6</v>
      </c>
      <c r="AR28" s="4">
        <v>46</v>
      </c>
      <c r="AS28" s="4">
        <v>13619</v>
      </c>
      <c r="AT28" s="4">
        <v>3.6999999999999998E-2</v>
      </c>
      <c r="AU28" s="4">
        <v>7.26</v>
      </c>
      <c r="AV28" s="4">
        <v>45029</v>
      </c>
      <c r="AW28" s="4">
        <v>0</v>
      </c>
      <c r="AX28" s="30">
        <v>0.56000000000000005</v>
      </c>
      <c r="AY28">
        <v>0.82346153846153847</v>
      </c>
      <c r="AZ28" t="s">
        <v>67</v>
      </c>
      <c r="BA28" t="s">
        <v>413</v>
      </c>
      <c r="BB28">
        <v>1</v>
      </c>
      <c r="BC28" t="s">
        <v>416</v>
      </c>
      <c r="BD28">
        <v>7</v>
      </c>
      <c r="BE28">
        <v>31201.47</v>
      </c>
      <c r="BF28">
        <v>0.1739379266425588</v>
      </c>
      <c r="BG28">
        <v>0.1432311926698917</v>
      </c>
      <c r="BH28">
        <v>136204.36600000004</v>
      </c>
      <c r="BI28">
        <v>3.9845411416547384E-2</v>
      </c>
      <c r="BJ28">
        <v>3.2811163785703056E-2</v>
      </c>
      <c r="BK28">
        <v>2</v>
      </c>
      <c r="BL28" t="s">
        <v>67</v>
      </c>
      <c r="BM28">
        <v>0</v>
      </c>
      <c r="BN28" t="s">
        <v>387</v>
      </c>
    </row>
    <row r="29" spans="1:66">
      <c r="A29" s="144" t="str">
        <f t="shared" si="20"/>
        <v>태양여객</v>
      </c>
      <c r="B29" s="144" t="str">
        <f t="shared" si="1"/>
        <v>583</v>
      </c>
      <c r="C29" s="145" t="str">
        <f t="shared" si="21"/>
        <v>71바7407</v>
      </c>
      <c r="D29" s="133" t="str">
        <f t="shared" si="22"/>
        <v>중형</v>
      </c>
      <c r="E29" s="129" t="str">
        <f t="shared" si="16"/>
        <v>D</v>
      </c>
      <c r="F29" s="152">
        <f t="shared" si="17"/>
        <v>0.80115384615384622</v>
      </c>
      <c r="G29" s="153">
        <f t="shared" si="18"/>
        <v>2.0830000000000002</v>
      </c>
      <c r="H29" s="154">
        <f t="shared" si="19"/>
        <v>2.6</v>
      </c>
      <c r="I29" s="155">
        <f t="shared" si="23"/>
        <v>5348.201</v>
      </c>
      <c r="J29" s="156">
        <f t="shared" si="24"/>
        <v>2.1006408548235503E-2</v>
      </c>
      <c r="K29" s="156">
        <f t="shared" si="25"/>
        <v>0.33380204667239088</v>
      </c>
      <c r="L29" s="156">
        <f t="shared" si="26"/>
        <v>0.19688863601050147</v>
      </c>
      <c r="M29" s="157">
        <f t="shared" si="27"/>
        <v>12.298999999999999</v>
      </c>
      <c r="N29" s="158">
        <f t="shared" si="28"/>
        <v>0</v>
      </c>
      <c r="O29" s="158">
        <f t="shared" si="29"/>
        <v>6.9560000000000004</v>
      </c>
      <c r="P29" s="159">
        <f t="shared" si="30"/>
        <v>0.84666666666666657</v>
      </c>
      <c r="Q29" s="160">
        <f t="shared" si="31"/>
        <v>87</v>
      </c>
      <c r="R29" s="161">
        <f t="shared" si="32"/>
        <v>24.365459556139697</v>
      </c>
      <c r="S29" s="146">
        <f t="shared" si="33"/>
        <v>0</v>
      </c>
      <c r="T29" s="146">
        <f t="shared" si="34"/>
        <v>372</v>
      </c>
      <c r="U29" t="s">
        <v>117</v>
      </c>
      <c r="V29" s="5" t="s">
        <v>122</v>
      </c>
      <c r="W29" t="s">
        <v>117</v>
      </c>
      <c r="X29" s="5" t="s">
        <v>122</v>
      </c>
      <c r="Y29" t="s">
        <v>227</v>
      </c>
      <c r="Z29" t="s">
        <v>196</v>
      </c>
      <c r="AA29" t="s">
        <v>48</v>
      </c>
      <c r="AB29">
        <v>533</v>
      </c>
      <c r="AC29" s="1">
        <v>5348.201</v>
      </c>
      <c r="AD29" s="1">
        <v>2567.0369999999998</v>
      </c>
      <c r="AE29" s="28">
        <v>2.0830000000000002</v>
      </c>
      <c r="AF29">
        <v>2.6</v>
      </c>
      <c r="AG29">
        <v>12.298999999999999</v>
      </c>
      <c r="AH29">
        <v>340.20794100000001</v>
      </c>
      <c r="AI29">
        <v>7.146547</v>
      </c>
      <c r="AJ29">
        <v>113.562107</v>
      </c>
      <c r="AK29">
        <v>1053</v>
      </c>
      <c r="AL29">
        <v>0</v>
      </c>
      <c r="AM29">
        <v>372</v>
      </c>
      <c r="AN29">
        <v>87</v>
      </c>
      <c r="AO29">
        <v>15.720388</v>
      </c>
      <c r="AP29">
        <v>1267.4000000000001</v>
      </c>
      <c r="AQ29">
        <v>50.8</v>
      </c>
      <c r="AR29">
        <v>46</v>
      </c>
      <c r="AS29">
        <v>15885</v>
      </c>
      <c r="AT29">
        <v>0</v>
      </c>
      <c r="AU29">
        <v>6.9560000000000004</v>
      </c>
      <c r="AV29">
        <v>44847</v>
      </c>
      <c r="AW29">
        <v>0</v>
      </c>
      <c r="AX29" s="29">
        <v>0.55000000000000004</v>
      </c>
      <c r="AY29">
        <v>0.80115384615384622</v>
      </c>
      <c r="AZ29" t="s">
        <v>67</v>
      </c>
      <c r="BA29" t="s">
        <v>413</v>
      </c>
      <c r="BB29">
        <v>3</v>
      </c>
      <c r="BC29" t="s">
        <v>455</v>
      </c>
      <c r="BD29">
        <v>8</v>
      </c>
      <c r="BE29">
        <v>31201.47</v>
      </c>
      <c r="BF29">
        <v>0.17140862273476218</v>
      </c>
      <c r="BG29">
        <v>0.13732467736788834</v>
      </c>
      <c r="BH29">
        <v>136204.36600000004</v>
      </c>
      <c r="BI29">
        <v>3.9266002677182894E-2</v>
      </c>
      <c r="BJ29">
        <v>3.1458109067912299E-2</v>
      </c>
      <c r="BK29">
        <v>1</v>
      </c>
      <c r="BL29" t="s">
        <v>70</v>
      </c>
      <c r="BM29">
        <v>1</v>
      </c>
      <c r="BN29" t="s">
        <v>452</v>
      </c>
    </row>
    <row r="30" spans="1:66">
      <c r="A30" s="141" t="str">
        <f t="shared" si="20"/>
        <v>태양여객</v>
      </c>
      <c r="B30" s="141" t="str">
        <f t="shared" si="1"/>
        <v>583</v>
      </c>
      <c r="C30" s="142" t="str">
        <f t="shared" si="21"/>
        <v>72바1870</v>
      </c>
      <c r="D30" s="116" t="str">
        <f t="shared" si="22"/>
        <v>중형</v>
      </c>
      <c r="E30" s="112" t="str">
        <f t="shared" si="16"/>
        <v>C</v>
      </c>
      <c r="F30" s="162">
        <f t="shared" si="17"/>
        <v>0.89680000000000004</v>
      </c>
      <c r="G30" s="163">
        <f t="shared" si="18"/>
        <v>2.242</v>
      </c>
      <c r="H30" s="164">
        <f t="shared" si="19"/>
        <v>2.5</v>
      </c>
      <c r="I30" s="165">
        <f t="shared" si="23"/>
        <v>5455.0230000000001</v>
      </c>
      <c r="J30" s="166">
        <f t="shared" si="24"/>
        <v>1.5690845576600446E-2</v>
      </c>
      <c r="K30" s="166">
        <f t="shared" si="25"/>
        <v>0.35300760013725119</v>
      </c>
      <c r="L30" s="166">
        <f t="shared" si="26"/>
        <v>0.20018247402439915</v>
      </c>
      <c r="M30" s="167">
        <f t="shared" si="27"/>
        <v>12.875999999999999</v>
      </c>
      <c r="N30" s="168">
        <f t="shared" si="28"/>
        <v>0</v>
      </c>
      <c r="O30" s="168">
        <f t="shared" si="29"/>
        <v>27.314</v>
      </c>
      <c r="P30" s="169">
        <f t="shared" si="30"/>
        <v>0.40500000000000003</v>
      </c>
      <c r="Q30" s="170">
        <f t="shared" si="31"/>
        <v>95</v>
      </c>
      <c r="R30" s="171">
        <f t="shared" si="32"/>
        <v>24.351894036574855</v>
      </c>
      <c r="S30" s="143">
        <f t="shared" si="33"/>
        <v>0</v>
      </c>
      <c r="T30" s="143">
        <f t="shared" si="34"/>
        <v>1490</v>
      </c>
      <c r="U30" t="s">
        <v>117</v>
      </c>
      <c r="V30" t="s">
        <v>122</v>
      </c>
      <c r="W30" t="s">
        <v>117</v>
      </c>
      <c r="X30" s="4" t="s">
        <v>122</v>
      </c>
      <c r="Y30" s="4" t="s">
        <v>228</v>
      </c>
      <c r="Z30" s="4" t="s">
        <v>196</v>
      </c>
      <c r="AA30" s="4" t="s">
        <v>48</v>
      </c>
      <c r="AB30" s="4">
        <v>533</v>
      </c>
      <c r="AC30" s="4">
        <v>5455.0230000000001</v>
      </c>
      <c r="AD30" s="4">
        <v>2433.107</v>
      </c>
      <c r="AE30" s="4">
        <v>2.242</v>
      </c>
      <c r="AF30" s="4">
        <v>2.5</v>
      </c>
      <c r="AG30" s="4">
        <v>12.875999999999999</v>
      </c>
      <c r="AH30" s="4">
        <v>354.83543400000002</v>
      </c>
      <c r="AI30" s="4">
        <v>5.5676680000000003</v>
      </c>
      <c r="AJ30" s="4">
        <v>125.25960499999999</v>
      </c>
      <c r="AK30" s="4">
        <v>1092</v>
      </c>
      <c r="AL30" s="4">
        <v>0</v>
      </c>
      <c r="AM30" s="4">
        <v>1490</v>
      </c>
      <c r="AN30" s="4">
        <v>95</v>
      </c>
      <c r="AO30" s="4">
        <v>15.373388</v>
      </c>
      <c r="AP30" s="4">
        <v>1605.2</v>
      </c>
      <c r="AQ30" s="4">
        <v>24.3</v>
      </c>
      <c r="AR30" s="4">
        <v>81</v>
      </c>
      <c r="AS30" s="4">
        <v>41556</v>
      </c>
      <c r="AT30" s="4">
        <v>0</v>
      </c>
      <c r="AU30" s="4">
        <v>27.314</v>
      </c>
      <c r="AV30" s="4">
        <v>44904</v>
      </c>
      <c r="AW30" s="4">
        <v>0</v>
      </c>
      <c r="AX30" s="30">
        <v>0.61</v>
      </c>
      <c r="AY30">
        <v>0.89680000000000004</v>
      </c>
      <c r="AZ30" t="s">
        <v>69</v>
      </c>
      <c r="BA30" t="s">
        <v>413</v>
      </c>
      <c r="BB30">
        <v>1</v>
      </c>
      <c r="BC30" t="s">
        <v>415</v>
      </c>
      <c r="BD30">
        <v>8</v>
      </c>
      <c r="BE30">
        <v>31201.47</v>
      </c>
      <c r="BF30">
        <v>0.17483224348083601</v>
      </c>
      <c r="BG30">
        <v>0.15678955595361374</v>
      </c>
      <c r="BH30">
        <v>136204.36600000004</v>
      </c>
      <c r="BI30">
        <v>4.0050280032873531E-2</v>
      </c>
      <c r="BJ30">
        <v>3.5917091133480981E-2</v>
      </c>
      <c r="BK30">
        <v>1</v>
      </c>
      <c r="BL30" t="s">
        <v>69</v>
      </c>
      <c r="BM30">
        <v>0</v>
      </c>
      <c r="BN30" t="s">
        <v>387</v>
      </c>
    </row>
    <row r="31" spans="1:66">
      <c r="A31" s="144" t="str">
        <f t="shared" si="20"/>
        <v>태양여객</v>
      </c>
      <c r="B31" s="144" t="str">
        <f t="shared" si="1"/>
        <v>590</v>
      </c>
      <c r="C31" s="145" t="str">
        <f t="shared" si="21"/>
        <v>71바5257</v>
      </c>
      <c r="D31" s="133" t="str">
        <f t="shared" si="22"/>
        <v>중형</v>
      </c>
      <c r="E31" s="129" t="str">
        <f t="shared" si="16"/>
        <v>F</v>
      </c>
      <c r="F31" s="152">
        <f t="shared" si="17"/>
        <v>0.75880000000000003</v>
      </c>
      <c r="G31" s="153">
        <f t="shared" si="18"/>
        <v>1.897</v>
      </c>
      <c r="H31" s="154">
        <f t="shared" si="19"/>
        <v>2.5</v>
      </c>
      <c r="I31" s="155">
        <f t="shared" si="23"/>
        <v>4255.7129999999997</v>
      </c>
      <c r="J31" s="156">
        <f t="shared" si="24"/>
        <v>1.69166068400422E-2</v>
      </c>
      <c r="K31" s="156">
        <f t="shared" si="25"/>
        <v>0.36143047653005772</v>
      </c>
      <c r="L31" s="156">
        <f t="shared" si="26"/>
        <v>0.10080566993121952</v>
      </c>
      <c r="M31" s="157">
        <f t="shared" si="27"/>
        <v>8.8049999999999997</v>
      </c>
      <c r="N31" s="158">
        <f t="shared" si="28"/>
        <v>0.16400000000000001</v>
      </c>
      <c r="O31" s="158">
        <f t="shared" si="29"/>
        <v>1.5980000000000001</v>
      </c>
      <c r="P31" s="159">
        <f t="shared" si="30"/>
        <v>0</v>
      </c>
      <c r="Q31" s="160">
        <f t="shared" si="31"/>
        <v>68</v>
      </c>
      <c r="R31" s="161">
        <f t="shared" si="32"/>
        <v>22.209375704429384</v>
      </c>
      <c r="S31" s="146">
        <f t="shared" si="33"/>
        <v>7</v>
      </c>
      <c r="T31" s="146">
        <f t="shared" si="34"/>
        <v>68</v>
      </c>
      <c r="U31" t="s">
        <v>117</v>
      </c>
      <c r="V31" t="s">
        <v>123</v>
      </c>
      <c r="W31" s="4" t="s">
        <v>117</v>
      </c>
      <c r="X31" s="4" t="s">
        <v>123</v>
      </c>
      <c r="Y31" s="4" t="s">
        <v>229</v>
      </c>
      <c r="Z31" s="4" t="s">
        <v>196</v>
      </c>
      <c r="AA31" s="4" t="s">
        <v>203</v>
      </c>
      <c r="AB31" s="4">
        <v>533</v>
      </c>
      <c r="AC31" s="4">
        <v>4255.7129999999997</v>
      </c>
      <c r="AD31" s="4">
        <v>2242.8760000000002</v>
      </c>
      <c r="AE31" s="4">
        <v>1.897</v>
      </c>
      <c r="AF31" s="4">
        <v>2.5</v>
      </c>
      <c r="AG31" s="4">
        <v>8.8049999999999997</v>
      </c>
      <c r="AH31" s="4">
        <v>308.23929700000002</v>
      </c>
      <c r="AI31" s="4">
        <v>5.2143629999999996</v>
      </c>
      <c r="AJ31" s="4">
        <v>111.407076</v>
      </c>
      <c r="AK31" s="4">
        <v>429</v>
      </c>
      <c r="AL31" s="4">
        <v>7</v>
      </c>
      <c r="AM31" s="4">
        <v>68</v>
      </c>
      <c r="AN31" s="4">
        <v>68</v>
      </c>
      <c r="AO31" s="4">
        <v>13.806523</v>
      </c>
      <c r="AP31" s="4">
        <v>11.4</v>
      </c>
      <c r="AQ31" s="4">
        <v>0</v>
      </c>
      <c r="AR31" s="4">
        <v>117</v>
      </c>
      <c r="AS31" s="4">
        <v>51750</v>
      </c>
      <c r="AT31" s="4">
        <v>0.16400000000000001</v>
      </c>
      <c r="AU31" s="4">
        <v>1.5980000000000001</v>
      </c>
      <c r="AV31" s="4">
        <v>32471</v>
      </c>
      <c r="AW31" s="4">
        <v>0</v>
      </c>
      <c r="AX31" s="4">
        <v>0.45</v>
      </c>
      <c r="AY31">
        <v>0.75880000000000003</v>
      </c>
      <c r="AZ31" t="s">
        <v>70</v>
      </c>
      <c r="BA31" t="s">
        <v>418</v>
      </c>
      <c r="BB31">
        <v>1</v>
      </c>
      <c r="BC31" t="s">
        <v>419</v>
      </c>
      <c r="BD31">
        <v>6</v>
      </c>
      <c r="BE31">
        <v>11194.791999999999</v>
      </c>
      <c r="BF31">
        <v>0.38015114528255639</v>
      </c>
      <c r="BG31">
        <v>0.28845868904040378</v>
      </c>
      <c r="BH31">
        <v>136204.36600000004</v>
      </c>
      <c r="BI31">
        <v>3.1245055683457302E-2</v>
      </c>
      <c r="BJ31">
        <v>2.3708748252607402E-2</v>
      </c>
      <c r="BK31">
        <v>1</v>
      </c>
      <c r="BL31" t="s">
        <v>70</v>
      </c>
      <c r="BM31">
        <v>0</v>
      </c>
      <c r="BN31" t="s">
        <v>387</v>
      </c>
    </row>
    <row r="32" spans="1:66">
      <c r="A32" s="141" t="str">
        <f t="shared" si="20"/>
        <v>태양여객</v>
      </c>
      <c r="B32" s="141" t="str">
        <f t="shared" si="1"/>
        <v>590</v>
      </c>
      <c r="C32" s="142" t="str">
        <f t="shared" si="21"/>
        <v>71바5261</v>
      </c>
      <c r="D32" s="116" t="str">
        <f t="shared" si="22"/>
        <v>중형</v>
      </c>
      <c r="E32" s="112" t="str">
        <f t="shared" si="16"/>
        <v>F</v>
      </c>
      <c r="F32" s="162">
        <f t="shared" si="17"/>
        <v>0.71307692307692305</v>
      </c>
      <c r="G32" s="163">
        <f t="shared" si="18"/>
        <v>1.8540000000000001</v>
      </c>
      <c r="H32" s="164">
        <f t="shared" si="19"/>
        <v>2.6</v>
      </c>
      <c r="I32" s="165">
        <f t="shared" si="23"/>
        <v>2013.2439999999999</v>
      </c>
      <c r="J32" s="166">
        <f t="shared" si="24"/>
        <v>2.8384933656376048E-2</v>
      </c>
      <c r="K32" s="166">
        <f t="shared" si="25"/>
        <v>0.37891239576533331</v>
      </c>
      <c r="L32" s="166">
        <f t="shared" si="26"/>
        <v>0.18477641060894756</v>
      </c>
      <c r="M32" s="167">
        <f t="shared" si="27"/>
        <v>11.547000000000001</v>
      </c>
      <c r="N32" s="168">
        <f t="shared" si="28"/>
        <v>0.54600000000000004</v>
      </c>
      <c r="O32" s="168">
        <f t="shared" si="29"/>
        <v>16.193000000000001</v>
      </c>
      <c r="P32" s="169">
        <f t="shared" si="30"/>
        <v>0</v>
      </c>
      <c r="Q32" s="170">
        <f t="shared" si="31"/>
        <v>85</v>
      </c>
      <c r="R32" s="171">
        <f t="shared" si="32"/>
        <v>23.876931694895156</v>
      </c>
      <c r="S32" s="143">
        <f t="shared" si="33"/>
        <v>11</v>
      </c>
      <c r="T32" s="143">
        <f t="shared" si="34"/>
        <v>326</v>
      </c>
      <c r="U32" t="s">
        <v>117</v>
      </c>
      <c r="V32" s="5" t="s">
        <v>123</v>
      </c>
      <c r="W32" t="s">
        <v>117</v>
      </c>
      <c r="X32" s="5" t="s">
        <v>123</v>
      </c>
      <c r="Y32" t="s">
        <v>230</v>
      </c>
      <c r="Z32" t="s">
        <v>196</v>
      </c>
      <c r="AA32" t="s">
        <v>48</v>
      </c>
      <c r="AB32">
        <v>533</v>
      </c>
      <c r="AC32" s="1">
        <v>2013.2439999999999</v>
      </c>
      <c r="AD32" s="1">
        <v>1085.992</v>
      </c>
      <c r="AE32" s="28">
        <v>1.8540000000000001</v>
      </c>
      <c r="AF32">
        <v>2.6</v>
      </c>
      <c r="AG32">
        <v>11.547000000000001</v>
      </c>
      <c r="AH32">
        <v>142.259413</v>
      </c>
      <c r="AI32">
        <v>4.0380240000000001</v>
      </c>
      <c r="AJ32">
        <v>53.903855</v>
      </c>
      <c r="AK32">
        <v>372</v>
      </c>
      <c r="AL32">
        <v>11</v>
      </c>
      <c r="AM32">
        <v>326</v>
      </c>
      <c r="AN32">
        <v>85</v>
      </c>
      <c r="AO32">
        <v>14.151921</v>
      </c>
      <c r="AP32">
        <v>326</v>
      </c>
      <c r="AQ32">
        <v>0</v>
      </c>
      <c r="AR32">
        <v>49</v>
      </c>
      <c r="AS32">
        <v>24667</v>
      </c>
      <c r="AT32">
        <v>0.54600000000000004</v>
      </c>
      <c r="AU32">
        <v>16.193000000000001</v>
      </c>
      <c r="AV32">
        <v>0</v>
      </c>
      <c r="AW32">
        <v>0</v>
      </c>
      <c r="AX32">
        <v>0.48</v>
      </c>
      <c r="AY32">
        <v>0.71307692307692305</v>
      </c>
      <c r="AZ32" t="s">
        <v>70</v>
      </c>
      <c r="BA32" t="s">
        <v>418</v>
      </c>
      <c r="BB32">
        <v>2</v>
      </c>
      <c r="BC32" t="s">
        <v>420</v>
      </c>
      <c r="BD32">
        <v>1</v>
      </c>
      <c r="BE32">
        <v>11194.791999999999</v>
      </c>
      <c r="BF32">
        <v>0.1798375530335892</v>
      </c>
      <c r="BG32">
        <v>0.12823800897087476</v>
      </c>
      <c r="BH32">
        <v>136204.36600000004</v>
      </c>
      <c r="BI32">
        <v>1.4781053347438212E-2</v>
      </c>
      <c r="BJ32">
        <v>1.0540028040827095E-2</v>
      </c>
      <c r="BK32">
        <v>1</v>
      </c>
      <c r="BL32" t="s">
        <v>70</v>
      </c>
      <c r="BM32">
        <v>0</v>
      </c>
      <c r="BN32" t="s">
        <v>387</v>
      </c>
    </row>
    <row r="33" spans="1:66">
      <c r="A33" s="144" t="str">
        <f t="shared" si="20"/>
        <v>태양여객</v>
      </c>
      <c r="B33" s="144" t="str">
        <f t="shared" si="1"/>
        <v>590</v>
      </c>
      <c r="C33" s="145" t="str">
        <f t="shared" si="21"/>
        <v>72바1410</v>
      </c>
      <c r="D33" s="133" t="str">
        <f t="shared" si="22"/>
        <v>중형</v>
      </c>
      <c r="E33" s="129" t="str">
        <f t="shared" si="16"/>
        <v>C</v>
      </c>
      <c r="F33" s="152">
        <f t="shared" si="17"/>
        <v>0.85519999999999996</v>
      </c>
      <c r="G33" s="153">
        <f t="shared" si="18"/>
        <v>2.1379999999999999</v>
      </c>
      <c r="H33" s="154">
        <f t="shared" si="19"/>
        <v>2.5</v>
      </c>
      <c r="I33" s="155">
        <f t="shared" si="23"/>
        <v>4925.835</v>
      </c>
      <c r="J33" s="156">
        <f t="shared" si="24"/>
        <v>4.2828651583791379E-2</v>
      </c>
      <c r="K33" s="156">
        <f t="shared" si="25"/>
        <v>0.3406281357449335</v>
      </c>
      <c r="L33" s="156">
        <f t="shared" si="26"/>
        <v>0.11348329775560895</v>
      </c>
      <c r="M33" s="157">
        <f t="shared" si="27"/>
        <v>7.181</v>
      </c>
      <c r="N33" s="158">
        <f t="shared" si="28"/>
        <v>6.0999999999999999E-2</v>
      </c>
      <c r="O33" s="158">
        <f t="shared" si="29"/>
        <v>1.9490000000000001</v>
      </c>
      <c r="P33" s="159">
        <f t="shared" si="30"/>
        <v>0</v>
      </c>
      <c r="Q33" s="160">
        <f t="shared" si="31"/>
        <v>81</v>
      </c>
      <c r="R33" s="161">
        <f t="shared" si="32"/>
        <v>22.450295472830593</v>
      </c>
      <c r="S33" s="146">
        <f t="shared" si="33"/>
        <v>3</v>
      </c>
      <c r="T33" s="146">
        <f t="shared" si="34"/>
        <v>96</v>
      </c>
      <c r="U33" t="s">
        <v>117</v>
      </c>
      <c r="V33" t="s">
        <v>123</v>
      </c>
      <c r="W33" t="s">
        <v>117</v>
      </c>
      <c r="X33" s="4" t="s">
        <v>123</v>
      </c>
      <c r="Y33" s="4" t="s">
        <v>231</v>
      </c>
      <c r="Z33" s="4" t="s">
        <v>196</v>
      </c>
      <c r="AA33" s="4" t="s">
        <v>203</v>
      </c>
      <c r="AB33" s="4">
        <v>533</v>
      </c>
      <c r="AC33" s="4">
        <v>4925.835</v>
      </c>
      <c r="AD33" s="4">
        <v>2304.4009999999998</v>
      </c>
      <c r="AE33" s="4">
        <v>2.1379999999999999</v>
      </c>
      <c r="AF33" s="4">
        <v>2.5</v>
      </c>
      <c r="AG33" s="4">
        <v>7.181</v>
      </c>
      <c r="AH33" s="4">
        <v>355.87237599999997</v>
      </c>
      <c r="AI33" s="4">
        <v>15.241534</v>
      </c>
      <c r="AJ33" s="4">
        <v>121.220144</v>
      </c>
      <c r="AK33" s="4">
        <v>559</v>
      </c>
      <c r="AL33" s="4">
        <v>3</v>
      </c>
      <c r="AM33" s="4">
        <v>96</v>
      </c>
      <c r="AN33" s="4">
        <v>81</v>
      </c>
      <c r="AO33" s="4">
        <v>13.841576999999999</v>
      </c>
      <c r="AP33" s="4">
        <v>140.19999999999999</v>
      </c>
      <c r="AQ33" s="4">
        <v>0</v>
      </c>
      <c r="AR33" s="4">
        <v>87</v>
      </c>
      <c r="AS33" s="4">
        <v>37118</v>
      </c>
      <c r="AT33" s="4">
        <v>6.0999999999999999E-2</v>
      </c>
      <c r="AU33" s="4">
        <v>1.9490000000000001</v>
      </c>
      <c r="AV33" s="4">
        <v>41722</v>
      </c>
      <c r="AW33" s="4">
        <v>0</v>
      </c>
      <c r="AX33" s="4">
        <v>0.45</v>
      </c>
      <c r="AY33">
        <v>0.85519999999999996</v>
      </c>
      <c r="AZ33" t="s">
        <v>69</v>
      </c>
      <c r="BA33" t="s">
        <v>418</v>
      </c>
      <c r="BB33">
        <v>1</v>
      </c>
      <c r="BC33" t="s">
        <v>456</v>
      </c>
      <c r="BD33">
        <v>10</v>
      </c>
      <c r="BE33">
        <v>11194.791999999999</v>
      </c>
      <c r="BF33">
        <v>0.44001130168385444</v>
      </c>
      <c r="BG33">
        <v>0.37629766520003227</v>
      </c>
      <c r="BH33">
        <v>136204.36600000004</v>
      </c>
      <c r="BI33">
        <v>3.6165030128329355E-2</v>
      </c>
      <c r="BJ33">
        <v>3.0928333765747263E-2</v>
      </c>
      <c r="BK33">
        <v>1</v>
      </c>
      <c r="BL33" t="s">
        <v>67</v>
      </c>
      <c r="BM33">
        <v>1</v>
      </c>
      <c r="BN33" t="s">
        <v>452</v>
      </c>
    </row>
    <row r="34" spans="1:66">
      <c r="A34" s="141" t="str">
        <f t="shared" si="20"/>
        <v>태양여객</v>
      </c>
      <c r="B34" s="141" t="str">
        <f t="shared" si="1"/>
        <v>e음55</v>
      </c>
      <c r="C34" s="142" t="str">
        <f t="shared" si="21"/>
        <v>72바2021</v>
      </c>
      <c r="D34" s="116" t="str">
        <f t="shared" si="22"/>
        <v>중형</v>
      </c>
      <c r="E34" s="112" t="str">
        <f t="shared" si="16"/>
        <v>D</v>
      </c>
      <c r="F34" s="162">
        <f t="shared" si="17"/>
        <v>0.8382857142857143</v>
      </c>
      <c r="G34" s="163">
        <f t="shared" si="18"/>
        <v>2.9340000000000002</v>
      </c>
      <c r="H34" s="164">
        <f t="shared" si="19"/>
        <v>3.5</v>
      </c>
      <c r="I34" s="165">
        <f t="shared" si="23"/>
        <v>4768.1620000000003</v>
      </c>
      <c r="J34" s="166">
        <f t="shared" si="24"/>
        <v>4.995809759132646E-2</v>
      </c>
      <c r="K34" s="166">
        <f t="shared" si="25"/>
        <v>0.30553451512840746</v>
      </c>
      <c r="L34" s="166">
        <f t="shared" si="26"/>
        <v>0.18728390520288529</v>
      </c>
      <c r="M34" s="167">
        <f t="shared" si="27"/>
        <v>9.2050000000000001</v>
      </c>
      <c r="N34" s="168">
        <f t="shared" si="28"/>
        <v>0</v>
      </c>
      <c r="O34" s="168">
        <f t="shared" si="29"/>
        <v>3.6070000000000002</v>
      </c>
      <c r="P34" s="169">
        <f t="shared" si="30"/>
        <v>0</v>
      </c>
      <c r="Q34" s="170">
        <f t="shared" si="31"/>
        <v>80</v>
      </c>
      <c r="R34" s="171">
        <f t="shared" si="32"/>
        <v>26.859967287609177</v>
      </c>
      <c r="S34" s="143">
        <f t="shared" si="33"/>
        <v>0</v>
      </c>
      <c r="T34" s="143">
        <f t="shared" si="34"/>
        <v>172</v>
      </c>
      <c r="U34" t="s">
        <v>117</v>
      </c>
      <c r="V34" t="s">
        <v>124</v>
      </c>
      <c r="W34" s="4" t="s">
        <v>117</v>
      </c>
      <c r="X34" s="4" t="s">
        <v>124</v>
      </c>
      <c r="Y34" s="4" t="s">
        <v>232</v>
      </c>
      <c r="Z34" s="4" t="s">
        <v>196</v>
      </c>
      <c r="AA34" s="4" t="s">
        <v>48</v>
      </c>
      <c r="AB34" s="4">
        <v>533</v>
      </c>
      <c r="AC34" s="4">
        <v>4768.1620000000003</v>
      </c>
      <c r="AD34" s="4">
        <v>1625.22</v>
      </c>
      <c r="AE34" s="4">
        <v>2.9340000000000002</v>
      </c>
      <c r="AF34" s="4">
        <v>3.5</v>
      </c>
      <c r="AG34" s="4">
        <v>9.2050000000000001</v>
      </c>
      <c r="AH34" s="4">
        <v>275.43404700000002</v>
      </c>
      <c r="AI34" s="4">
        <v>13.760161</v>
      </c>
      <c r="AJ34" s="4">
        <v>84.154607999999996</v>
      </c>
      <c r="AK34" s="4">
        <v>893</v>
      </c>
      <c r="AL34" s="4">
        <v>0</v>
      </c>
      <c r="AM34" s="4">
        <v>172</v>
      </c>
      <c r="AN34" s="4">
        <v>80</v>
      </c>
      <c r="AO34" s="4">
        <v>17.311447000000001</v>
      </c>
      <c r="AP34" s="4">
        <v>81.900000000000006</v>
      </c>
      <c r="AQ34" s="4">
        <v>0</v>
      </c>
      <c r="AR34" s="4">
        <v>85</v>
      </c>
      <c r="AS34" s="4">
        <v>38441</v>
      </c>
      <c r="AT34" s="4">
        <v>0</v>
      </c>
      <c r="AU34" s="4">
        <v>3.6070000000000002</v>
      </c>
      <c r="AV34" s="4">
        <v>42153</v>
      </c>
      <c r="AW34" s="4">
        <v>0</v>
      </c>
      <c r="AX34" s="4">
        <v>0.59</v>
      </c>
      <c r="AY34">
        <v>0.8382857142857143</v>
      </c>
      <c r="AZ34" t="s">
        <v>67</v>
      </c>
      <c r="BA34" t="s">
        <v>421</v>
      </c>
      <c r="BB34">
        <v>1</v>
      </c>
      <c r="BC34" t="s">
        <v>422</v>
      </c>
      <c r="BD34">
        <v>7</v>
      </c>
      <c r="BE34">
        <v>10211.702000000001</v>
      </c>
      <c r="BF34">
        <v>0.46693117366722997</v>
      </c>
      <c r="BG34">
        <v>0.3914217324399008</v>
      </c>
      <c r="BH34">
        <v>136204.36600000004</v>
      </c>
      <c r="BI34">
        <v>3.5007409380694882E-2</v>
      </c>
      <c r="BJ34">
        <v>2.9346211177988225E-2</v>
      </c>
      <c r="BK34">
        <v>1</v>
      </c>
      <c r="BL34" t="s">
        <v>67</v>
      </c>
      <c r="BM34">
        <v>0</v>
      </c>
      <c r="BN34" t="s">
        <v>387</v>
      </c>
    </row>
    <row r="35" spans="1:66">
      <c r="A35" s="144" t="str">
        <f t="shared" si="20"/>
        <v>태양여객</v>
      </c>
      <c r="B35" s="144" t="str">
        <f t="shared" si="1"/>
        <v>e음55</v>
      </c>
      <c r="C35" s="145" t="str">
        <f t="shared" si="21"/>
        <v>72바2022</v>
      </c>
      <c r="D35" s="133" t="str">
        <f t="shared" si="22"/>
        <v>중형</v>
      </c>
      <c r="E35" s="129" t="str">
        <f t="shared" si="16"/>
        <v>B</v>
      </c>
      <c r="F35" s="152">
        <f t="shared" si="17"/>
        <v>0.90514285714285714</v>
      </c>
      <c r="G35" s="153">
        <f t="shared" si="18"/>
        <v>3.1680000000000001</v>
      </c>
      <c r="H35" s="154">
        <f t="shared" si="19"/>
        <v>3.5</v>
      </c>
      <c r="I35" s="155">
        <f t="shared" si="23"/>
        <v>5443.54</v>
      </c>
      <c r="J35" s="156">
        <f t="shared" si="24"/>
        <v>5.2035862079749917E-2</v>
      </c>
      <c r="K35" s="156">
        <f t="shared" si="25"/>
        <v>0.30169374031374174</v>
      </c>
      <c r="L35" s="156">
        <f t="shared" si="26"/>
        <v>0.19399141000157985</v>
      </c>
      <c r="M35" s="157">
        <f t="shared" si="27"/>
        <v>8.5549999999999997</v>
      </c>
      <c r="N35" s="158">
        <f t="shared" si="28"/>
        <v>0</v>
      </c>
      <c r="O35" s="158">
        <f t="shared" si="29"/>
        <v>3.49</v>
      </c>
      <c r="P35" s="159">
        <f t="shared" si="30"/>
        <v>0</v>
      </c>
      <c r="Q35" s="160">
        <f t="shared" si="31"/>
        <v>70</v>
      </c>
      <c r="R35" s="161">
        <f t="shared" si="32"/>
        <v>26.491088516352026</v>
      </c>
      <c r="S35" s="146">
        <f t="shared" si="33"/>
        <v>0</v>
      </c>
      <c r="T35" s="146">
        <f t="shared" si="34"/>
        <v>190</v>
      </c>
      <c r="U35" t="s">
        <v>117</v>
      </c>
      <c r="V35" t="s">
        <v>124</v>
      </c>
      <c r="W35" t="s">
        <v>117</v>
      </c>
      <c r="X35" s="4" t="s">
        <v>124</v>
      </c>
      <c r="Y35" s="4" t="s">
        <v>233</v>
      </c>
      <c r="Z35" s="4" t="s">
        <v>196</v>
      </c>
      <c r="AA35" s="4" t="s">
        <v>48</v>
      </c>
      <c r="AB35" s="4">
        <v>533</v>
      </c>
      <c r="AC35" s="4">
        <v>5443.54</v>
      </c>
      <c r="AD35" s="4">
        <v>1718.42</v>
      </c>
      <c r="AE35" s="4">
        <v>3.1680000000000001</v>
      </c>
      <c r="AF35" s="4">
        <v>3.5</v>
      </c>
      <c r="AG35" s="4">
        <v>8.5549999999999997</v>
      </c>
      <c r="AH35" s="4">
        <v>317.95623899999998</v>
      </c>
      <c r="AI35" s="4">
        <v>16.545127000000001</v>
      </c>
      <c r="AJ35" s="4">
        <v>95.925407000000007</v>
      </c>
      <c r="AK35" s="4">
        <v>1056</v>
      </c>
      <c r="AL35" s="4">
        <v>0</v>
      </c>
      <c r="AM35" s="4">
        <v>190</v>
      </c>
      <c r="AN35" s="4">
        <v>70</v>
      </c>
      <c r="AO35" s="4">
        <v>17.120405999999999</v>
      </c>
      <c r="AP35" s="4">
        <v>30.8</v>
      </c>
      <c r="AQ35" s="4">
        <v>0</v>
      </c>
      <c r="AR35" s="4">
        <v>129</v>
      </c>
      <c r="AS35" s="4">
        <v>35850</v>
      </c>
      <c r="AT35" s="4">
        <v>0</v>
      </c>
      <c r="AU35" s="4">
        <v>3.49</v>
      </c>
      <c r="AV35" s="4">
        <v>48346</v>
      </c>
      <c r="AW35" s="4">
        <v>0</v>
      </c>
      <c r="AX35" s="4">
        <v>0.62</v>
      </c>
      <c r="AY35">
        <v>0.90514285714285714</v>
      </c>
      <c r="AZ35" t="s">
        <v>68</v>
      </c>
      <c r="BA35" t="s">
        <v>421</v>
      </c>
      <c r="BB35">
        <v>1</v>
      </c>
      <c r="BC35" t="s">
        <v>457</v>
      </c>
      <c r="BD35">
        <v>10</v>
      </c>
      <c r="BE35">
        <v>10211.702000000001</v>
      </c>
      <c r="BF35">
        <v>0.53306882633276997</v>
      </c>
      <c r="BG35">
        <v>0.48250344052063293</v>
      </c>
      <c r="BH35">
        <v>136204.36600000004</v>
      </c>
      <c r="BI35">
        <v>3.9965972896933412E-2</v>
      </c>
      <c r="BJ35">
        <v>3.6174914896424298E-2</v>
      </c>
      <c r="BK35">
        <v>1</v>
      </c>
      <c r="BL35" t="s">
        <v>69</v>
      </c>
      <c r="BM35">
        <v>1</v>
      </c>
      <c r="BN35" t="s">
        <v>452</v>
      </c>
    </row>
    <row r="36" spans="1:66">
      <c r="A36" s="141" t="str">
        <f t="shared" si="20"/>
        <v>태양여객</v>
      </c>
      <c r="B36" s="141" t="str">
        <f t="shared" si="1"/>
        <v>e음61</v>
      </c>
      <c r="C36" s="142" t="str">
        <f t="shared" si="21"/>
        <v>72바2023</v>
      </c>
      <c r="D36" s="116" t="str">
        <f t="shared" si="22"/>
        <v>중형</v>
      </c>
      <c r="E36" s="112" t="str">
        <f t="shared" si="16"/>
        <v>C</v>
      </c>
      <c r="F36" s="162">
        <f t="shared" si="17"/>
        <v>0.89600000000000013</v>
      </c>
      <c r="G36" s="163">
        <f t="shared" si="18"/>
        <v>2.2400000000000002</v>
      </c>
      <c r="H36" s="164">
        <f t="shared" si="19"/>
        <v>2.5</v>
      </c>
      <c r="I36" s="165">
        <f t="shared" si="23"/>
        <v>4541.0969999999998</v>
      </c>
      <c r="J36" s="166">
        <f t="shared" si="24"/>
        <v>5.4618344126603859E-2</v>
      </c>
      <c r="K36" s="166">
        <f t="shared" si="25"/>
        <v>0.32420945310391669</v>
      </c>
      <c r="L36" s="166">
        <f t="shared" si="26"/>
        <v>0.17881141935527914</v>
      </c>
      <c r="M36" s="167">
        <f t="shared" si="27"/>
        <v>10.157</v>
      </c>
      <c r="N36" s="168">
        <f t="shared" si="28"/>
        <v>0</v>
      </c>
      <c r="O36" s="168">
        <f t="shared" si="29"/>
        <v>3.5449999999999999</v>
      </c>
      <c r="P36" s="169">
        <f t="shared" si="30"/>
        <v>0</v>
      </c>
      <c r="Q36" s="170">
        <f t="shared" si="31"/>
        <v>67</v>
      </c>
      <c r="R36" s="171">
        <f t="shared" si="32"/>
        <v>21.351597999439843</v>
      </c>
      <c r="S36" s="143">
        <f t="shared" si="33"/>
        <v>0</v>
      </c>
      <c r="T36" s="143">
        <f t="shared" si="34"/>
        <v>161</v>
      </c>
      <c r="U36" t="s">
        <v>117</v>
      </c>
      <c r="V36" s="5" t="s">
        <v>125</v>
      </c>
      <c r="W36" t="s">
        <v>117</v>
      </c>
      <c r="X36" s="5" t="s">
        <v>125</v>
      </c>
      <c r="Y36" t="s">
        <v>234</v>
      </c>
      <c r="Z36" t="s">
        <v>196</v>
      </c>
      <c r="AA36" t="s">
        <v>48</v>
      </c>
      <c r="AB36">
        <v>533</v>
      </c>
      <c r="AC36" s="1">
        <v>4541.0969999999998</v>
      </c>
      <c r="AD36" s="1">
        <v>2027.1179999999999</v>
      </c>
      <c r="AE36" s="28">
        <v>2.2400000000000002</v>
      </c>
      <c r="AF36">
        <v>2.5</v>
      </c>
      <c r="AG36">
        <v>10.157</v>
      </c>
      <c r="AH36">
        <v>342.387879</v>
      </c>
      <c r="AI36">
        <v>18.700659000000002</v>
      </c>
      <c r="AJ36">
        <v>111.005387</v>
      </c>
      <c r="AK36">
        <v>812</v>
      </c>
      <c r="AL36">
        <v>0</v>
      </c>
      <c r="AM36">
        <v>161</v>
      </c>
      <c r="AN36">
        <v>67</v>
      </c>
      <c r="AO36">
        <v>13.263019</v>
      </c>
      <c r="AP36">
        <v>22.1</v>
      </c>
      <c r="AQ36">
        <v>0</v>
      </c>
      <c r="AR36">
        <v>30</v>
      </c>
      <c r="AS36">
        <v>7223</v>
      </c>
      <c r="AT36">
        <v>0</v>
      </c>
      <c r="AU36">
        <v>3.5449999999999999</v>
      </c>
      <c r="AV36">
        <v>38445</v>
      </c>
      <c r="AW36">
        <v>0</v>
      </c>
      <c r="AX36">
        <v>0.6</v>
      </c>
      <c r="AY36">
        <v>0.89600000000000013</v>
      </c>
      <c r="AZ36" t="s">
        <v>69</v>
      </c>
      <c r="BA36" t="s">
        <v>423</v>
      </c>
      <c r="BB36">
        <v>1</v>
      </c>
      <c r="BC36" t="s">
        <v>424</v>
      </c>
      <c r="BD36">
        <v>10</v>
      </c>
      <c r="BE36">
        <v>4541.0969999999998</v>
      </c>
      <c r="BF36">
        <v>1</v>
      </c>
      <c r="BG36">
        <v>0.89600000000000013</v>
      </c>
      <c r="BH36">
        <v>136204.36600000004</v>
      </c>
      <c r="BI36">
        <v>3.3340318914593374E-2</v>
      </c>
      <c r="BJ36">
        <v>2.9872925747475666E-2</v>
      </c>
      <c r="BK36">
        <v>1</v>
      </c>
      <c r="BL36" t="s">
        <v>69</v>
      </c>
      <c r="BM36">
        <v>0</v>
      </c>
      <c r="BN36" t="s">
        <v>387</v>
      </c>
    </row>
    <row r="37" spans="1:66">
      <c r="A37" s="144" t="str">
        <f t="shared" si="20"/>
        <v>태양여객</v>
      </c>
      <c r="B37" s="144" t="str">
        <f t="shared" si="1"/>
        <v>e음71</v>
      </c>
      <c r="C37" s="145" t="str">
        <f t="shared" si="21"/>
        <v>72바2026</v>
      </c>
      <c r="D37" s="133" t="str">
        <f t="shared" si="22"/>
        <v>소형</v>
      </c>
      <c r="E37" s="129" t="str">
        <f t="shared" si="16"/>
        <v>F</v>
      </c>
      <c r="F37" s="152">
        <f t="shared" si="17"/>
        <v>0.71020408163265303</v>
      </c>
      <c r="G37" s="153">
        <f t="shared" si="18"/>
        <v>3.48</v>
      </c>
      <c r="H37" s="154">
        <f t="shared" si="19"/>
        <v>4.9000000000000004</v>
      </c>
      <c r="I37" s="155">
        <f t="shared" si="23"/>
        <v>4908.4390000000003</v>
      </c>
      <c r="J37" s="156">
        <f t="shared" si="24"/>
        <v>4.5615479110976562E-2</v>
      </c>
      <c r="K37" s="156">
        <f t="shared" si="25"/>
        <v>0.45880950198708315</v>
      </c>
      <c r="L37" s="156">
        <f t="shared" si="26"/>
        <v>0.36610417283376645</v>
      </c>
      <c r="M37" s="157">
        <f t="shared" si="27"/>
        <v>7.452</v>
      </c>
      <c r="N37" s="158">
        <f t="shared" si="28"/>
        <v>3.0760000000000001</v>
      </c>
      <c r="O37" s="158">
        <f t="shared" si="29"/>
        <v>5.806</v>
      </c>
      <c r="P37" s="159">
        <f t="shared" si="30"/>
        <v>0.32166666666666666</v>
      </c>
      <c r="Q37" s="160">
        <f t="shared" si="31"/>
        <v>86</v>
      </c>
      <c r="R37" s="161">
        <f t="shared" si="32"/>
        <v>22.533137942409592</v>
      </c>
      <c r="S37" s="146">
        <f t="shared" si="33"/>
        <v>151</v>
      </c>
      <c r="T37" s="146">
        <f t="shared" si="34"/>
        <v>285</v>
      </c>
      <c r="U37" t="s">
        <v>117</v>
      </c>
      <c r="V37" t="s">
        <v>126</v>
      </c>
      <c r="W37" s="4" t="s">
        <v>117</v>
      </c>
      <c r="X37" s="4" t="s">
        <v>126</v>
      </c>
      <c r="Y37" s="4" t="s">
        <v>235</v>
      </c>
      <c r="Z37" s="4" t="s">
        <v>194</v>
      </c>
      <c r="AA37" s="4" t="s">
        <v>195</v>
      </c>
      <c r="AB37" s="4">
        <v>533</v>
      </c>
      <c r="AC37" s="4">
        <v>4908.4390000000003</v>
      </c>
      <c r="AD37" s="4">
        <v>1410.509</v>
      </c>
      <c r="AE37" s="4">
        <v>3.48</v>
      </c>
      <c r="AF37" s="4">
        <v>4.9000000000000004</v>
      </c>
      <c r="AG37" s="4">
        <v>7.452</v>
      </c>
      <c r="AH37" s="4">
        <v>439.554081</v>
      </c>
      <c r="AI37" s="4">
        <v>20.050470000000001</v>
      </c>
      <c r="AJ37" s="4">
        <v>201.67158900000001</v>
      </c>
      <c r="AK37" s="4">
        <v>1797</v>
      </c>
      <c r="AL37" s="4">
        <v>151</v>
      </c>
      <c r="AM37" s="4">
        <v>285</v>
      </c>
      <c r="AN37" s="4">
        <v>86</v>
      </c>
      <c r="AO37" s="4">
        <v>11.16686</v>
      </c>
      <c r="AP37" s="4">
        <v>1082.9000000000001</v>
      </c>
      <c r="AQ37" s="4">
        <v>19.3</v>
      </c>
      <c r="AR37" s="4">
        <v>676</v>
      </c>
      <c r="AS37" s="4">
        <v>257683</v>
      </c>
      <c r="AT37" s="4">
        <v>3.0760000000000001</v>
      </c>
      <c r="AU37" s="4">
        <v>5.806</v>
      </c>
      <c r="AV37" s="4">
        <v>0</v>
      </c>
      <c r="AW37" s="4">
        <v>0</v>
      </c>
      <c r="AX37" s="4">
        <v>0.74</v>
      </c>
      <c r="AY37">
        <v>0.71020408163265303</v>
      </c>
      <c r="AZ37" t="s">
        <v>70</v>
      </c>
      <c r="BA37" t="s">
        <v>425</v>
      </c>
      <c r="BB37">
        <v>1</v>
      </c>
      <c r="BC37" t="s">
        <v>426</v>
      </c>
      <c r="BD37">
        <v>1</v>
      </c>
      <c r="BE37">
        <v>4908.4390000000003</v>
      </c>
      <c r="BF37">
        <v>1</v>
      </c>
      <c r="BG37">
        <v>0.71020408163265303</v>
      </c>
      <c r="BH37">
        <v>136204.36600000004</v>
      </c>
      <c r="BI37">
        <v>3.6037310287101949E-2</v>
      </c>
      <c r="BJ37">
        <v>2.55938448569622E-2</v>
      </c>
      <c r="BK37">
        <v>1</v>
      </c>
      <c r="BL37" t="s">
        <v>70</v>
      </c>
      <c r="BM37">
        <v>0</v>
      </c>
      <c r="BN37" t="s">
        <v>387</v>
      </c>
    </row>
    <row r="38" spans="1:66">
      <c r="A38" s="141" t="str">
        <f t="shared" si="20"/>
        <v>태양여객</v>
      </c>
      <c r="B38" s="141" t="str">
        <f t="shared" si="1"/>
        <v>e음89</v>
      </c>
      <c r="C38" s="142" t="str">
        <f t="shared" si="21"/>
        <v>71바7191</v>
      </c>
      <c r="D38" s="116" t="str">
        <f t="shared" si="22"/>
        <v>중형</v>
      </c>
      <c r="E38" s="112" t="str">
        <f t="shared" si="16"/>
        <v>B</v>
      </c>
      <c r="F38" s="162">
        <f t="shared" si="17"/>
        <v>0.93</v>
      </c>
      <c r="G38" s="163">
        <f t="shared" si="18"/>
        <v>2.3250000000000002</v>
      </c>
      <c r="H38" s="164">
        <f t="shared" si="19"/>
        <v>2.5</v>
      </c>
      <c r="I38" s="165">
        <f t="shared" si="23"/>
        <v>5576.433</v>
      </c>
      <c r="J38" s="166">
        <f t="shared" si="24"/>
        <v>2.0225728164408124E-2</v>
      </c>
      <c r="K38" s="166">
        <f t="shared" si="25"/>
        <v>0.28515301864726839</v>
      </c>
      <c r="L38" s="166">
        <f t="shared" si="26"/>
        <v>0.11925185867022881</v>
      </c>
      <c r="M38" s="167">
        <f t="shared" si="27"/>
        <v>9.5229999999999997</v>
      </c>
      <c r="N38" s="168">
        <f t="shared" si="28"/>
        <v>0.108</v>
      </c>
      <c r="O38" s="168">
        <f t="shared" si="29"/>
        <v>10.24</v>
      </c>
      <c r="P38" s="169">
        <f t="shared" si="30"/>
        <v>0</v>
      </c>
      <c r="Q38" s="170">
        <f t="shared" si="31"/>
        <v>75</v>
      </c>
      <c r="R38" s="171">
        <f t="shared" si="32"/>
        <v>25.613885373938835</v>
      </c>
      <c r="S38" s="143">
        <f t="shared" si="33"/>
        <v>6</v>
      </c>
      <c r="T38" s="143">
        <f t="shared" si="34"/>
        <v>571</v>
      </c>
      <c r="U38" t="s">
        <v>117</v>
      </c>
      <c r="V38" t="s">
        <v>127</v>
      </c>
      <c r="W38" t="s">
        <v>117</v>
      </c>
      <c r="X38" s="4" t="s">
        <v>127</v>
      </c>
      <c r="Y38" s="4" t="s">
        <v>236</v>
      </c>
      <c r="Z38" s="4" t="s">
        <v>196</v>
      </c>
      <c r="AA38" s="4" t="s">
        <v>48</v>
      </c>
      <c r="AB38" s="4">
        <v>533</v>
      </c>
      <c r="AC38" s="4">
        <v>5576.433</v>
      </c>
      <c r="AD38" s="4">
        <v>2398.2170000000001</v>
      </c>
      <c r="AE38" s="4">
        <v>2.3250000000000002</v>
      </c>
      <c r="AF38" s="4">
        <v>2.5</v>
      </c>
      <c r="AG38" s="4">
        <v>9.5229999999999997</v>
      </c>
      <c r="AH38" s="4">
        <v>313.42451299999999</v>
      </c>
      <c r="AI38" s="4">
        <v>6.3392390000000001</v>
      </c>
      <c r="AJ38" s="4">
        <v>89.373946000000004</v>
      </c>
      <c r="AK38" s="4">
        <v>665</v>
      </c>
      <c r="AL38" s="4">
        <v>6</v>
      </c>
      <c r="AM38" s="4">
        <v>571</v>
      </c>
      <c r="AN38" s="4">
        <v>75</v>
      </c>
      <c r="AO38" s="4">
        <v>17.791948999999999</v>
      </c>
      <c r="AP38" s="4">
        <v>134.19999999999999</v>
      </c>
      <c r="AQ38" s="4">
        <v>0</v>
      </c>
      <c r="AR38" s="4">
        <v>11</v>
      </c>
      <c r="AS38" s="4">
        <v>3027</v>
      </c>
      <c r="AT38" s="4">
        <v>0.108</v>
      </c>
      <c r="AU38" s="4">
        <v>10.24</v>
      </c>
      <c r="AV38" s="4">
        <v>48672</v>
      </c>
      <c r="AW38" s="4">
        <v>0</v>
      </c>
      <c r="AX38" s="4">
        <v>0.5</v>
      </c>
      <c r="AY38">
        <v>0.93</v>
      </c>
      <c r="AZ38" t="s">
        <v>68</v>
      </c>
      <c r="BA38" t="s">
        <v>427</v>
      </c>
      <c r="BB38">
        <v>1</v>
      </c>
      <c r="BC38" t="s">
        <v>458</v>
      </c>
      <c r="BD38">
        <v>7</v>
      </c>
      <c r="BE38">
        <v>11039.082999999999</v>
      </c>
      <c r="BF38">
        <v>0.50515364364956772</v>
      </c>
      <c r="BG38">
        <v>0.46979288859409801</v>
      </c>
      <c r="BH38">
        <v>136204.36600000004</v>
      </c>
      <c r="BI38">
        <v>4.0941661150568395E-2</v>
      </c>
      <c r="BJ38">
        <v>3.8075744870028606E-2</v>
      </c>
      <c r="BK38">
        <v>1</v>
      </c>
      <c r="BL38" t="s">
        <v>69</v>
      </c>
      <c r="BM38">
        <v>1</v>
      </c>
      <c r="BN38" t="s">
        <v>452</v>
      </c>
    </row>
    <row r="39" spans="1:66">
      <c r="A39" s="144" t="str">
        <f t="shared" si="20"/>
        <v>태양여객</v>
      </c>
      <c r="B39" s="144" t="str">
        <f t="shared" si="1"/>
        <v>e음89</v>
      </c>
      <c r="C39" s="145" t="str">
        <f t="shared" si="21"/>
        <v>72바2025</v>
      </c>
      <c r="D39" s="133" t="str">
        <f t="shared" si="22"/>
        <v>중형</v>
      </c>
      <c r="E39" s="129" t="str">
        <f t="shared" si="16"/>
        <v>F</v>
      </c>
      <c r="F39" s="152">
        <f t="shared" si="17"/>
        <v>0.79</v>
      </c>
      <c r="G39" s="153">
        <f t="shared" si="18"/>
        <v>1.9750000000000001</v>
      </c>
      <c r="H39" s="154">
        <f t="shared" si="19"/>
        <v>2.5</v>
      </c>
      <c r="I39" s="155">
        <f t="shared" si="23"/>
        <v>5462.65</v>
      </c>
      <c r="J39" s="156">
        <f t="shared" si="24"/>
        <v>3.6256838436028643E-2</v>
      </c>
      <c r="K39" s="156">
        <f t="shared" si="25"/>
        <v>0.33812406563904374</v>
      </c>
      <c r="L39" s="156">
        <f t="shared" si="26"/>
        <v>0.26397444463767589</v>
      </c>
      <c r="M39" s="157">
        <f t="shared" si="27"/>
        <v>12.531000000000001</v>
      </c>
      <c r="N39" s="158">
        <f t="shared" si="28"/>
        <v>0.38400000000000001</v>
      </c>
      <c r="O39" s="158">
        <f t="shared" si="29"/>
        <v>31.815999999999999</v>
      </c>
      <c r="P39" s="159">
        <f t="shared" si="30"/>
        <v>0.10166666666666666</v>
      </c>
      <c r="Q39" s="160">
        <f t="shared" si="31"/>
        <v>91</v>
      </c>
      <c r="R39" s="161">
        <f t="shared" si="32"/>
        <v>25.714101472217923</v>
      </c>
      <c r="S39" s="146">
        <f t="shared" si="33"/>
        <v>21</v>
      </c>
      <c r="T39" s="146">
        <f t="shared" si="34"/>
        <v>1738</v>
      </c>
      <c r="U39" t="s">
        <v>117</v>
      </c>
      <c r="V39" s="5" t="s">
        <v>127</v>
      </c>
      <c r="W39" t="s">
        <v>117</v>
      </c>
      <c r="X39" s="5" t="s">
        <v>127</v>
      </c>
      <c r="Y39" t="s">
        <v>237</v>
      </c>
      <c r="Z39" t="s">
        <v>196</v>
      </c>
      <c r="AA39" t="s">
        <v>48</v>
      </c>
      <c r="AB39">
        <v>533</v>
      </c>
      <c r="AC39" s="1">
        <v>5462.65</v>
      </c>
      <c r="AD39" s="1">
        <v>2766.1089999999999</v>
      </c>
      <c r="AE39" s="28">
        <v>1.9750000000000001</v>
      </c>
      <c r="AF39">
        <v>2.5</v>
      </c>
      <c r="AG39">
        <v>12.531000000000001</v>
      </c>
      <c r="AH39">
        <v>339.564301</v>
      </c>
      <c r="AI39">
        <v>12.311527999999999</v>
      </c>
      <c r="AJ39">
        <v>114.81486200000001</v>
      </c>
      <c r="AK39">
        <v>1442</v>
      </c>
      <c r="AL39">
        <v>21</v>
      </c>
      <c r="AM39">
        <v>1738</v>
      </c>
      <c r="AN39">
        <v>91</v>
      </c>
      <c r="AO39">
        <v>16.087232</v>
      </c>
      <c r="AP39">
        <v>1905.1</v>
      </c>
      <c r="AQ39">
        <v>6.1</v>
      </c>
      <c r="AR39">
        <v>51</v>
      </c>
      <c r="AS39">
        <v>19871</v>
      </c>
      <c r="AT39">
        <v>0.38400000000000001</v>
      </c>
      <c r="AU39">
        <v>31.815999999999999</v>
      </c>
      <c r="AV39">
        <v>0</v>
      </c>
      <c r="AW39">
        <v>0</v>
      </c>
      <c r="AX39">
        <v>0.5</v>
      </c>
      <c r="AY39">
        <v>0.79</v>
      </c>
      <c r="AZ39" t="s">
        <v>70</v>
      </c>
      <c r="BA39" t="s">
        <v>427</v>
      </c>
      <c r="BB39">
        <v>1</v>
      </c>
      <c r="BC39" t="s">
        <v>459</v>
      </c>
      <c r="BD39">
        <v>1</v>
      </c>
      <c r="BE39">
        <v>11039.082999999999</v>
      </c>
      <c r="BF39">
        <v>0.49484635635043239</v>
      </c>
      <c r="BG39">
        <v>0.3909286215168416</v>
      </c>
      <c r="BH39">
        <v>136204.36600000004</v>
      </c>
      <c r="BI39">
        <v>4.0106276769424541E-2</v>
      </c>
      <c r="BJ39">
        <v>3.1683958647845387E-2</v>
      </c>
      <c r="BK39">
        <v>1</v>
      </c>
      <c r="BL39" t="s">
        <v>67</v>
      </c>
      <c r="BM39">
        <v>-1</v>
      </c>
      <c r="BN39" t="s">
        <v>386</v>
      </c>
    </row>
  </sheetData>
  <sortState xmlns:xlrd2="http://schemas.microsoft.com/office/spreadsheetml/2017/richdata2" ref="U5:AX39">
    <sortCondition ref="Y5:Y39"/>
    <sortCondition ref="U5:U39"/>
  </sortState>
  <phoneticPr fontId="3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161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145</v>
      </c>
      <c r="D4" s="124" t="s">
        <v>162</v>
      </c>
      <c r="E4" s="125" t="s">
        <v>151</v>
      </c>
      <c r="F4" s="123" t="s">
        <v>155</v>
      </c>
      <c r="G4" s="125" t="s">
        <v>153</v>
      </c>
      <c r="H4" s="125" t="s">
        <v>157</v>
      </c>
      <c r="I4" s="126" t="s">
        <v>159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186</v>
      </c>
      <c r="Q4" s="219" t="s">
        <v>43</v>
      </c>
      <c r="R4" s="219" t="s">
        <v>44</v>
      </c>
      <c r="S4" s="13"/>
      <c r="T4" s="13" t="s">
        <v>42</v>
      </c>
      <c r="U4" s="13" t="s">
        <v>164</v>
      </c>
      <c r="V4" s="13" t="s">
        <v>165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197</v>
      </c>
      <c r="AN4" s="13" t="s">
        <v>198</v>
      </c>
      <c r="AO4" t="s">
        <v>199</v>
      </c>
      <c r="AP4" t="s">
        <v>37</v>
      </c>
      <c r="AQ4" t="s">
        <v>31</v>
      </c>
      <c r="AR4" t="s">
        <v>0</v>
      </c>
      <c r="AS4" t="s">
        <v>9</v>
      </c>
      <c r="AT4" t="s">
        <v>147</v>
      </c>
      <c r="AU4" t="s">
        <v>30</v>
      </c>
      <c r="AV4" t="s">
        <v>148</v>
      </c>
      <c r="AW4" t="s">
        <v>156</v>
      </c>
      <c r="AX4" t="s">
        <v>166</v>
      </c>
      <c r="AY4" t="s">
        <v>167</v>
      </c>
      <c r="AZ4" t="s">
        <v>168</v>
      </c>
      <c r="BA4" t="s">
        <v>169</v>
      </c>
      <c r="BB4" t="s">
        <v>170</v>
      </c>
      <c r="BC4" t="s">
        <v>65</v>
      </c>
      <c r="BF4" t="s">
        <v>0</v>
      </c>
      <c r="BG4" t="s">
        <v>175</v>
      </c>
      <c r="BH4" t="s">
        <v>74</v>
      </c>
      <c r="BI4" t="s">
        <v>171</v>
      </c>
      <c r="BJ4" t="s">
        <v>172</v>
      </c>
      <c r="BK4" t="s">
        <v>176</v>
      </c>
      <c r="BL4" t="s">
        <v>177</v>
      </c>
      <c r="BM4" t="s">
        <v>173</v>
      </c>
      <c r="BN4" t="s">
        <v>65</v>
      </c>
      <c r="BO4" t="s">
        <v>174</v>
      </c>
      <c r="BP4" t="s">
        <v>178</v>
      </c>
    </row>
    <row r="5" spans="1:68" ht="16.5">
      <c r="A5" s="127" t="str">
        <f>BF5</f>
        <v>태양여객</v>
      </c>
      <c r="B5" s="128">
        <f>IF(BH5="null", E5, BH5)</f>
        <v>4127</v>
      </c>
      <c r="C5" s="129" t="str">
        <f>BN5</f>
        <v>D</v>
      </c>
      <c r="D5" s="130">
        <f>BM5</f>
        <v>0.84127221735681679</v>
      </c>
      <c r="E5" s="131">
        <f>U5</f>
        <v>4127</v>
      </c>
      <c r="F5" s="132" t="str">
        <f>BG5</f>
        <v>e음55</v>
      </c>
      <c r="G5" s="133" t="str">
        <f>BK5</f>
        <v>72바2022</v>
      </c>
      <c r="H5" s="134">
        <f>BJ5</f>
        <v>4</v>
      </c>
      <c r="I5" s="135">
        <f>BP5</f>
        <v>888.19500000000005</v>
      </c>
      <c r="J5" s="136">
        <f>AB5/AA5</f>
        <v>6.2742603040298314E-2</v>
      </c>
      <c r="K5" s="136">
        <f>AC5/AA5</f>
        <v>0.33636583293667327</v>
      </c>
      <c r="L5" s="136">
        <f>AD5/I5</f>
        <v>0.21954638339553814</v>
      </c>
      <c r="M5" s="137">
        <f>Z5</f>
        <v>10.465</v>
      </c>
      <c r="N5" s="138">
        <f>AE5*100/W5</f>
        <v>0</v>
      </c>
      <c r="O5" s="138">
        <f>AF5*100/W5</f>
        <v>12.94760722589071</v>
      </c>
      <c r="P5" s="220">
        <f>AK5</f>
        <v>16</v>
      </c>
      <c r="Q5" s="221">
        <f>AE5</f>
        <v>0</v>
      </c>
      <c r="R5" s="221">
        <f>AF5</f>
        <v>115</v>
      </c>
      <c r="T5">
        <v>533</v>
      </c>
      <c r="U5">
        <v>4127</v>
      </c>
      <c r="V5" t="s">
        <v>428</v>
      </c>
      <c r="W5">
        <v>888.19500000000005</v>
      </c>
      <c r="X5">
        <v>361.404</v>
      </c>
      <c r="Y5">
        <v>2.4580000000000002</v>
      </c>
      <c r="Z5">
        <v>10.465</v>
      </c>
      <c r="AA5">
        <v>58.864421</v>
      </c>
      <c r="AB5">
        <v>3.6933069999999999</v>
      </c>
      <c r="AC5">
        <v>19.799980000000001</v>
      </c>
      <c r="AD5" s="1">
        <v>195</v>
      </c>
      <c r="AE5">
        <v>0</v>
      </c>
      <c r="AF5">
        <v>115</v>
      </c>
      <c r="AG5">
        <v>68</v>
      </c>
      <c r="AH5">
        <v>15.088825</v>
      </c>
      <c r="AI5">
        <v>47</v>
      </c>
      <c r="AJ5">
        <v>0</v>
      </c>
      <c r="AK5">
        <v>16</v>
      </c>
      <c r="AL5">
        <v>3193</v>
      </c>
      <c r="AM5" t="s">
        <v>429</v>
      </c>
      <c r="AN5" t="s">
        <v>460</v>
      </c>
      <c r="AO5">
        <v>486.767</v>
      </c>
      <c r="AR5" t="s">
        <v>117</v>
      </c>
      <c r="AS5" t="s">
        <v>124</v>
      </c>
      <c r="AT5" t="s">
        <v>233</v>
      </c>
      <c r="AU5" t="s">
        <v>428</v>
      </c>
      <c r="AV5" t="s">
        <v>48</v>
      </c>
      <c r="AW5">
        <v>4</v>
      </c>
      <c r="BB5">
        <v>0.84127221735681679</v>
      </c>
      <c r="BC5" t="s">
        <v>67</v>
      </c>
      <c r="BF5" t="s">
        <v>117</v>
      </c>
      <c r="BG5" t="s">
        <v>124</v>
      </c>
      <c r="BH5" t="s">
        <v>428</v>
      </c>
      <c r="BI5">
        <v>4127</v>
      </c>
      <c r="BJ5">
        <v>4</v>
      </c>
      <c r="BK5" t="s">
        <v>233</v>
      </c>
      <c r="BL5" t="s">
        <v>234</v>
      </c>
      <c r="BM5">
        <v>0.84127221735681679</v>
      </c>
      <c r="BN5" t="s">
        <v>67</v>
      </c>
      <c r="BO5" t="s">
        <v>184</v>
      </c>
      <c r="BP5">
        <v>888.19500000000005</v>
      </c>
    </row>
    <row r="6" spans="1:68" ht="16.5">
      <c r="A6" s="110" t="str">
        <f t="shared" ref="A6:A7" si="0">BF6</f>
        <v>태양여객</v>
      </c>
      <c r="B6" s="111">
        <f t="shared" ref="B6:B69" si="1">IF(BH6="null", E6, BH6)</f>
        <v>4381</v>
      </c>
      <c r="C6" s="112" t="str">
        <f t="shared" ref="C6:C7" si="2">BN6</f>
        <v>C</v>
      </c>
      <c r="D6" s="113">
        <f t="shared" ref="D6:D7" si="3">BM6</f>
        <v>0.86918113846671652</v>
      </c>
      <c r="E6" s="114">
        <f t="shared" ref="E6:E7" si="4">U6</f>
        <v>4381</v>
      </c>
      <c r="F6" s="115" t="str">
        <f t="shared" ref="F6:F7" si="5">BG6</f>
        <v>583</v>
      </c>
      <c r="G6" s="116" t="str">
        <f t="shared" ref="G6:G7" si="6">BK6</f>
        <v>72바1870</v>
      </c>
      <c r="H6" s="117">
        <f t="shared" ref="H6:H7" si="7">BJ6</f>
        <v>5</v>
      </c>
      <c r="I6" s="118">
        <f t="shared" ref="I6:I7" si="8">BP6</f>
        <v>1265.701</v>
      </c>
      <c r="J6" s="119">
        <f t="shared" ref="J6:J7" si="9">AB6/AA6</f>
        <v>2.7299387008514146E-2</v>
      </c>
      <c r="K6" s="119">
        <f t="shared" ref="K6:K7" si="10">AC6/AA6</f>
        <v>0.30712002611271583</v>
      </c>
      <c r="L6" s="119">
        <f t="shared" ref="L6:L7" si="11">AD6/I6</f>
        <v>0.15090451852372716</v>
      </c>
      <c r="M6" s="120">
        <f t="shared" ref="M6:M7" si="12">Z6</f>
        <v>11.537000000000001</v>
      </c>
      <c r="N6" s="121">
        <f t="shared" ref="N6:N7" si="13">AE6*100/W6</f>
        <v>0</v>
      </c>
      <c r="O6" s="121">
        <f t="shared" ref="O6:O7" si="14">AF6*100/W6</f>
        <v>14.93243664973007</v>
      </c>
      <c r="P6" s="222">
        <f t="shared" ref="P6:P7" si="15">AK6</f>
        <v>3</v>
      </c>
      <c r="Q6" s="223">
        <f t="shared" ref="Q6:Q7" si="16">AE6</f>
        <v>0</v>
      </c>
      <c r="R6" s="223">
        <f t="shared" ref="R6:R7" si="17">AF6</f>
        <v>189</v>
      </c>
      <c r="T6">
        <v>533</v>
      </c>
      <c r="U6">
        <v>4381</v>
      </c>
      <c r="V6" t="s">
        <v>428</v>
      </c>
      <c r="W6">
        <v>1265.701</v>
      </c>
      <c r="X6">
        <v>573.63400000000001</v>
      </c>
      <c r="Y6">
        <v>2.206</v>
      </c>
      <c r="Z6">
        <v>11.537000000000001</v>
      </c>
      <c r="AA6">
        <v>81.024126999999993</v>
      </c>
      <c r="AB6">
        <v>2.2119089999999999</v>
      </c>
      <c r="AC6">
        <v>24.884132000000001</v>
      </c>
      <c r="AD6" s="1">
        <v>191</v>
      </c>
      <c r="AE6">
        <v>0</v>
      </c>
      <c r="AF6">
        <v>189</v>
      </c>
      <c r="AG6">
        <v>77</v>
      </c>
      <c r="AH6">
        <v>15.621285</v>
      </c>
      <c r="AI6">
        <v>92</v>
      </c>
      <c r="AJ6">
        <v>0</v>
      </c>
      <c r="AK6">
        <v>3</v>
      </c>
      <c r="AL6">
        <v>390</v>
      </c>
      <c r="AM6" t="s">
        <v>430</v>
      </c>
      <c r="AN6" t="s">
        <v>461</v>
      </c>
      <c r="AO6">
        <v>486.76100000000002</v>
      </c>
      <c r="AR6" t="s">
        <v>117</v>
      </c>
      <c r="AS6" t="s">
        <v>122</v>
      </c>
      <c r="AT6" t="s">
        <v>228</v>
      </c>
      <c r="AU6" t="s">
        <v>428</v>
      </c>
      <c r="AV6" t="s">
        <v>48</v>
      </c>
      <c r="AW6">
        <v>5</v>
      </c>
      <c r="BB6">
        <v>0.86918113846671652</v>
      </c>
      <c r="BC6" t="s">
        <v>69</v>
      </c>
      <c r="BF6" t="s">
        <v>117</v>
      </c>
      <c r="BG6" s="5" t="s">
        <v>122</v>
      </c>
      <c r="BH6" t="s">
        <v>428</v>
      </c>
      <c r="BI6">
        <v>4381</v>
      </c>
      <c r="BJ6">
        <v>5</v>
      </c>
      <c r="BK6" t="s">
        <v>228</v>
      </c>
      <c r="BL6" t="s">
        <v>227</v>
      </c>
      <c r="BM6">
        <v>0.86918113846671652</v>
      </c>
      <c r="BN6" t="s">
        <v>69</v>
      </c>
      <c r="BO6" t="s">
        <v>182</v>
      </c>
      <c r="BP6">
        <v>1265.701</v>
      </c>
    </row>
    <row r="7" spans="1:68" ht="16.5">
      <c r="A7" s="127" t="str">
        <f t="shared" si="0"/>
        <v>태양여객</v>
      </c>
      <c r="B7" s="128">
        <f t="shared" si="1"/>
        <v>8234</v>
      </c>
      <c r="C7" s="129" t="str">
        <f t="shared" si="2"/>
        <v>F</v>
      </c>
      <c r="D7" s="130">
        <f t="shared" si="3"/>
        <v>0.69804800182657967</v>
      </c>
      <c r="E7" s="131">
        <f t="shared" si="4"/>
        <v>8234</v>
      </c>
      <c r="F7" s="132" t="str">
        <f t="shared" si="5"/>
        <v>558</v>
      </c>
      <c r="G7" s="133" t="str">
        <f t="shared" si="6"/>
        <v>71바6552</v>
      </c>
      <c r="H7" s="134">
        <f t="shared" si="7"/>
        <v>6</v>
      </c>
      <c r="I7" s="135">
        <f t="shared" si="8"/>
        <v>1125.2360000000001</v>
      </c>
      <c r="J7" s="136">
        <f t="shared" si="9"/>
        <v>3.7406038447841058E-2</v>
      </c>
      <c r="K7" s="136">
        <f t="shared" si="10"/>
        <v>0.36515379639042733</v>
      </c>
      <c r="L7" s="136">
        <f t="shared" si="11"/>
        <v>0.15196812046539568</v>
      </c>
      <c r="M7" s="137">
        <f t="shared" si="12"/>
        <v>8.6929999999999996</v>
      </c>
      <c r="N7" s="138">
        <f t="shared" si="13"/>
        <v>0.17774049177239262</v>
      </c>
      <c r="O7" s="138">
        <f t="shared" si="14"/>
        <v>30.837975322510118</v>
      </c>
      <c r="P7" s="220">
        <f t="shared" si="15"/>
        <v>9</v>
      </c>
      <c r="Q7" s="221">
        <f t="shared" si="16"/>
        <v>2</v>
      </c>
      <c r="R7" s="221">
        <f t="shared" si="17"/>
        <v>347</v>
      </c>
      <c r="T7">
        <v>533</v>
      </c>
      <c r="U7">
        <v>8234</v>
      </c>
      <c r="V7" t="s">
        <v>428</v>
      </c>
      <c r="W7">
        <v>1125.2360000000001</v>
      </c>
      <c r="X7">
        <v>651.23500000000001</v>
      </c>
      <c r="Y7">
        <v>1.728</v>
      </c>
      <c r="Z7">
        <v>8.6929999999999996</v>
      </c>
      <c r="AA7">
        <v>88.138576999999998</v>
      </c>
      <c r="AB7">
        <v>3.2969149999999998</v>
      </c>
      <c r="AC7">
        <v>32.184136000000002</v>
      </c>
      <c r="AD7" s="1">
        <v>171</v>
      </c>
      <c r="AE7">
        <v>2</v>
      </c>
      <c r="AF7">
        <v>347</v>
      </c>
      <c r="AG7">
        <v>81</v>
      </c>
      <c r="AH7">
        <v>12.766667999999999</v>
      </c>
      <c r="AI7">
        <v>138.19999999999999</v>
      </c>
      <c r="AJ7">
        <v>0</v>
      </c>
      <c r="AK7">
        <v>9</v>
      </c>
      <c r="AL7">
        <v>1853</v>
      </c>
      <c r="AM7" t="s">
        <v>431</v>
      </c>
      <c r="AN7" t="s">
        <v>462</v>
      </c>
      <c r="AO7">
        <v>305.44499999999999</v>
      </c>
      <c r="AR7" t="s">
        <v>117</v>
      </c>
      <c r="AS7" t="s">
        <v>119</v>
      </c>
      <c r="AT7" t="s">
        <v>208</v>
      </c>
      <c r="AU7" t="s">
        <v>428</v>
      </c>
      <c r="AV7" t="s">
        <v>203</v>
      </c>
      <c r="AW7">
        <v>6</v>
      </c>
      <c r="BB7">
        <v>0.69804800182657967</v>
      </c>
      <c r="BC7" t="s">
        <v>70</v>
      </c>
      <c r="BF7" t="s">
        <v>117</v>
      </c>
      <c r="BG7" t="s">
        <v>119</v>
      </c>
      <c r="BH7" t="s">
        <v>428</v>
      </c>
      <c r="BI7">
        <v>8234</v>
      </c>
      <c r="BJ7">
        <v>6</v>
      </c>
      <c r="BK7" t="s">
        <v>208</v>
      </c>
      <c r="BL7" t="s">
        <v>207</v>
      </c>
      <c r="BM7">
        <v>0.69804800182657967</v>
      </c>
      <c r="BN7" t="s">
        <v>70</v>
      </c>
      <c r="BO7" t="s">
        <v>193</v>
      </c>
      <c r="BP7">
        <v>1125.2360000000001</v>
      </c>
    </row>
    <row r="8" spans="1:68" ht="16.5">
      <c r="A8" s="110" t="str">
        <f t="shared" ref="A8:A71" si="18">BF8</f>
        <v>태양여객</v>
      </c>
      <c r="B8" s="111" t="str">
        <f t="shared" si="1"/>
        <v>강석호</v>
      </c>
      <c r="C8" s="112" t="str">
        <f t="shared" ref="C8:C71" si="19">BN8</f>
        <v>F</v>
      </c>
      <c r="D8" s="113">
        <f t="shared" ref="D8:D71" si="20">BM8</f>
        <v>0.78957462320982352</v>
      </c>
      <c r="E8" s="114">
        <f t="shared" ref="E8:E71" si="21">U8</f>
        <v>1108</v>
      </c>
      <c r="F8" s="115" t="str">
        <f t="shared" ref="F8:F71" si="22">BG8</f>
        <v>556</v>
      </c>
      <c r="G8" s="116" t="str">
        <f t="shared" ref="G8:G71" si="23">BK8</f>
        <v>71바5253</v>
      </c>
      <c r="H8" s="117">
        <f t="shared" ref="H8:H71" si="24">BJ8</f>
        <v>4</v>
      </c>
      <c r="I8" s="118">
        <f t="shared" ref="I8:I71" si="25">BP8</f>
        <v>428.33300000000003</v>
      </c>
      <c r="J8" s="119">
        <f t="shared" ref="J8:J71" si="26">AB8/AA8</f>
        <v>3.457798534942013E-2</v>
      </c>
      <c r="K8" s="119">
        <f t="shared" ref="K8:K71" si="27">AC8/AA8</f>
        <v>0.38516065550635725</v>
      </c>
      <c r="L8" s="119">
        <f t="shared" ref="L8:L71" si="28">AD8/I8</f>
        <v>0.1680935160260825</v>
      </c>
      <c r="M8" s="120">
        <f t="shared" ref="M8:M71" si="29">Z8</f>
        <v>9.2850000000000001</v>
      </c>
      <c r="N8" s="121">
        <f t="shared" ref="N8:N71" si="30">AE8*100/W8</f>
        <v>0</v>
      </c>
      <c r="O8" s="121">
        <f t="shared" ref="O8:O71" si="31">AF8*100/W8</f>
        <v>8.171212584601232</v>
      </c>
      <c r="P8" s="222">
        <f t="shared" ref="P8:P71" si="32">AK8</f>
        <v>4</v>
      </c>
      <c r="Q8" s="223">
        <f t="shared" ref="Q8:Q71" si="33">AE8</f>
        <v>0</v>
      </c>
      <c r="R8" s="223">
        <f t="shared" ref="R8:R71" si="34">AF8</f>
        <v>35</v>
      </c>
      <c r="T8">
        <v>533</v>
      </c>
      <c r="U8">
        <v>1108</v>
      </c>
      <c r="V8" t="s">
        <v>463</v>
      </c>
      <c r="W8">
        <v>428.33300000000003</v>
      </c>
      <c r="X8">
        <v>224.57499999999999</v>
      </c>
      <c r="Y8">
        <v>1.907</v>
      </c>
      <c r="Z8">
        <v>9.2850000000000001</v>
      </c>
      <c r="AA8">
        <v>35.997210000000003</v>
      </c>
      <c r="AB8">
        <v>1.2447109999999999</v>
      </c>
      <c r="AC8">
        <v>13.864709</v>
      </c>
      <c r="AD8" s="1">
        <v>72</v>
      </c>
      <c r="AE8">
        <v>0</v>
      </c>
      <c r="AF8">
        <v>35</v>
      </c>
      <c r="AG8">
        <v>64</v>
      </c>
      <c r="AH8">
        <v>11.899061</v>
      </c>
      <c r="AI8">
        <v>0</v>
      </c>
      <c r="AJ8">
        <v>0</v>
      </c>
      <c r="AK8">
        <v>4</v>
      </c>
      <c r="AL8">
        <v>515</v>
      </c>
      <c r="AM8" t="s">
        <v>464</v>
      </c>
      <c r="AN8" t="s">
        <v>465</v>
      </c>
      <c r="AO8">
        <v>183.80199999999999</v>
      </c>
      <c r="AR8" t="s">
        <v>117</v>
      </c>
      <c r="AS8" t="s">
        <v>118</v>
      </c>
      <c r="AT8" t="s">
        <v>202</v>
      </c>
      <c r="AU8" t="s">
        <v>463</v>
      </c>
      <c r="AV8" t="s">
        <v>203</v>
      </c>
      <c r="AW8">
        <v>4</v>
      </c>
      <c r="BB8">
        <v>0.78957462320982352</v>
      </c>
      <c r="BC8" t="s">
        <v>70</v>
      </c>
      <c r="BF8" t="s">
        <v>117</v>
      </c>
      <c r="BG8" s="5" t="s">
        <v>118</v>
      </c>
      <c r="BH8" t="s">
        <v>463</v>
      </c>
      <c r="BI8">
        <v>1108</v>
      </c>
      <c r="BJ8">
        <v>4</v>
      </c>
      <c r="BK8" t="s">
        <v>202</v>
      </c>
      <c r="BL8" t="s">
        <v>214</v>
      </c>
      <c r="BM8">
        <v>0.78957462320982352</v>
      </c>
      <c r="BN8" t="s">
        <v>70</v>
      </c>
      <c r="BO8" t="s">
        <v>193</v>
      </c>
      <c r="BP8">
        <v>428.33300000000003</v>
      </c>
    </row>
    <row r="9" spans="1:68" ht="16.5">
      <c r="A9" s="127" t="str">
        <f t="shared" si="18"/>
        <v>태양여객</v>
      </c>
      <c r="B9" s="128" t="str">
        <f t="shared" si="1"/>
        <v>강일구</v>
      </c>
      <c r="C9" s="129" t="str">
        <f t="shared" si="19"/>
        <v>C</v>
      </c>
      <c r="D9" s="130">
        <f t="shared" si="20"/>
        <v>0.85499999999999987</v>
      </c>
      <c r="E9" s="131">
        <f t="shared" si="21"/>
        <v>491</v>
      </c>
      <c r="F9" s="132" t="str">
        <f t="shared" si="22"/>
        <v>583</v>
      </c>
      <c r="G9" s="133" t="str">
        <f t="shared" si="23"/>
        <v>71바7403</v>
      </c>
      <c r="H9" s="134">
        <f t="shared" si="24"/>
        <v>1</v>
      </c>
      <c r="I9" s="135">
        <f t="shared" si="25"/>
        <v>2159.683</v>
      </c>
      <c r="J9" s="136">
        <f t="shared" si="26"/>
        <v>2.4206608924862046E-2</v>
      </c>
      <c r="K9" s="136">
        <f t="shared" si="27"/>
        <v>0.31706168909571136</v>
      </c>
      <c r="L9" s="136">
        <f t="shared" si="28"/>
        <v>0.29078341589946305</v>
      </c>
      <c r="M9" s="137">
        <f t="shared" si="29"/>
        <v>10.429</v>
      </c>
      <c r="N9" s="138">
        <f t="shared" si="30"/>
        <v>0</v>
      </c>
      <c r="O9" s="138">
        <f t="shared" si="31"/>
        <v>3.5653380611876835</v>
      </c>
      <c r="P9" s="220">
        <f t="shared" si="32"/>
        <v>23</v>
      </c>
      <c r="Q9" s="221">
        <f t="shared" si="33"/>
        <v>0</v>
      </c>
      <c r="R9" s="221">
        <f t="shared" si="34"/>
        <v>77</v>
      </c>
      <c r="T9">
        <v>533</v>
      </c>
      <c r="U9">
        <v>491</v>
      </c>
      <c r="V9" t="s">
        <v>238</v>
      </c>
      <c r="W9">
        <v>2159.683</v>
      </c>
      <c r="X9">
        <v>971.53800000000001</v>
      </c>
      <c r="Y9">
        <v>2.2229999999999999</v>
      </c>
      <c r="Z9">
        <v>10.429</v>
      </c>
      <c r="AA9">
        <v>142.165514</v>
      </c>
      <c r="AB9">
        <v>3.4413450000000001</v>
      </c>
      <c r="AC9">
        <v>45.075237999999999</v>
      </c>
      <c r="AD9" s="1">
        <v>628</v>
      </c>
      <c r="AE9">
        <v>0</v>
      </c>
      <c r="AF9">
        <v>77</v>
      </c>
      <c r="AG9">
        <v>70</v>
      </c>
      <c r="AH9">
        <v>15.191328</v>
      </c>
      <c r="AI9">
        <v>10</v>
      </c>
      <c r="AJ9">
        <v>0</v>
      </c>
      <c r="AK9">
        <v>23</v>
      </c>
      <c r="AL9">
        <v>5138</v>
      </c>
      <c r="AM9" t="s">
        <v>239</v>
      </c>
      <c r="AN9" t="s">
        <v>466</v>
      </c>
      <c r="AO9">
        <v>2159.683</v>
      </c>
      <c r="AR9" t="s">
        <v>117</v>
      </c>
      <c r="AS9" t="s">
        <v>122</v>
      </c>
      <c r="AT9" t="s">
        <v>226</v>
      </c>
      <c r="AU9" t="s">
        <v>238</v>
      </c>
      <c r="AV9" t="s">
        <v>48</v>
      </c>
      <c r="AW9">
        <v>1</v>
      </c>
      <c r="BB9">
        <v>0.85499999999999987</v>
      </c>
      <c r="BC9" t="s">
        <v>69</v>
      </c>
      <c r="BF9" t="s">
        <v>117</v>
      </c>
      <c r="BG9" t="s">
        <v>122</v>
      </c>
      <c r="BH9" t="s">
        <v>238</v>
      </c>
      <c r="BI9">
        <v>491</v>
      </c>
      <c r="BJ9">
        <v>1</v>
      </c>
      <c r="BK9" t="s">
        <v>226</v>
      </c>
      <c r="BL9" t="s">
        <v>179</v>
      </c>
      <c r="BM9">
        <v>0.85499999999999987</v>
      </c>
      <c r="BN9" t="s">
        <v>69</v>
      </c>
      <c r="BO9" t="s">
        <v>182</v>
      </c>
      <c r="BP9">
        <v>2159.683</v>
      </c>
    </row>
    <row r="10" spans="1:68" ht="16.5">
      <c r="A10" s="110" t="str">
        <f t="shared" si="18"/>
        <v>태양여객</v>
      </c>
      <c r="B10" s="111" t="str">
        <f t="shared" si="1"/>
        <v>권영진</v>
      </c>
      <c r="C10" s="112" t="str">
        <f t="shared" si="19"/>
        <v>S</v>
      </c>
      <c r="D10" s="113">
        <f t="shared" si="20"/>
        <v>1.1679166666666667</v>
      </c>
      <c r="E10" s="114">
        <f t="shared" si="21"/>
        <v>5387</v>
      </c>
      <c r="F10" s="115" t="str">
        <f t="shared" si="22"/>
        <v>581</v>
      </c>
      <c r="G10" s="116" t="str">
        <f t="shared" si="23"/>
        <v>71바7194</v>
      </c>
      <c r="H10" s="117">
        <f t="shared" si="24"/>
        <v>1</v>
      </c>
      <c r="I10" s="118">
        <f t="shared" si="25"/>
        <v>512.46400000000006</v>
      </c>
      <c r="J10" s="119">
        <f t="shared" si="26"/>
        <v>7.5086476924380663E-3</v>
      </c>
      <c r="K10" s="119">
        <f t="shared" si="27"/>
        <v>0.30218227893450816</v>
      </c>
      <c r="L10" s="119">
        <f t="shared" si="28"/>
        <v>0.13659496081675979</v>
      </c>
      <c r="M10" s="120">
        <f t="shared" si="29"/>
        <v>5.3470000000000004</v>
      </c>
      <c r="N10" s="121">
        <f t="shared" si="30"/>
        <v>0.19513565830965685</v>
      </c>
      <c r="O10" s="121">
        <f t="shared" si="31"/>
        <v>3.1221705329545095</v>
      </c>
      <c r="P10" s="222">
        <f t="shared" si="32"/>
        <v>2</v>
      </c>
      <c r="Q10" s="223">
        <f t="shared" si="33"/>
        <v>1</v>
      </c>
      <c r="R10" s="223">
        <f t="shared" si="34"/>
        <v>16</v>
      </c>
      <c r="T10">
        <v>533</v>
      </c>
      <c r="U10">
        <v>5387</v>
      </c>
      <c r="V10" t="s">
        <v>240</v>
      </c>
      <c r="W10">
        <v>512.46400000000006</v>
      </c>
      <c r="X10">
        <v>182.833</v>
      </c>
      <c r="Y10">
        <v>2.8029999999999999</v>
      </c>
      <c r="Z10">
        <v>5.3470000000000004</v>
      </c>
      <c r="AA10">
        <v>37.324697</v>
      </c>
      <c r="AB10">
        <v>0.28025800000000001</v>
      </c>
      <c r="AC10">
        <v>11.278862</v>
      </c>
      <c r="AD10" s="1">
        <v>70</v>
      </c>
      <c r="AE10">
        <v>1</v>
      </c>
      <c r="AF10">
        <v>16</v>
      </c>
      <c r="AG10">
        <v>64</v>
      </c>
      <c r="AH10">
        <v>13.729889999999999</v>
      </c>
      <c r="AI10">
        <v>5</v>
      </c>
      <c r="AJ10">
        <v>0</v>
      </c>
      <c r="AK10">
        <v>2</v>
      </c>
      <c r="AL10">
        <v>567</v>
      </c>
      <c r="AM10" t="s">
        <v>241</v>
      </c>
      <c r="AN10" t="s">
        <v>467</v>
      </c>
      <c r="AO10">
        <v>512.46400000000006</v>
      </c>
      <c r="AR10" t="s">
        <v>117</v>
      </c>
      <c r="AS10" t="s">
        <v>121</v>
      </c>
      <c r="AT10" t="s">
        <v>218</v>
      </c>
      <c r="AU10" t="s">
        <v>240</v>
      </c>
      <c r="AV10" t="s">
        <v>48</v>
      </c>
      <c r="AW10">
        <v>1</v>
      </c>
      <c r="BB10">
        <v>1.1679166666666667</v>
      </c>
      <c r="BC10" t="s">
        <v>71</v>
      </c>
      <c r="BF10" t="s">
        <v>117</v>
      </c>
      <c r="BG10" t="s">
        <v>121</v>
      </c>
      <c r="BH10" t="s">
        <v>240</v>
      </c>
      <c r="BI10">
        <v>5387</v>
      </c>
      <c r="BJ10">
        <v>1</v>
      </c>
      <c r="BK10" t="s">
        <v>218</v>
      </c>
      <c r="BL10" t="s">
        <v>179</v>
      </c>
      <c r="BM10">
        <v>1.1679166666666667</v>
      </c>
      <c r="BN10" t="s">
        <v>71</v>
      </c>
      <c r="BO10" t="s">
        <v>181</v>
      </c>
      <c r="BP10">
        <v>512.46400000000006</v>
      </c>
    </row>
    <row r="11" spans="1:68" ht="16.5">
      <c r="A11" s="127" t="str">
        <f t="shared" si="18"/>
        <v>태양여객</v>
      </c>
      <c r="B11" s="128" t="str">
        <f t="shared" si="1"/>
        <v>길병순</v>
      </c>
      <c r="C11" s="129" t="str">
        <f t="shared" si="19"/>
        <v>B</v>
      </c>
      <c r="D11" s="130">
        <f t="shared" si="20"/>
        <v>0.92880000000000007</v>
      </c>
      <c r="E11" s="131">
        <f t="shared" si="21"/>
        <v>3050</v>
      </c>
      <c r="F11" s="132" t="str">
        <f t="shared" si="22"/>
        <v>e음61</v>
      </c>
      <c r="G11" s="133" t="str">
        <f t="shared" si="23"/>
        <v>72바2023</v>
      </c>
      <c r="H11" s="134">
        <f t="shared" si="24"/>
        <v>1</v>
      </c>
      <c r="I11" s="135">
        <f t="shared" si="25"/>
        <v>1658.2929999999999</v>
      </c>
      <c r="J11" s="136">
        <f t="shared" si="26"/>
        <v>5.3536401249052748E-2</v>
      </c>
      <c r="K11" s="136">
        <f t="shared" si="27"/>
        <v>0.30852372547948487</v>
      </c>
      <c r="L11" s="136">
        <f t="shared" si="28"/>
        <v>0.20141193383798883</v>
      </c>
      <c r="M11" s="137">
        <f t="shared" si="29"/>
        <v>9.2309999999999999</v>
      </c>
      <c r="N11" s="138">
        <f t="shared" si="30"/>
        <v>0</v>
      </c>
      <c r="O11" s="138">
        <f t="shared" si="31"/>
        <v>1.0251505614508414</v>
      </c>
      <c r="P11" s="220">
        <f t="shared" si="32"/>
        <v>3</v>
      </c>
      <c r="Q11" s="221">
        <f t="shared" si="33"/>
        <v>0</v>
      </c>
      <c r="R11" s="221">
        <f t="shared" si="34"/>
        <v>17</v>
      </c>
      <c r="T11">
        <v>533</v>
      </c>
      <c r="U11">
        <v>3050</v>
      </c>
      <c r="V11" t="s">
        <v>242</v>
      </c>
      <c r="W11">
        <v>1658.2929999999999</v>
      </c>
      <c r="X11">
        <v>714.16700000000003</v>
      </c>
      <c r="Y11">
        <v>2.3220000000000001</v>
      </c>
      <c r="Z11">
        <v>9.2309999999999999</v>
      </c>
      <c r="AA11">
        <v>124.151042</v>
      </c>
      <c r="AB11">
        <v>6.6466000000000003</v>
      </c>
      <c r="AC11">
        <v>38.303542</v>
      </c>
      <c r="AD11" s="1">
        <v>334</v>
      </c>
      <c r="AE11">
        <v>0</v>
      </c>
      <c r="AF11">
        <v>17</v>
      </c>
      <c r="AG11">
        <v>66</v>
      </c>
      <c r="AH11">
        <v>13.357060000000001</v>
      </c>
      <c r="AI11">
        <v>0</v>
      </c>
      <c r="AJ11">
        <v>0</v>
      </c>
      <c r="AK11">
        <v>3</v>
      </c>
      <c r="AL11">
        <v>788</v>
      </c>
      <c r="AM11" t="s">
        <v>243</v>
      </c>
      <c r="AN11" t="s">
        <v>468</v>
      </c>
      <c r="AO11">
        <v>1658.2929999999999</v>
      </c>
      <c r="AR11" t="s">
        <v>117</v>
      </c>
      <c r="AS11" t="s">
        <v>125</v>
      </c>
      <c r="AT11" t="s">
        <v>234</v>
      </c>
      <c r="AU11" t="s">
        <v>242</v>
      </c>
      <c r="AV11" t="s">
        <v>48</v>
      </c>
      <c r="AW11">
        <v>1</v>
      </c>
      <c r="BB11">
        <v>0.92880000000000007</v>
      </c>
      <c r="BC11" t="s">
        <v>68</v>
      </c>
      <c r="BF11" t="s">
        <v>117</v>
      </c>
      <c r="BG11" t="s">
        <v>125</v>
      </c>
      <c r="BH11" t="s">
        <v>242</v>
      </c>
      <c r="BI11">
        <v>3050</v>
      </c>
      <c r="BJ11">
        <v>1</v>
      </c>
      <c r="BK11" t="s">
        <v>234</v>
      </c>
      <c r="BL11" t="s">
        <v>179</v>
      </c>
      <c r="BM11">
        <v>0.92880000000000007</v>
      </c>
      <c r="BN11" t="s">
        <v>68</v>
      </c>
      <c r="BO11" t="s">
        <v>180</v>
      </c>
      <c r="BP11">
        <v>1658.2929999999999</v>
      </c>
    </row>
    <row r="12" spans="1:68" ht="16.5">
      <c r="A12" s="110" t="str">
        <f t="shared" si="18"/>
        <v>태양여객</v>
      </c>
      <c r="B12" s="111" t="str">
        <f t="shared" si="1"/>
        <v>김민규</v>
      </c>
      <c r="C12" s="112" t="str">
        <f t="shared" si="19"/>
        <v>S</v>
      </c>
      <c r="D12" s="113">
        <f t="shared" si="20"/>
        <v>1.0408333333333335</v>
      </c>
      <c r="E12" s="114">
        <f t="shared" si="21"/>
        <v>2188</v>
      </c>
      <c r="F12" s="115" t="str">
        <f t="shared" si="22"/>
        <v>571</v>
      </c>
      <c r="G12" s="116" t="str">
        <f t="shared" si="23"/>
        <v>71바6551</v>
      </c>
      <c r="H12" s="117">
        <f t="shared" si="24"/>
        <v>1</v>
      </c>
      <c r="I12" s="118">
        <f t="shared" si="25"/>
        <v>1372.7339999999999</v>
      </c>
      <c r="J12" s="119">
        <f t="shared" si="26"/>
        <v>1.8003678778700882E-3</v>
      </c>
      <c r="K12" s="119">
        <f t="shared" si="27"/>
        <v>0.33928131476265799</v>
      </c>
      <c r="L12" s="119">
        <f t="shared" si="28"/>
        <v>8.7416790142882742E-3</v>
      </c>
      <c r="M12" s="120">
        <f t="shared" si="29"/>
        <v>4.2720000000000002</v>
      </c>
      <c r="N12" s="121">
        <f t="shared" si="30"/>
        <v>0.65562592607162062</v>
      </c>
      <c r="O12" s="121">
        <f t="shared" si="31"/>
        <v>0.72847325119068962</v>
      </c>
      <c r="P12" s="222">
        <f t="shared" si="32"/>
        <v>2</v>
      </c>
      <c r="Q12" s="223">
        <f t="shared" si="33"/>
        <v>9</v>
      </c>
      <c r="R12" s="223">
        <f t="shared" si="34"/>
        <v>10</v>
      </c>
      <c r="T12">
        <v>533</v>
      </c>
      <c r="U12">
        <v>2188</v>
      </c>
      <c r="V12" t="s">
        <v>244</v>
      </c>
      <c r="W12">
        <v>1372.7339999999999</v>
      </c>
      <c r="X12">
        <v>549.48299999999995</v>
      </c>
      <c r="Y12">
        <v>2.4980000000000002</v>
      </c>
      <c r="Z12">
        <v>4.2720000000000002</v>
      </c>
      <c r="AA12">
        <v>113.19408799999999</v>
      </c>
      <c r="AB12">
        <v>0.203791</v>
      </c>
      <c r="AC12">
        <v>38.404639000000003</v>
      </c>
      <c r="AD12" s="1">
        <v>12</v>
      </c>
      <c r="AE12">
        <v>9</v>
      </c>
      <c r="AF12">
        <v>10</v>
      </c>
      <c r="AG12">
        <v>55</v>
      </c>
      <c r="AH12">
        <v>12.127257999999999</v>
      </c>
      <c r="AI12">
        <v>0</v>
      </c>
      <c r="AJ12">
        <v>0</v>
      </c>
      <c r="AK12">
        <v>2</v>
      </c>
      <c r="AL12">
        <v>232</v>
      </c>
      <c r="AM12" t="s">
        <v>245</v>
      </c>
      <c r="AN12" t="s">
        <v>469</v>
      </c>
      <c r="AO12">
        <v>1372.7339999999999</v>
      </c>
      <c r="AR12" t="s">
        <v>117</v>
      </c>
      <c r="AS12" t="s">
        <v>120</v>
      </c>
      <c r="AT12" t="s">
        <v>212</v>
      </c>
      <c r="AU12" t="s">
        <v>244</v>
      </c>
      <c r="AV12" t="s">
        <v>203</v>
      </c>
      <c r="AW12">
        <v>1</v>
      </c>
      <c r="BB12">
        <v>1.0408333333333335</v>
      </c>
      <c r="BC12" t="s">
        <v>71</v>
      </c>
      <c r="BF12" t="s">
        <v>117</v>
      </c>
      <c r="BG12" t="s">
        <v>120</v>
      </c>
      <c r="BH12" t="s">
        <v>244</v>
      </c>
      <c r="BI12">
        <v>2188</v>
      </c>
      <c r="BJ12">
        <v>1</v>
      </c>
      <c r="BK12" t="s">
        <v>212</v>
      </c>
      <c r="BL12" t="s">
        <v>179</v>
      </c>
      <c r="BM12">
        <v>1.0408333333333335</v>
      </c>
      <c r="BN12" t="s">
        <v>71</v>
      </c>
      <c r="BO12" t="s">
        <v>181</v>
      </c>
      <c r="BP12">
        <v>1372.7339999999999</v>
      </c>
    </row>
    <row r="13" spans="1:68" ht="16.5">
      <c r="A13" s="127" t="str">
        <f t="shared" si="18"/>
        <v>태양여객</v>
      </c>
      <c r="B13" s="128" t="str">
        <f t="shared" si="1"/>
        <v>김민영</v>
      </c>
      <c r="C13" s="129" t="str">
        <f t="shared" si="19"/>
        <v>D</v>
      </c>
      <c r="D13" s="130">
        <f t="shared" si="20"/>
        <v>0.80522598911666687</v>
      </c>
      <c r="E13" s="131">
        <f t="shared" si="21"/>
        <v>7360</v>
      </c>
      <c r="F13" s="132" t="str">
        <f t="shared" si="22"/>
        <v>590</v>
      </c>
      <c r="G13" s="133" t="str">
        <f t="shared" si="23"/>
        <v>71바5257</v>
      </c>
      <c r="H13" s="134">
        <f t="shared" si="24"/>
        <v>4</v>
      </c>
      <c r="I13" s="135">
        <f t="shared" si="25"/>
        <v>1532.9250000000002</v>
      </c>
      <c r="J13" s="136">
        <f t="shared" si="26"/>
        <v>2.6580039601641924E-2</v>
      </c>
      <c r="K13" s="136">
        <f t="shared" si="27"/>
        <v>0.36809033323938956</v>
      </c>
      <c r="L13" s="136">
        <f t="shared" si="28"/>
        <v>0.15134465156481888</v>
      </c>
      <c r="M13" s="137">
        <f t="shared" si="29"/>
        <v>7.7789999999999999</v>
      </c>
      <c r="N13" s="138">
        <f t="shared" si="30"/>
        <v>0.19570429081657617</v>
      </c>
      <c r="O13" s="138">
        <f t="shared" si="31"/>
        <v>1.4351647993215586</v>
      </c>
      <c r="P13" s="220">
        <f t="shared" si="32"/>
        <v>52</v>
      </c>
      <c r="Q13" s="221">
        <f t="shared" si="33"/>
        <v>3</v>
      </c>
      <c r="R13" s="221">
        <f t="shared" si="34"/>
        <v>22</v>
      </c>
      <c r="T13">
        <v>533</v>
      </c>
      <c r="U13">
        <v>7360</v>
      </c>
      <c r="V13" t="s">
        <v>246</v>
      </c>
      <c r="W13">
        <v>1532.925</v>
      </c>
      <c r="X13">
        <v>768.77099999999996</v>
      </c>
      <c r="Y13">
        <v>1.994</v>
      </c>
      <c r="Z13">
        <v>7.7789999999999999</v>
      </c>
      <c r="AA13">
        <v>120.359151</v>
      </c>
      <c r="AB13">
        <v>3.1991510000000001</v>
      </c>
      <c r="AC13">
        <v>44.303040000000003</v>
      </c>
      <c r="AD13" s="1">
        <v>232</v>
      </c>
      <c r="AE13">
        <v>3</v>
      </c>
      <c r="AF13">
        <v>22</v>
      </c>
      <c r="AG13">
        <v>70</v>
      </c>
      <c r="AH13">
        <v>12.736255999999999</v>
      </c>
      <c r="AI13">
        <v>32.5</v>
      </c>
      <c r="AJ13">
        <v>0</v>
      </c>
      <c r="AK13">
        <v>52</v>
      </c>
      <c r="AL13">
        <v>23278</v>
      </c>
      <c r="AM13" t="s">
        <v>247</v>
      </c>
      <c r="AN13" t="s">
        <v>470</v>
      </c>
      <c r="AO13">
        <v>666.12800000000004</v>
      </c>
      <c r="AR13" t="s">
        <v>117</v>
      </c>
      <c r="AS13" t="s">
        <v>123</v>
      </c>
      <c r="AT13" t="s">
        <v>229</v>
      </c>
      <c r="AU13" t="s">
        <v>246</v>
      </c>
      <c r="AV13" t="s">
        <v>203</v>
      </c>
      <c r="AW13">
        <v>4</v>
      </c>
      <c r="BB13">
        <v>0.80522598911666687</v>
      </c>
      <c r="BC13" t="s">
        <v>67</v>
      </c>
      <c r="BF13" t="s">
        <v>117</v>
      </c>
      <c r="BG13" t="s">
        <v>123</v>
      </c>
      <c r="BH13" t="s">
        <v>246</v>
      </c>
      <c r="BI13">
        <v>7360</v>
      </c>
      <c r="BJ13">
        <v>4</v>
      </c>
      <c r="BK13" t="s">
        <v>229</v>
      </c>
      <c r="BL13" t="s">
        <v>231</v>
      </c>
      <c r="BM13">
        <v>0.80522598911666687</v>
      </c>
      <c r="BN13" t="s">
        <v>67</v>
      </c>
      <c r="BO13" t="s">
        <v>184</v>
      </c>
      <c r="BP13">
        <v>1532.9250000000002</v>
      </c>
    </row>
    <row r="14" spans="1:68" ht="16.5">
      <c r="A14" s="110" t="str">
        <f t="shared" si="18"/>
        <v>태양여객</v>
      </c>
      <c r="B14" s="111" t="str">
        <f t="shared" si="1"/>
        <v>김병술</v>
      </c>
      <c r="C14" s="112" t="str">
        <f t="shared" si="19"/>
        <v>C</v>
      </c>
      <c r="D14" s="113">
        <f t="shared" si="20"/>
        <v>0.86052891639355278</v>
      </c>
      <c r="E14" s="114">
        <f t="shared" si="21"/>
        <v>6303</v>
      </c>
      <c r="F14" s="115" t="str">
        <f t="shared" si="22"/>
        <v>581</v>
      </c>
      <c r="G14" s="116" t="str">
        <f t="shared" si="23"/>
        <v>71바7368</v>
      </c>
      <c r="H14" s="117">
        <f t="shared" si="24"/>
        <v>2</v>
      </c>
      <c r="I14" s="118">
        <f t="shared" si="25"/>
        <v>1630.7170000000001</v>
      </c>
      <c r="J14" s="119">
        <f t="shared" si="26"/>
        <v>2.186925346408038E-2</v>
      </c>
      <c r="K14" s="119">
        <f t="shared" si="27"/>
        <v>0.36873414518500186</v>
      </c>
      <c r="L14" s="119">
        <f t="shared" si="28"/>
        <v>0.1116073481787459</v>
      </c>
      <c r="M14" s="120">
        <f t="shared" si="29"/>
        <v>7.0629999999999997</v>
      </c>
      <c r="N14" s="121">
        <f t="shared" si="30"/>
        <v>0</v>
      </c>
      <c r="O14" s="121">
        <f t="shared" si="31"/>
        <v>1.103808938031553</v>
      </c>
      <c r="P14" s="222">
        <f t="shared" si="32"/>
        <v>9</v>
      </c>
      <c r="Q14" s="223">
        <f t="shared" si="33"/>
        <v>0</v>
      </c>
      <c r="R14" s="223">
        <f t="shared" si="34"/>
        <v>18</v>
      </c>
      <c r="T14">
        <v>533</v>
      </c>
      <c r="U14">
        <v>6303</v>
      </c>
      <c r="V14" t="s">
        <v>248</v>
      </c>
      <c r="W14">
        <v>1630.7170000000001</v>
      </c>
      <c r="X14">
        <v>831.44899999999996</v>
      </c>
      <c r="Y14">
        <v>1.9610000000000001</v>
      </c>
      <c r="Z14">
        <v>7.0629999999999997</v>
      </c>
      <c r="AA14">
        <v>135.931892</v>
      </c>
      <c r="AB14">
        <v>2.9727290000000002</v>
      </c>
      <c r="AC14">
        <v>50.122729999999997</v>
      </c>
      <c r="AD14" s="1">
        <v>182</v>
      </c>
      <c r="AE14">
        <v>0</v>
      </c>
      <c r="AF14">
        <v>18</v>
      </c>
      <c r="AG14">
        <v>74</v>
      </c>
      <c r="AH14">
        <v>11.996573</v>
      </c>
      <c r="AI14">
        <v>99.1</v>
      </c>
      <c r="AJ14">
        <v>0</v>
      </c>
      <c r="AK14">
        <v>9</v>
      </c>
      <c r="AL14">
        <v>4543</v>
      </c>
      <c r="AM14" t="s">
        <v>249</v>
      </c>
      <c r="AN14" t="s">
        <v>471</v>
      </c>
      <c r="AO14">
        <v>861.95600000000002</v>
      </c>
      <c r="AR14" t="s">
        <v>117</v>
      </c>
      <c r="AS14" t="s">
        <v>121</v>
      </c>
      <c r="AT14" t="s">
        <v>221</v>
      </c>
      <c r="AU14" t="s">
        <v>248</v>
      </c>
      <c r="AV14" t="s">
        <v>401</v>
      </c>
      <c r="AW14">
        <v>2</v>
      </c>
      <c r="BB14">
        <v>0.86052891639355278</v>
      </c>
      <c r="BC14" t="s">
        <v>69</v>
      </c>
      <c r="BF14" t="s">
        <v>117</v>
      </c>
      <c r="BG14" t="s">
        <v>121</v>
      </c>
      <c r="BH14" t="s">
        <v>248</v>
      </c>
      <c r="BI14">
        <v>6303</v>
      </c>
      <c r="BJ14">
        <v>2</v>
      </c>
      <c r="BK14" t="s">
        <v>221</v>
      </c>
      <c r="BL14" t="s">
        <v>204</v>
      </c>
      <c r="BM14">
        <v>0.86052891639355278</v>
      </c>
      <c r="BN14" t="s">
        <v>69</v>
      </c>
      <c r="BO14" t="s">
        <v>182</v>
      </c>
      <c r="BP14">
        <v>1630.7170000000001</v>
      </c>
    </row>
    <row r="15" spans="1:68" ht="16.5">
      <c r="A15" s="127" t="str">
        <f t="shared" si="18"/>
        <v>태양여객</v>
      </c>
      <c r="B15" s="128" t="str">
        <f t="shared" si="1"/>
        <v>김성철</v>
      </c>
      <c r="C15" s="129" t="str">
        <f t="shared" si="19"/>
        <v>F</v>
      </c>
      <c r="D15" s="130">
        <f t="shared" si="20"/>
        <v>0.74541666666666662</v>
      </c>
      <c r="E15" s="131">
        <f t="shared" si="21"/>
        <v>8858</v>
      </c>
      <c r="F15" s="132" t="str">
        <f t="shared" si="22"/>
        <v>571</v>
      </c>
      <c r="G15" s="133" t="str">
        <f t="shared" si="23"/>
        <v>71바7160</v>
      </c>
      <c r="H15" s="134">
        <f t="shared" si="24"/>
        <v>1</v>
      </c>
      <c r="I15" s="135">
        <f t="shared" si="25"/>
        <v>1328.211</v>
      </c>
      <c r="J15" s="136">
        <f t="shared" si="26"/>
        <v>2.4270709587578428E-2</v>
      </c>
      <c r="K15" s="136">
        <f t="shared" si="27"/>
        <v>0.37522031753151674</v>
      </c>
      <c r="L15" s="136">
        <f t="shared" si="28"/>
        <v>7.3030565173756279E-2</v>
      </c>
      <c r="M15" s="137">
        <f t="shared" si="29"/>
        <v>10.135</v>
      </c>
      <c r="N15" s="138">
        <f t="shared" si="30"/>
        <v>0.72896604913522756</v>
      </c>
      <c r="O15" s="138">
        <f t="shared" si="31"/>
        <v>3.2803472211085238</v>
      </c>
      <c r="P15" s="220">
        <f t="shared" si="32"/>
        <v>3</v>
      </c>
      <c r="Q15" s="221">
        <f t="shared" si="33"/>
        <v>10</v>
      </c>
      <c r="R15" s="221">
        <f t="shared" si="34"/>
        <v>45</v>
      </c>
      <c r="T15">
        <v>533</v>
      </c>
      <c r="U15">
        <v>8858</v>
      </c>
      <c r="V15" t="s">
        <v>250</v>
      </c>
      <c r="W15">
        <v>1371.806</v>
      </c>
      <c r="X15">
        <v>768.50199999999995</v>
      </c>
      <c r="Y15">
        <v>1.7849999999999999</v>
      </c>
      <c r="Z15">
        <v>10.135</v>
      </c>
      <c r="AA15">
        <v>115.21438999999999</v>
      </c>
      <c r="AB15">
        <v>2.796335</v>
      </c>
      <c r="AC15">
        <v>43.230780000000003</v>
      </c>
      <c r="AD15" s="1">
        <v>97</v>
      </c>
      <c r="AE15">
        <v>10</v>
      </c>
      <c r="AF15">
        <v>45</v>
      </c>
      <c r="AG15">
        <v>82</v>
      </c>
      <c r="AH15">
        <v>11.906549999999999</v>
      </c>
      <c r="AI15">
        <v>56.4</v>
      </c>
      <c r="AJ15">
        <v>0</v>
      </c>
      <c r="AK15">
        <v>3</v>
      </c>
      <c r="AL15">
        <v>307</v>
      </c>
      <c r="AM15" t="s">
        <v>251</v>
      </c>
      <c r="AN15" t="s">
        <v>472</v>
      </c>
      <c r="AO15">
        <v>1328.211</v>
      </c>
      <c r="AR15" t="s">
        <v>117</v>
      </c>
      <c r="AS15" t="s">
        <v>120</v>
      </c>
      <c r="AT15" t="s">
        <v>213</v>
      </c>
      <c r="AU15" t="s">
        <v>250</v>
      </c>
      <c r="AV15" t="s">
        <v>203</v>
      </c>
      <c r="AW15">
        <v>1</v>
      </c>
      <c r="BB15">
        <v>0.74541666666666662</v>
      </c>
      <c r="BC15" t="s">
        <v>70</v>
      </c>
      <c r="BF15" t="s">
        <v>117</v>
      </c>
      <c r="BG15" s="5" t="s">
        <v>120</v>
      </c>
      <c r="BH15" t="s">
        <v>250</v>
      </c>
      <c r="BI15">
        <v>8858</v>
      </c>
      <c r="BJ15">
        <v>1</v>
      </c>
      <c r="BK15" t="s">
        <v>213</v>
      </c>
      <c r="BL15" t="s">
        <v>179</v>
      </c>
      <c r="BM15">
        <v>0.74541666666666662</v>
      </c>
      <c r="BN15" t="s">
        <v>70</v>
      </c>
      <c r="BO15" t="s">
        <v>193</v>
      </c>
      <c r="BP15">
        <v>1328.211</v>
      </c>
    </row>
    <row r="16" spans="1:68" ht="16.5">
      <c r="A16" s="110" t="str">
        <f t="shared" si="18"/>
        <v>태양여객</v>
      </c>
      <c r="B16" s="111" t="str">
        <f t="shared" si="1"/>
        <v>김양섭</v>
      </c>
      <c r="C16" s="112" t="str">
        <f t="shared" si="19"/>
        <v>C</v>
      </c>
      <c r="D16" s="113">
        <f t="shared" si="20"/>
        <v>0.8548</v>
      </c>
      <c r="E16" s="114">
        <f t="shared" si="21"/>
        <v>8496</v>
      </c>
      <c r="F16" s="115" t="str">
        <f t="shared" si="22"/>
        <v>e음61</v>
      </c>
      <c r="G16" s="116" t="str">
        <f t="shared" si="23"/>
        <v>72바2023</v>
      </c>
      <c r="H16" s="117">
        <f t="shared" si="24"/>
        <v>1</v>
      </c>
      <c r="I16" s="118">
        <f t="shared" si="25"/>
        <v>1579.4159999999999</v>
      </c>
      <c r="J16" s="119">
        <f t="shared" si="26"/>
        <v>4.7654654894183066E-2</v>
      </c>
      <c r="K16" s="119">
        <f t="shared" si="27"/>
        <v>0.31977679819799826</v>
      </c>
      <c r="L16" s="119">
        <f t="shared" si="28"/>
        <v>0.14435715479645642</v>
      </c>
      <c r="M16" s="120">
        <f t="shared" si="29"/>
        <v>11.276999999999999</v>
      </c>
      <c r="N16" s="121">
        <f t="shared" si="30"/>
        <v>0</v>
      </c>
      <c r="O16" s="121">
        <f t="shared" si="31"/>
        <v>4.3687033688401282</v>
      </c>
      <c r="P16" s="222">
        <f t="shared" si="32"/>
        <v>2</v>
      </c>
      <c r="Q16" s="223">
        <f t="shared" si="33"/>
        <v>0</v>
      </c>
      <c r="R16" s="223">
        <f t="shared" si="34"/>
        <v>69</v>
      </c>
      <c r="T16">
        <v>533</v>
      </c>
      <c r="U16">
        <v>8496</v>
      </c>
      <c r="V16" t="s">
        <v>252</v>
      </c>
      <c r="W16">
        <v>1579.4159999999999</v>
      </c>
      <c r="X16">
        <v>739.20799999999997</v>
      </c>
      <c r="Y16">
        <v>2.137</v>
      </c>
      <c r="Z16">
        <v>11.276999999999999</v>
      </c>
      <c r="AA16">
        <v>115.103551</v>
      </c>
      <c r="AB16">
        <v>5.48522</v>
      </c>
      <c r="AC16">
        <v>36.807445000000001</v>
      </c>
      <c r="AD16" s="1">
        <v>228</v>
      </c>
      <c r="AE16">
        <v>0</v>
      </c>
      <c r="AF16">
        <v>69</v>
      </c>
      <c r="AG16">
        <v>65</v>
      </c>
      <c r="AH16">
        <v>13.721696</v>
      </c>
      <c r="AI16">
        <v>6.9</v>
      </c>
      <c r="AJ16">
        <v>0</v>
      </c>
      <c r="AK16">
        <v>2</v>
      </c>
      <c r="AL16">
        <v>46</v>
      </c>
      <c r="AM16" t="s">
        <v>253</v>
      </c>
      <c r="AN16" t="s">
        <v>473</v>
      </c>
      <c r="AO16">
        <v>1579.4159999999999</v>
      </c>
      <c r="AR16" t="s">
        <v>117</v>
      </c>
      <c r="AS16" t="s">
        <v>125</v>
      </c>
      <c r="AT16" t="s">
        <v>234</v>
      </c>
      <c r="AU16" t="s">
        <v>252</v>
      </c>
      <c r="AV16" t="s">
        <v>48</v>
      </c>
      <c r="AW16">
        <v>1</v>
      </c>
      <c r="BB16">
        <v>0.8548</v>
      </c>
      <c r="BC16" t="s">
        <v>69</v>
      </c>
      <c r="BF16" t="s">
        <v>117</v>
      </c>
      <c r="BG16" t="s">
        <v>125</v>
      </c>
      <c r="BH16" t="s">
        <v>252</v>
      </c>
      <c r="BI16">
        <v>8496</v>
      </c>
      <c r="BJ16">
        <v>1</v>
      </c>
      <c r="BK16" t="s">
        <v>234</v>
      </c>
      <c r="BL16" t="s">
        <v>179</v>
      </c>
      <c r="BM16">
        <v>0.8548</v>
      </c>
      <c r="BN16" t="s">
        <v>69</v>
      </c>
      <c r="BO16" t="s">
        <v>182</v>
      </c>
      <c r="BP16">
        <v>1579.4159999999999</v>
      </c>
    </row>
    <row r="17" spans="1:68" ht="16.5">
      <c r="A17" s="127" t="str">
        <f t="shared" si="18"/>
        <v>태양여객</v>
      </c>
      <c r="B17" s="128" t="str">
        <f t="shared" si="1"/>
        <v>김영규</v>
      </c>
      <c r="C17" s="129" t="str">
        <f t="shared" si="19"/>
        <v>B</v>
      </c>
      <c r="D17" s="130">
        <f t="shared" si="20"/>
        <v>0.91485714285714281</v>
      </c>
      <c r="E17" s="131">
        <f t="shared" si="21"/>
        <v>9105</v>
      </c>
      <c r="F17" s="132" t="str">
        <f t="shared" si="22"/>
        <v>e음55</v>
      </c>
      <c r="G17" s="133" t="str">
        <f t="shared" si="23"/>
        <v>72바2022</v>
      </c>
      <c r="H17" s="134">
        <f t="shared" si="24"/>
        <v>1</v>
      </c>
      <c r="I17" s="135">
        <f t="shared" si="25"/>
        <v>1757.192</v>
      </c>
      <c r="J17" s="136">
        <f t="shared" si="26"/>
        <v>6.38915558925231E-2</v>
      </c>
      <c r="K17" s="136">
        <f t="shared" si="27"/>
        <v>0.29298437313014503</v>
      </c>
      <c r="L17" s="136">
        <f t="shared" si="28"/>
        <v>0.18495417689131297</v>
      </c>
      <c r="M17" s="137">
        <f t="shared" si="29"/>
        <v>8.6189999999999998</v>
      </c>
      <c r="N17" s="138">
        <f t="shared" si="30"/>
        <v>0</v>
      </c>
      <c r="O17" s="138">
        <f t="shared" si="31"/>
        <v>2.9023578527559879</v>
      </c>
      <c r="P17" s="220">
        <f t="shared" si="32"/>
        <v>48</v>
      </c>
      <c r="Q17" s="221">
        <f t="shared" si="33"/>
        <v>0</v>
      </c>
      <c r="R17" s="221">
        <f t="shared" si="34"/>
        <v>51</v>
      </c>
      <c r="T17">
        <v>533</v>
      </c>
      <c r="U17">
        <v>9105</v>
      </c>
      <c r="V17" t="s">
        <v>254</v>
      </c>
      <c r="W17">
        <v>1757.192</v>
      </c>
      <c r="X17">
        <v>548.82600000000002</v>
      </c>
      <c r="Y17">
        <v>3.202</v>
      </c>
      <c r="Z17">
        <v>8.6189999999999998</v>
      </c>
      <c r="AA17">
        <v>101.61216</v>
      </c>
      <c r="AB17">
        <v>6.492159</v>
      </c>
      <c r="AC17">
        <v>29.770775</v>
      </c>
      <c r="AD17" s="1">
        <v>325</v>
      </c>
      <c r="AE17">
        <v>0</v>
      </c>
      <c r="AF17">
        <v>51</v>
      </c>
      <c r="AG17">
        <v>62</v>
      </c>
      <c r="AH17">
        <v>17.293126999999998</v>
      </c>
      <c r="AI17">
        <v>0</v>
      </c>
      <c r="AJ17">
        <v>0</v>
      </c>
      <c r="AK17">
        <v>48</v>
      </c>
      <c r="AL17">
        <v>8530</v>
      </c>
      <c r="AM17" t="s">
        <v>255</v>
      </c>
      <c r="AN17" t="s">
        <v>474</v>
      </c>
      <c r="AO17">
        <v>1757.192</v>
      </c>
      <c r="AR17" t="s">
        <v>117</v>
      </c>
      <c r="AS17" t="s">
        <v>124</v>
      </c>
      <c r="AT17" t="s">
        <v>233</v>
      </c>
      <c r="AU17" t="s">
        <v>254</v>
      </c>
      <c r="AV17" t="s">
        <v>48</v>
      </c>
      <c r="AW17">
        <v>1</v>
      </c>
      <c r="BB17">
        <v>0.91485714285714281</v>
      </c>
      <c r="BC17" t="s">
        <v>68</v>
      </c>
      <c r="BF17" t="s">
        <v>117</v>
      </c>
      <c r="BG17" t="s">
        <v>124</v>
      </c>
      <c r="BH17" t="s">
        <v>254</v>
      </c>
      <c r="BI17">
        <v>9105</v>
      </c>
      <c r="BJ17">
        <v>1</v>
      </c>
      <c r="BK17" t="s">
        <v>233</v>
      </c>
      <c r="BL17" t="s">
        <v>179</v>
      </c>
      <c r="BM17">
        <v>0.91485714285714281</v>
      </c>
      <c r="BN17" t="s">
        <v>68</v>
      </c>
      <c r="BO17" t="s">
        <v>180</v>
      </c>
      <c r="BP17">
        <v>1757.192</v>
      </c>
    </row>
    <row r="18" spans="1:68" ht="16.5">
      <c r="A18" s="110" t="str">
        <f t="shared" si="18"/>
        <v>태양여객</v>
      </c>
      <c r="B18" s="111" t="str">
        <f t="shared" si="1"/>
        <v>김영길</v>
      </c>
      <c r="C18" s="112" t="str">
        <f t="shared" si="19"/>
        <v>C</v>
      </c>
      <c r="D18" s="113">
        <f t="shared" si="20"/>
        <v>0.86875000000000002</v>
      </c>
      <c r="E18" s="114">
        <f t="shared" si="21"/>
        <v>3150</v>
      </c>
      <c r="F18" s="115" t="str">
        <f t="shared" si="22"/>
        <v>571</v>
      </c>
      <c r="G18" s="116" t="str">
        <f t="shared" si="23"/>
        <v>71바7209</v>
      </c>
      <c r="H18" s="117">
        <f t="shared" si="24"/>
        <v>1</v>
      </c>
      <c r="I18" s="118">
        <f t="shared" si="25"/>
        <v>1458.242</v>
      </c>
      <c r="J18" s="119">
        <f t="shared" si="26"/>
        <v>4.0079688704908162E-2</v>
      </c>
      <c r="K18" s="119">
        <f t="shared" si="27"/>
        <v>0.36959309781485816</v>
      </c>
      <c r="L18" s="119">
        <f t="shared" si="28"/>
        <v>0.13920871844316651</v>
      </c>
      <c r="M18" s="120">
        <f t="shared" si="29"/>
        <v>7.9130000000000003</v>
      </c>
      <c r="N18" s="121">
        <f t="shared" si="30"/>
        <v>0</v>
      </c>
      <c r="O18" s="121">
        <f t="shared" si="31"/>
        <v>5.9660879332785646</v>
      </c>
      <c r="P18" s="222">
        <f t="shared" si="32"/>
        <v>5</v>
      </c>
      <c r="Q18" s="223">
        <f t="shared" si="33"/>
        <v>0</v>
      </c>
      <c r="R18" s="223">
        <f t="shared" si="34"/>
        <v>87</v>
      </c>
      <c r="T18">
        <v>533</v>
      </c>
      <c r="U18">
        <v>3150</v>
      </c>
      <c r="V18" t="s">
        <v>256</v>
      </c>
      <c r="W18">
        <v>1458.242</v>
      </c>
      <c r="X18">
        <v>699.24199999999996</v>
      </c>
      <c r="Y18">
        <v>2.085</v>
      </c>
      <c r="Z18">
        <v>7.9130000000000003</v>
      </c>
      <c r="AA18">
        <v>119.157163</v>
      </c>
      <c r="AB18">
        <v>4.7757820000000004</v>
      </c>
      <c r="AC18">
        <v>44.039664999999999</v>
      </c>
      <c r="AD18" s="1">
        <v>203</v>
      </c>
      <c r="AE18">
        <v>0</v>
      </c>
      <c r="AF18">
        <v>87</v>
      </c>
      <c r="AG18">
        <v>75</v>
      </c>
      <c r="AH18">
        <v>12.237971</v>
      </c>
      <c r="AI18">
        <v>137.9</v>
      </c>
      <c r="AJ18">
        <v>0</v>
      </c>
      <c r="AK18">
        <v>5</v>
      </c>
      <c r="AL18">
        <v>1655</v>
      </c>
      <c r="AM18" t="s">
        <v>257</v>
      </c>
      <c r="AN18" t="s">
        <v>475</v>
      </c>
      <c r="AO18">
        <v>1458.242</v>
      </c>
      <c r="AR18" t="s">
        <v>117</v>
      </c>
      <c r="AS18" t="s">
        <v>120</v>
      </c>
      <c r="AT18" t="s">
        <v>214</v>
      </c>
      <c r="AU18" t="s">
        <v>256</v>
      </c>
      <c r="AV18" t="s">
        <v>203</v>
      </c>
      <c r="AW18">
        <v>1</v>
      </c>
      <c r="BB18">
        <v>0.86875000000000002</v>
      </c>
      <c r="BC18" t="s">
        <v>69</v>
      </c>
      <c r="BF18" t="s">
        <v>117</v>
      </c>
      <c r="BG18" t="s">
        <v>120</v>
      </c>
      <c r="BH18" t="s">
        <v>256</v>
      </c>
      <c r="BI18">
        <v>3150</v>
      </c>
      <c r="BJ18">
        <v>1</v>
      </c>
      <c r="BK18" t="s">
        <v>214</v>
      </c>
      <c r="BL18" t="s">
        <v>179</v>
      </c>
      <c r="BM18">
        <v>0.86875000000000002</v>
      </c>
      <c r="BN18" t="s">
        <v>69</v>
      </c>
      <c r="BO18" t="s">
        <v>182</v>
      </c>
      <c r="BP18">
        <v>1458.242</v>
      </c>
    </row>
    <row r="19" spans="1:68" ht="16.5">
      <c r="A19" s="127" t="str">
        <f t="shared" si="18"/>
        <v>태양여객</v>
      </c>
      <c r="B19" s="128" t="str">
        <f t="shared" si="1"/>
        <v>김은복</v>
      </c>
      <c r="C19" s="129" t="str">
        <f t="shared" si="19"/>
        <v>F</v>
      </c>
      <c r="D19" s="130">
        <f t="shared" si="20"/>
        <v>0.79541666666666666</v>
      </c>
      <c r="E19" s="131">
        <f t="shared" si="21"/>
        <v>869</v>
      </c>
      <c r="F19" s="132" t="str">
        <f t="shared" si="22"/>
        <v>581</v>
      </c>
      <c r="G19" s="133" t="str">
        <f t="shared" si="23"/>
        <v>71바5260</v>
      </c>
      <c r="H19" s="134">
        <f t="shared" si="24"/>
        <v>1</v>
      </c>
      <c r="I19" s="135">
        <f t="shared" si="25"/>
        <v>1361.3420000000001</v>
      </c>
      <c r="J19" s="136">
        <f t="shared" si="26"/>
        <v>4.8762776282197808E-2</v>
      </c>
      <c r="K19" s="136">
        <f t="shared" si="27"/>
        <v>0.41431949033050242</v>
      </c>
      <c r="L19" s="136">
        <f t="shared" si="28"/>
        <v>0.13516074579348905</v>
      </c>
      <c r="M19" s="137">
        <f t="shared" si="29"/>
        <v>10.393000000000001</v>
      </c>
      <c r="N19" s="138">
        <f t="shared" si="30"/>
        <v>0</v>
      </c>
      <c r="O19" s="138">
        <f t="shared" si="31"/>
        <v>6.9784080708594898</v>
      </c>
      <c r="P19" s="220">
        <f t="shared" si="32"/>
        <v>60</v>
      </c>
      <c r="Q19" s="221">
        <f t="shared" si="33"/>
        <v>0</v>
      </c>
      <c r="R19" s="221">
        <f t="shared" si="34"/>
        <v>95</v>
      </c>
      <c r="T19">
        <v>533</v>
      </c>
      <c r="U19">
        <v>869</v>
      </c>
      <c r="V19" t="s">
        <v>476</v>
      </c>
      <c r="W19">
        <v>1361.3420000000001</v>
      </c>
      <c r="X19">
        <v>713.01099999999997</v>
      </c>
      <c r="Y19">
        <v>1.909</v>
      </c>
      <c r="Z19">
        <v>10.393000000000001</v>
      </c>
      <c r="AA19">
        <v>119.11358300000001</v>
      </c>
      <c r="AB19">
        <v>5.8083090000000004</v>
      </c>
      <c r="AC19">
        <v>49.351078999999999</v>
      </c>
      <c r="AD19" s="1">
        <v>184</v>
      </c>
      <c r="AE19">
        <v>0</v>
      </c>
      <c r="AF19">
        <v>95</v>
      </c>
      <c r="AG19">
        <v>79</v>
      </c>
      <c r="AH19">
        <v>11.428940000000001</v>
      </c>
      <c r="AI19">
        <v>32.200000000000003</v>
      </c>
      <c r="AJ19">
        <v>0</v>
      </c>
      <c r="AK19">
        <v>60</v>
      </c>
      <c r="AL19">
        <v>36619</v>
      </c>
      <c r="AM19" t="s">
        <v>477</v>
      </c>
      <c r="AN19" t="s">
        <v>478</v>
      </c>
      <c r="AO19">
        <v>1361.3420000000001</v>
      </c>
      <c r="AR19" t="s">
        <v>117</v>
      </c>
      <c r="AS19" t="s">
        <v>121</v>
      </c>
      <c r="AT19" t="s">
        <v>217</v>
      </c>
      <c r="AU19" t="s">
        <v>476</v>
      </c>
      <c r="AV19" t="s">
        <v>203</v>
      </c>
      <c r="AW19">
        <v>1</v>
      </c>
      <c r="BB19">
        <v>0.79541666666666666</v>
      </c>
      <c r="BC19" t="s">
        <v>70</v>
      </c>
      <c r="BF19" t="s">
        <v>117</v>
      </c>
      <c r="BG19" t="s">
        <v>121</v>
      </c>
      <c r="BH19" t="s">
        <v>476</v>
      </c>
      <c r="BI19">
        <v>869</v>
      </c>
      <c r="BJ19">
        <v>1</v>
      </c>
      <c r="BK19" t="s">
        <v>217</v>
      </c>
      <c r="BL19" t="s">
        <v>179</v>
      </c>
      <c r="BM19">
        <v>0.79541666666666666</v>
      </c>
      <c r="BN19" t="s">
        <v>70</v>
      </c>
      <c r="BO19" t="s">
        <v>193</v>
      </c>
      <c r="BP19">
        <v>1361.3420000000001</v>
      </c>
    </row>
    <row r="20" spans="1:68" ht="16.5">
      <c r="A20" s="110" t="str">
        <f t="shared" si="18"/>
        <v>태양여객</v>
      </c>
      <c r="B20" s="111" t="str">
        <f t="shared" si="1"/>
        <v>김재현</v>
      </c>
      <c r="C20" s="112" t="str">
        <f t="shared" si="19"/>
        <v>F</v>
      </c>
      <c r="D20" s="113">
        <f t="shared" si="20"/>
        <v>0.7227338347271608</v>
      </c>
      <c r="E20" s="114">
        <f t="shared" si="21"/>
        <v>909</v>
      </c>
      <c r="F20" s="115" t="str">
        <f t="shared" si="22"/>
        <v>590</v>
      </c>
      <c r="G20" s="116" t="str">
        <f t="shared" si="23"/>
        <v>71바5261</v>
      </c>
      <c r="H20" s="117">
        <f t="shared" si="24"/>
        <v>3</v>
      </c>
      <c r="I20" s="118">
        <f t="shared" si="25"/>
        <v>3056.855</v>
      </c>
      <c r="J20" s="119">
        <f t="shared" si="26"/>
        <v>3.6822455133198845E-2</v>
      </c>
      <c r="K20" s="119">
        <f t="shared" si="27"/>
        <v>0.39697711147372877</v>
      </c>
      <c r="L20" s="119">
        <f t="shared" si="28"/>
        <v>0.17828781541813399</v>
      </c>
      <c r="M20" s="120">
        <f t="shared" si="29"/>
        <v>11.406000000000001</v>
      </c>
      <c r="N20" s="121">
        <f t="shared" si="30"/>
        <v>0.3925603275261666</v>
      </c>
      <c r="O20" s="121">
        <f t="shared" si="31"/>
        <v>11.842236547039359</v>
      </c>
      <c r="P20" s="222">
        <f t="shared" si="32"/>
        <v>88</v>
      </c>
      <c r="Q20" s="223">
        <f t="shared" si="33"/>
        <v>12</v>
      </c>
      <c r="R20" s="223">
        <f t="shared" si="34"/>
        <v>362</v>
      </c>
      <c r="T20">
        <v>533</v>
      </c>
      <c r="U20">
        <v>909</v>
      </c>
      <c r="V20" t="s">
        <v>258</v>
      </c>
      <c r="W20">
        <v>3056.855</v>
      </c>
      <c r="X20">
        <v>1685.645</v>
      </c>
      <c r="Y20">
        <v>1.8129999999999999</v>
      </c>
      <c r="Z20">
        <v>11.406000000000001</v>
      </c>
      <c r="AA20">
        <v>232.82744099999999</v>
      </c>
      <c r="AB20">
        <v>8.5732780000000002</v>
      </c>
      <c r="AC20">
        <v>92.427165000000002</v>
      </c>
      <c r="AD20" s="1">
        <v>545</v>
      </c>
      <c r="AE20">
        <v>12</v>
      </c>
      <c r="AF20">
        <v>362</v>
      </c>
      <c r="AG20">
        <v>85</v>
      </c>
      <c r="AH20">
        <v>13.129272</v>
      </c>
      <c r="AI20">
        <v>421.1</v>
      </c>
      <c r="AJ20">
        <v>0</v>
      </c>
      <c r="AK20">
        <v>88</v>
      </c>
      <c r="AL20">
        <v>48298</v>
      </c>
      <c r="AM20" t="s">
        <v>259</v>
      </c>
      <c r="AN20" t="s">
        <v>479</v>
      </c>
      <c r="AO20">
        <v>2013.2439999999999</v>
      </c>
      <c r="AR20" t="s">
        <v>117</v>
      </c>
      <c r="AS20" t="s">
        <v>123</v>
      </c>
      <c r="AT20" t="s">
        <v>230</v>
      </c>
      <c r="AU20" t="s">
        <v>258</v>
      </c>
      <c r="AV20" t="s">
        <v>48</v>
      </c>
      <c r="AW20">
        <v>3</v>
      </c>
      <c r="BB20">
        <v>0.7227338347271608</v>
      </c>
      <c r="BC20" t="s">
        <v>70</v>
      </c>
      <c r="BF20" t="s">
        <v>117</v>
      </c>
      <c r="BG20" s="5" t="s">
        <v>123</v>
      </c>
      <c r="BH20" t="s">
        <v>258</v>
      </c>
      <c r="BI20">
        <v>909</v>
      </c>
      <c r="BJ20">
        <v>3</v>
      </c>
      <c r="BK20" t="s">
        <v>230</v>
      </c>
      <c r="BL20" t="s">
        <v>204</v>
      </c>
      <c r="BM20">
        <v>0.7227338347271608</v>
      </c>
      <c r="BN20" t="s">
        <v>70</v>
      </c>
      <c r="BO20" t="s">
        <v>193</v>
      </c>
      <c r="BP20">
        <v>3056.855</v>
      </c>
    </row>
    <row r="21" spans="1:68" ht="16.5">
      <c r="A21" s="127" t="str">
        <f t="shared" si="18"/>
        <v>태양여객</v>
      </c>
      <c r="B21" s="128" t="str">
        <f t="shared" si="1"/>
        <v>김종대</v>
      </c>
      <c r="C21" s="129" t="str">
        <f t="shared" si="19"/>
        <v>C</v>
      </c>
      <c r="D21" s="130">
        <f t="shared" si="20"/>
        <v>0.86391304347826103</v>
      </c>
      <c r="E21" s="131">
        <f t="shared" si="21"/>
        <v>5325</v>
      </c>
      <c r="F21" s="132" t="str">
        <f t="shared" si="22"/>
        <v>581</v>
      </c>
      <c r="G21" s="133" t="str">
        <f t="shared" si="23"/>
        <v>71바7351</v>
      </c>
      <c r="H21" s="134">
        <f t="shared" si="24"/>
        <v>1</v>
      </c>
      <c r="I21" s="135">
        <f t="shared" si="25"/>
        <v>1516.472</v>
      </c>
      <c r="J21" s="136">
        <f t="shared" si="26"/>
        <v>3.2191449549483733E-2</v>
      </c>
      <c r="K21" s="136">
        <f t="shared" si="27"/>
        <v>0.34776538919518174</v>
      </c>
      <c r="L21" s="136">
        <f t="shared" si="28"/>
        <v>8.3747012803401577E-2</v>
      </c>
      <c r="M21" s="137">
        <f t="shared" si="29"/>
        <v>4.2530000000000001</v>
      </c>
      <c r="N21" s="138">
        <f t="shared" si="30"/>
        <v>0</v>
      </c>
      <c r="O21" s="138">
        <f t="shared" si="31"/>
        <v>1.121023006029785</v>
      </c>
      <c r="P21" s="220">
        <f t="shared" si="32"/>
        <v>25</v>
      </c>
      <c r="Q21" s="221">
        <f t="shared" si="33"/>
        <v>0</v>
      </c>
      <c r="R21" s="221">
        <f t="shared" si="34"/>
        <v>17</v>
      </c>
      <c r="T21">
        <v>533</v>
      </c>
      <c r="U21">
        <v>5325</v>
      </c>
      <c r="V21" t="s">
        <v>260</v>
      </c>
      <c r="W21">
        <v>1516.472</v>
      </c>
      <c r="X21">
        <v>763.23900000000003</v>
      </c>
      <c r="Y21">
        <v>1.9870000000000001</v>
      </c>
      <c r="Z21">
        <v>4.2530000000000001</v>
      </c>
      <c r="AA21">
        <v>131.27051</v>
      </c>
      <c r="AB21">
        <v>4.2257879999999997</v>
      </c>
      <c r="AC21">
        <v>45.651339999999998</v>
      </c>
      <c r="AD21" s="1">
        <v>127</v>
      </c>
      <c r="AE21">
        <v>0</v>
      </c>
      <c r="AF21">
        <v>17</v>
      </c>
      <c r="AG21">
        <v>69</v>
      </c>
      <c r="AH21">
        <v>11.552267000000001</v>
      </c>
      <c r="AI21">
        <v>49.3</v>
      </c>
      <c r="AJ21">
        <v>0</v>
      </c>
      <c r="AK21">
        <v>25</v>
      </c>
      <c r="AL21">
        <v>7692</v>
      </c>
      <c r="AM21" t="s">
        <v>261</v>
      </c>
      <c r="AN21" t="s">
        <v>480</v>
      </c>
      <c r="AO21">
        <v>1516.472</v>
      </c>
      <c r="AR21" t="s">
        <v>117</v>
      </c>
      <c r="AS21" t="s">
        <v>121</v>
      </c>
      <c r="AT21" t="s">
        <v>219</v>
      </c>
      <c r="AU21" t="s">
        <v>260</v>
      </c>
      <c r="AV21" t="s">
        <v>203</v>
      </c>
      <c r="AW21">
        <v>1</v>
      </c>
      <c r="BB21">
        <v>0.86391304347826103</v>
      </c>
      <c r="BC21" t="s">
        <v>69</v>
      </c>
      <c r="BF21" t="s">
        <v>117</v>
      </c>
      <c r="BG21" t="s">
        <v>121</v>
      </c>
      <c r="BH21" t="s">
        <v>260</v>
      </c>
      <c r="BI21">
        <v>5325</v>
      </c>
      <c r="BJ21">
        <v>1</v>
      </c>
      <c r="BK21" t="s">
        <v>219</v>
      </c>
      <c r="BL21" t="s">
        <v>179</v>
      </c>
      <c r="BM21">
        <v>0.86391304347826103</v>
      </c>
      <c r="BN21" t="s">
        <v>69</v>
      </c>
      <c r="BO21" t="s">
        <v>182</v>
      </c>
      <c r="BP21">
        <v>1516.472</v>
      </c>
    </row>
    <row r="22" spans="1:68" ht="16.5">
      <c r="A22" s="110" t="str">
        <f t="shared" si="18"/>
        <v>태양여객</v>
      </c>
      <c r="B22" s="111" t="str">
        <f t="shared" si="1"/>
        <v>김주환2</v>
      </c>
      <c r="C22" s="112" t="str">
        <f t="shared" si="19"/>
        <v>D</v>
      </c>
      <c r="D22" s="113">
        <f t="shared" si="20"/>
        <v>0.84375</v>
      </c>
      <c r="E22" s="114">
        <f t="shared" si="21"/>
        <v>3600</v>
      </c>
      <c r="F22" s="115" t="str">
        <f t="shared" si="22"/>
        <v>581</v>
      </c>
      <c r="G22" s="116" t="str">
        <f t="shared" si="23"/>
        <v>71바7194</v>
      </c>
      <c r="H22" s="117">
        <f t="shared" si="24"/>
        <v>1</v>
      </c>
      <c r="I22" s="118">
        <f t="shared" si="25"/>
        <v>1165.481</v>
      </c>
      <c r="J22" s="119">
        <f t="shared" si="26"/>
        <v>2.2436059213030858E-2</v>
      </c>
      <c r="K22" s="119">
        <f t="shared" si="27"/>
        <v>0.3692660331554467</v>
      </c>
      <c r="L22" s="119">
        <f t="shared" si="28"/>
        <v>0.11497398927996252</v>
      </c>
      <c r="M22" s="120">
        <f t="shared" si="29"/>
        <v>9.9160000000000004</v>
      </c>
      <c r="N22" s="121">
        <f t="shared" si="30"/>
        <v>0.17160296907457093</v>
      </c>
      <c r="O22" s="121">
        <f t="shared" si="31"/>
        <v>6.4351113402964097</v>
      </c>
      <c r="P22" s="222">
        <f t="shared" si="32"/>
        <v>3</v>
      </c>
      <c r="Q22" s="223">
        <f t="shared" si="33"/>
        <v>2</v>
      </c>
      <c r="R22" s="223">
        <f t="shared" si="34"/>
        <v>75</v>
      </c>
      <c r="T22">
        <v>533</v>
      </c>
      <c r="U22">
        <v>3600</v>
      </c>
      <c r="V22" t="s">
        <v>262</v>
      </c>
      <c r="W22">
        <v>1165.481</v>
      </c>
      <c r="X22">
        <v>575.63599999999997</v>
      </c>
      <c r="Y22">
        <v>2.0249999999999999</v>
      </c>
      <c r="Z22">
        <v>9.9160000000000004</v>
      </c>
      <c r="AA22">
        <v>97.336344999999994</v>
      </c>
      <c r="AB22">
        <v>2.1838440000000001</v>
      </c>
      <c r="AC22">
        <v>35.943005999999997</v>
      </c>
      <c r="AD22" s="1">
        <v>134</v>
      </c>
      <c r="AE22">
        <v>2</v>
      </c>
      <c r="AF22">
        <v>75</v>
      </c>
      <c r="AG22">
        <v>70</v>
      </c>
      <c r="AH22">
        <v>11.973749</v>
      </c>
      <c r="AI22">
        <v>0</v>
      </c>
      <c r="AJ22">
        <v>0</v>
      </c>
      <c r="AK22">
        <v>3</v>
      </c>
      <c r="AL22">
        <v>170</v>
      </c>
      <c r="AM22" t="s">
        <v>263</v>
      </c>
      <c r="AN22" t="s">
        <v>481</v>
      </c>
      <c r="AO22">
        <v>1165.481</v>
      </c>
      <c r="AR22" t="s">
        <v>117</v>
      </c>
      <c r="AS22" t="s">
        <v>121</v>
      </c>
      <c r="AT22" t="s">
        <v>218</v>
      </c>
      <c r="AU22" t="s">
        <v>262</v>
      </c>
      <c r="AV22" t="s">
        <v>48</v>
      </c>
      <c r="AW22">
        <v>1</v>
      </c>
      <c r="BB22">
        <v>0.84375</v>
      </c>
      <c r="BC22" t="s">
        <v>67</v>
      </c>
      <c r="BF22" t="s">
        <v>117</v>
      </c>
      <c r="BG22" t="s">
        <v>121</v>
      </c>
      <c r="BH22" t="s">
        <v>262</v>
      </c>
      <c r="BI22">
        <v>3600</v>
      </c>
      <c r="BJ22">
        <v>1</v>
      </c>
      <c r="BK22" t="s">
        <v>218</v>
      </c>
      <c r="BL22" t="s">
        <v>179</v>
      </c>
      <c r="BM22">
        <v>0.84375</v>
      </c>
      <c r="BN22" t="s">
        <v>67</v>
      </c>
      <c r="BO22" t="s">
        <v>184</v>
      </c>
      <c r="BP22">
        <v>1165.481</v>
      </c>
    </row>
    <row r="23" spans="1:68" ht="16.5">
      <c r="A23" s="127" t="str">
        <f t="shared" si="18"/>
        <v>태양여객</v>
      </c>
      <c r="B23" s="128" t="str">
        <f t="shared" si="1"/>
        <v>김진열</v>
      </c>
      <c r="C23" s="129" t="str">
        <f t="shared" si="19"/>
        <v>S</v>
      </c>
      <c r="D23" s="130">
        <f t="shared" si="20"/>
        <v>1.0087999999999999</v>
      </c>
      <c r="E23" s="131">
        <f t="shared" si="21"/>
        <v>2625</v>
      </c>
      <c r="F23" s="132" t="str">
        <f t="shared" si="22"/>
        <v>e음89</v>
      </c>
      <c r="G23" s="133" t="str">
        <f t="shared" si="23"/>
        <v>71바7191</v>
      </c>
      <c r="H23" s="134">
        <f t="shared" si="24"/>
        <v>1</v>
      </c>
      <c r="I23" s="135">
        <f t="shared" si="25"/>
        <v>2256.7669999999998</v>
      </c>
      <c r="J23" s="136">
        <f t="shared" si="26"/>
        <v>1.10966552758188E-2</v>
      </c>
      <c r="K23" s="136">
        <f t="shared" si="27"/>
        <v>0.23319954866897713</v>
      </c>
      <c r="L23" s="136">
        <f t="shared" si="28"/>
        <v>0.10678993445047717</v>
      </c>
      <c r="M23" s="137">
        <f t="shared" si="29"/>
        <v>8.66</v>
      </c>
      <c r="N23" s="138">
        <f t="shared" si="30"/>
        <v>0.22155588060264975</v>
      </c>
      <c r="O23" s="138">
        <f t="shared" si="31"/>
        <v>9.7484587465165884</v>
      </c>
      <c r="P23" s="220">
        <f t="shared" si="32"/>
        <v>1</v>
      </c>
      <c r="Q23" s="221">
        <f t="shared" si="33"/>
        <v>5</v>
      </c>
      <c r="R23" s="221">
        <f t="shared" si="34"/>
        <v>220</v>
      </c>
      <c r="T23">
        <v>533</v>
      </c>
      <c r="U23">
        <v>2625</v>
      </c>
      <c r="V23" t="s">
        <v>264</v>
      </c>
      <c r="W23">
        <v>2256.7669999999998</v>
      </c>
      <c r="X23">
        <v>894.77599999999995</v>
      </c>
      <c r="Y23">
        <v>2.5219999999999998</v>
      </c>
      <c r="Z23">
        <v>8.66</v>
      </c>
      <c r="AA23">
        <v>113.412102</v>
      </c>
      <c r="AB23">
        <v>1.2584949999999999</v>
      </c>
      <c r="AC23">
        <v>26.447651</v>
      </c>
      <c r="AD23" s="1">
        <v>241</v>
      </c>
      <c r="AE23">
        <v>5</v>
      </c>
      <c r="AF23">
        <v>220</v>
      </c>
      <c r="AG23">
        <v>68</v>
      </c>
      <c r="AH23">
        <v>19.898819</v>
      </c>
      <c r="AI23">
        <v>5.3</v>
      </c>
      <c r="AJ23">
        <v>0</v>
      </c>
      <c r="AK23">
        <v>1</v>
      </c>
      <c r="AL23">
        <v>61</v>
      </c>
      <c r="AM23" t="s">
        <v>265</v>
      </c>
      <c r="AN23" t="s">
        <v>482</v>
      </c>
      <c r="AO23">
        <v>2256.7669999999998</v>
      </c>
      <c r="AR23" t="s">
        <v>117</v>
      </c>
      <c r="AS23" t="s">
        <v>127</v>
      </c>
      <c r="AT23" t="s">
        <v>236</v>
      </c>
      <c r="AU23" t="s">
        <v>264</v>
      </c>
      <c r="AV23" t="s">
        <v>48</v>
      </c>
      <c r="AW23">
        <v>1</v>
      </c>
      <c r="BB23">
        <v>1.0087999999999999</v>
      </c>
      <c r="BC23" t="s">
        <v>71</v>
      </c>
      <c r="BF23" t="s">
        <v>117</v>
      </c>
      <c r="BG23" t="s">
        <v>127</v>
      </c>
      <c r="BH23" t="s">
        <v>264</v>
      </c>
      <c r="BI23">
        <v>2625</v>
      </c>
      <c r="BJ23">
        <v>1</v>
      </c>
      <c r="BK23" t="s">
        <v>236</v>
      </c>
      <c r="BL23" t="s">
        <v>179</v>
      </c>
      <c r="BM23">
        <v>1.0087999999999999</v>
      </c>
      <c r="BN23" t="s">
        <v>71</v>
      </c>
      <c r="BO23" t="s">
        <v>181</v>
      </c>
      <c r="BP23">
        <v>2256.7669999999998</v>
      </c>
    </row>
    <row r="24" spans="1:68" ht="16.5">
      <c r="A24" s="110" t="str">
        <f t="shared" si="18"/>
        <v>태양여객</v>
      </c>
      <c r="B24" s="111" t="str">
        <f t="shared" si="1"/>
        <v>김충남</v>
      </c>
      <c r="C24" s="112" t="str">
        <f t="shared" si="19"/>
        <v>F</v>
      </c>
      <c r="D24" s="113">
        <f t="shared" si="20"/>
        <v>0.78600000000000003</v>
      </c>
      <c r="E24" s="114">
        <f t="shared" si="21"/>
        <v>2152</v>
      </c>
      <c r="F24" s="115" t="str">
        <f t="shared" si="22"/>
        <v>558</v>
      </c>
      <c r="G24" s="116" t="str">
        <f t="shared" si="23"/>
        <v>71바5254</v>
      </c>
      <c r="H24" s="117">
        <f t="shared" si="24"/>
        <v>1</v>
      </c>
      <c r="I24" s="118">
        <f t="shared" si="25"/>
        <v>1882.7550000000001</v>
      </c>
      <c r="J24" s="119">
        <f t="shared" si="26"/>
        <v>1.5012903602522731E-2</v>
      </c>
      <c r="K24" s="119">
        <f t="shared" si="27"/>
        <v>0.37621942605108255</v>
      </c>
      <c r="L24" s="119">
        <f t="shared" si="28"/>
        <v>0.15349846368752174</v>
      </c>
      <c r="M24" s="120">
        <f t="shared" si="29"/>
        <v>6.3220000000000001</v>
      </c>
      <c r="N24" s="121">
        <f t="shared" si="30"/>
        <v>0</v>
      </c>
      <c r="O24" s="121">
        <f t="shared" si="31"/>
        <v>1.8589779339319241</v>
      </c>
      <c r="P24" s="222">
        <f t="shared" si="32"/>
        <v>21</v>
      </c>
      <c r="Q24" s="223">
        <f t="shared" si="33"/>
        <v>0</v>
      </c>
      <c r="R24" s="223">
        <f t="shared" si="34"/>
        <v>35</v>
      </c>
      <c r="T24">
        <v>533</v>
      </c>
      <c r="U24">
        <v>2152</v>
      </c>
      <c r="V24" t="s">
        <v>266</v>
      </c>
      <c r="W24">
        <v>1882.7550000000001</v>
      </c>
      <c r="X24">
        <v>958.03499999999997</v>
      </c>
      <c r="Y24">
        <v>1.9650000000000001</v>
      </c>
      <c r="Z24">
        <v>6.3220000000000001</v>
      </c>
      <c r="AA24">
        <v>152.40356299999999</v>
      </c>
      <c r="AB24">
        <v>2.2880199999999999</v>
      </c>
      <c r="AC24">
        <v>57.337181000000001</v>
      </c>
      <c r="AD24" s="1">
        <v>289</v>
      </c>
      <c r="AE24">
        <v>0</v>
      </c>
      <c r="AF24">
        <v>35</v>
      </c>
      <c r="AG24">
        <v>64</v>
      </c>
      <c r="AH24">
        <v>12.353745999999999</v>
      </c>
      <c r="AI24">
        <v>95.1</v>
      </c>
      <c r="AJ24">
        <v>0</v>
      </c>
      <c r="AK24">
        <v>21</v>
      </c>
      <c r="AL24">
        <v>4162</v>
      </c>
      <c r="AM24" t="s">
        <v>267</v>
      </c>
      <c r="AN24" t="s">
        <v>483</v>
      </c>
      <c r="AO24">
        <v>1882.7550000000001</v>
      </c>
      <c r="AR24" t="s">
        <v>117</v>
      </c>
      <c r="AS24" t="s">
        <v>119</v>
      </c>
      <c r="AT24" t="s">
        <v>207</v>
      </c>
      <c r="AU24" t="s">
        <v>266</v>
      </c>
      <c r="AV24" t="s">
        <v>203</v>
      </c>
      <c r="AW24">
        <v>1</v>
      </c>
      <c r="BB24">
        <v>0.78600000000000003</v>
      </c>
      <c r="BC24" t="s">
        <v>70</v>
      </c>
      <c r="BF24" t="s">
        <v>117</v>
      </c>
      <c r="BG24" s="5" t="s">
        <v>119</v>
      </c>
      <c r="BH24" t="s">
        <v>266</v>
      </c>
      <c r="BI24">
        <v>2152</v>
      </c>
      <c r="BJ24">
        <v>1</v>
      </c>
      <c r="BK24" t="s">
        <v>207</v>
      </c>
      <c r="BL24" t="s">
        <v>179</v>
      </c>
      <c r="BM24">
        <v>0.78600000000000003</v>
      </c>
      <c r="BN24" t="s">
        <v>70</v>
      </c>
      <c r="BO24" t="s">
        <v>193</v>
      </c>
      <c r="BP24">
        <v>1882.7550000000001</v>
      </c>
    </row>
    <row r="25" spans="1:68" ht="16.5">
      <c r="A25" s="127" t="str">
        <f t="shared" si="18"/>
        <v>태양여객</v>
      </c>
      <c r="B25" s="128" t="str">
        <f t="shared" si="1"/>
        <v>김태석</v>
      </c>
      <c r="C25" s="129" t="str">
        <f t="shared" si="19"/>
        <v>F</v>
      </c>
      <c r="D25" s="130">
        <f t="shared" si="20"/>
        <v>0.78079455834159162</v>
      </c>
      <c r="E25" s="131">
        <f t="shared" si="21"/>
        <v>113</v>
      </c>
      <c r="F25" s="132" t="str">
        <f t="shared" si="22"/>
        <v>583</v>
      </c>
      <c r="G25" s="133" t="str">
        <f t="shared" si="23"/>
        <v>71바6557</v>
      </c>
      <c r="H25" s="134">
        <f t="shared" si="24"/>
        <v>5</v>
      </c>
      <c r="I25" s="135">
        <f t="shared" si="25"/>
        <v>1309.875</v>
      </c>
      <c r="J25" s="136">
        <f t="shared" si="26"/>
        <v>6.2232014255456602E-2</v>
      </c>
      <c r="K25" s="136">
        <f t="shared" si="27"/>
        <v>0.35831877160894166</v>
      </c>
      <c r="L25" s="136">
        <f t="shared" si="28"/>
        <v>0.23513694054776219</v>
      </c>
      <c r="M25" s="137">
        <f t="shared" si="29"/>
        <v>15.634</v>
      </c>
      <c r="N25" s="138">
        <f t="shared" si="30"/>
        <v>0</v>
      </c>
      <c r="O25" s="138">
        <f t="shared" si="31"/>
        <v>26.109361580303464</v>
      </c>
      <c r="P25" s="220">
        <f t="shared" si="32"/>
        <v>36</v>
      </c>
      <c r="Q25" s="221">
        <f t="shared" si="33"/>
        <v>0</v>
      </c>
      <c r="R25" s="221">
        <f t="shared" si="34"/>
        <v>342</v>
      </c>
      <c r="T25">
        <v>533</v>
      </c>
      <c r="U25">
        <v>113</v>
      </c>
      <c r="V25" t="s">
        <v>268</v>
      </c>
      <c r="W25">
        <v>1309.875</v>
      </c>
      <c r="X25">
        <v>653.66999999999996</v>
      </c>
      <c r="Y25">
        <v>2.004</v>
      </c>
      <c r="Z25">
        <v>15.634</v>
      </c>
      <c r="AA25">
        <v>87.472470000000001</v>
      </c>
      <c r="AB25">
        <v>5.4435880000000001</v>
      </c>
      <c r="AC25">
        <v>31.343028</v>
      </c>
      <c r="AD25" s="1">
        <v>308</v>
      </c>
      <c r="AE25">
        <v>0</v>
      </c>
      <c r="AF25">
        <v>342</v>
      </c>
      <c r="AG25">
        <v>98</v>
      </c>
      <c r="AH25">
        <v>14.974710999999999</v>
      </c>
      <c r="AI25">
        <v>796.7</v>
      </c>
      <c r="AJ25">
        <v>108.7</v>
      </c>
      <c r="AK25">
        <v>36</v>
      </c>
      <c r="AL25">
        <v>15717</v>
      </c>
      <c r="AM25" t="s">
        <v>269</v>
      </c>
      <c r="AN25" t="s">
        <v>484</v>
      </c>
      <c r="AO25">
        <v>703.42100000000005</v>
      </c>
      <c r="AR25" t="s">
        <v>117</v>
      </c>
      <c r="AS25" t="s">
        <v>122</v>
      </c>
      <c r="AT25" t="s">
        <v>223</v>
      </c>
      <c r="AU25" t="s">
        <v>268</v>
      </c>
      <c r="AV25" t="s">
        <v>48</v>
      </c>
      <c r="AW25">
        <v>5</v>
      </c>
      <c r="BB25">
        <v>0.78079455834159162</v>
      </c>
      <c r="BC25" t="s">
        <v>70</v>
      </c>
      <c r="BF25" t="s">
        <v>117</v>
      </c>
      <c r="BG25" t="s">
        <v>122</v>
      </c>
      <c r="BH25" t="s">
        <v>268</v>
      </c>
      <c r="BI25">
        <v>113</v>
      </c>
      <c r="BJ25">
        <v>5</v>
      </c>
      <c r="BK25" t="s">
        <v>223</v>
      </c>
      <c r="BL25" t="s">
        <v>228</v>
      </c>
      <c r="BM25">
        <v>0.78079455834159162</v>
      </c>
      <c r="BN25" t="s">
        <v>70</v>
      </c>
      <c r="BO25" t="s">
        <v>193</v>
      </c>
      <c r="BP25">
        <v>1309.875</v>
      </c>
    </row>
    <row r="26" spans="1:68" ht="16.5">
      <c r="A26" s="110" t="str">
        <f t="shared" si="18"/>
        <v>태양여객</v>
      </c>
      <c r="B26" s="111" t="str">
        <f t="shared" si="1"/>
        <v>김태연</v>
      </c>
      <c r="C26" s="112" t="str">
        <f t="shared" si="19"/>
        <v>F</v>
      </c>
      <c r="D26" s="113">
        <f t="shared" si="20"/>
        <v>0.78007567750455298</v>
      </c>
      <c r="E26" s="114">
        <f t="shared" si="21"/>
        <v>8866</v>
      </c>
      <c r="F26" s="115" t="str">
        <f t="shared" si="22"/>
        <v>590</v>
      </c>
      <c r="G26" s="116" t="str">
        <f t="shared" si="23"/>
        <v>72바1410</v>
      </c>
      <c r="H26" s="117">
        <f t="shared" si="24"/>
        <v>4</v>
      </c>
      <c r="I26" s="118">
        <f t="shared" si="25"/>
        <v>579.29499999999996</v>
      </c>
      <c r="J26" s="119">
        <f t="shared" si="26"/>
        <v>3.0801963275314172E-2</v>
      </c>
      <c r="K26" s="119">
        <f t="shared" si="27"/>
        <v>0.45180738006405025</v>
      </c>
      <c r="L26" s="119">
        <f t="shared" si="28"/>
        <v>0.13464642367015078</v>
      </c>
      <c r="M26" s="120">
        <f t="shared" si="29"/>
        <v>9.7639999999999993</v>
      </c>
      <c r="N26" s="121">
        <f t="shared" si="30"/>
        <v>0</v>
      </c>
      <c r="O26" s="121">
        <f t="shared" si="31"/>
        <v>8.2859337643169724</v>
      </c>
      <c r="P26" s="222">
        <f t="shared" si="32"/>
        <v>27</v>
      </c>
      <c r="Q26" s="223">
        <f t="shared" si="33"/>
        <v>0</v>
      </c>
      <c r="R26" s="223">
        <f t="shared" si="34"/>
        <v>48</v>
      </c>
      <c r="T26">
        <v>533</v>
      </c>
      <c r="U26">
        <v>8866</v>
      </c>
      <c r="V26" t="s">
        <v>270</v>
      </c>
      <c r="W26">
        <v>579.29499999999996</v>
      </c>
      <c r="X26">
        <v>303.54700000000003</v>
      </c>
      <c r="Y26">
        <v>1.9079999999999999</v>
      </c>
      <c r="Z26">
        <v>9.7639999999999993</v>
      </c>
      <c r="AA26">
        <v>49.500546</v>
      </c>
      <c r="AB26">
        <v>1.5247139999999999</v>
      </c>
      <c r="AC26">
        <v>22.364712000000001</v>
      </c>
      <c r="AD26" s="1">
        <v>78</v>
      </c>
      <c r="AE26">
        <v>0</v>
      </c>
      <c r="AF26">
        <v>48</v>
      </c>
      <c r="AG26">
        <v>66</v>
      </c>
      <c r="AH26">
        <v>11.7028</v>
      </c>
      <c r="AI26">
        <v>22.8</v>
      </c>
      <c r="AJ26">
        <v>0</v>
      </c>
      <c r="AK26">
        <v>27</v>
      </c>
      <c r="AL26">
        <v>21004</v>
      </c>
      <c r="AM26" t="s">
        <v>271</v>
      </c>
      <c r="AN26" t="s">
        <v>485</v>
      </c>
      <c r="AO26">
        <v>312.58699999999999</v>
      </c>
      <c r="AR26" t="s">
        <v>117</v>
      </c>
      <c r="AS26" t="s">
        <v>123</v>
      </c>
      <c r="AT26" t="s">
        <v>231</v>
      </c>
      <c r="AU26" t="s">
        <v>270</v>
      </c>
      <c r="AV26" t="s">
        <v>203</v>
      </c>
      <c r="AW26">
        <v>4</v>
      </c>
      <c r="BB26">
        <v>0.78007567750455298</v>
      </c>
      <c r="BC26" t="s">
        <v>70</v>
      </c>
      <c r="BF26" t="s">
        <v>117</v>
      </c>
      <c r="BG26" t="s">
        <v>123</v>
      </c>
      <c r="BH26" t="s">
        <v>270</v>
      </c>
      <c r="BI26">
        <v>8866</v>
      </c>
      <c r="BJ26">
        <v>4</v>
      </c>
      <c r="BK26" t="s">
        <v>231</v>
      </c>
      <c r="BL26" t="s">
        <v>202</v>
      </c>
      <c r="BM26">
        <v>0.78007567750455298</v>
      </c>
      <c r="BN26" t="s">
        <v>70</v>
      </c>
      <c r="BO26" t="s">
        <v>193</v>
      </c>
      <c r="BP26">
        <v>579.29499999999996</v>
      </c>
    </row>
    <row r="27" spans="1:68" ht="16.5">
      <c r="A27" s="127" t="str">
        <f t="shared" si="18"/>
        <v>태양여객</v>
      </c>
      <c r="B27" s="128" t="str">
        <f t="shared" si="1"/>
        <v>박계수</v>
      </c>
      <c r="C27" s="129" t="str">
        <f t="shared" si="19"/>
        <v>B</v>
      </c>
      <c r="D27" s="130">
        <f t="shared" si="20"/>
        <v>0.90249999999999997</v>
      </c>
      <c r="E27" s="131">
        <f t="shared" si="21"/>
        <v>9600</v>
      </c>
      <c r="F27" s="132" t="str">
        <f t="shared" si="22"/>
        <v>556</v>
      </c>
      <c r="G27" s="133" t="str">
        <f t="shared" si="23"/>
        <v>71바5253</v>
      </c>
      <c r="H27" s="134">
        <f t="shared" si="24"/>
        <v>1</v>
      </c>
      <c r="I27" s="135">
        <f t="shared" si="25"/>
        <v>1392.5820000000001</v>
      </c>
      <c r="J27" s="136">
        <f t="shared" si="26"/>
        <v>4.3866977821098527E-3</v>
      </c>
      <c r="K27" s="136">
        <f t="shared" si="27"/>
        <v>0.35445789005478717</v>
      </c>
      <c r="L27" s="136">
        <f t="shared" si="28"/>
        <v>0.20824626485190817</v>
      </c>
      <c r="M27" s="137">
        <f t="shared" si="29"/>
        <v>6.4489999999999998</v>
      </c>
      <c r="N27" s="138">
        <f t="shared" si="30"/>
        <v>0</v>
      </c>
      <c r="O27" s="138">
        <f t="shared" si="31"/>
        <v>7.2749836847792357</v>
      </c>
      <c r="P27" s="220">
        <f t="shared" si="32"/>
        <v>0</v>
      </c>
      <c r="Q27" s="221">
        <f t="shared" si="33"/>
        <v>0</v>
      </c>
      <c r="R27" s="221">
        <f t="shared" si="34"/>
        <v>102</v>
      </c>
      <c r="T27">
        <v>533</v>
      </c>
      <c r="U27">
        <v>9600</v>
      </c>
      <c r="V27" t="s">
        <v>272</v>
      </c>
      <c r="W27">
        <v>1402.0650000000001</v>
      </c>
      <c r="X27">
        <v>648.16200000000003</v>
      </c>
      <c r="Y27">
        <v>2.1629999999999998</v>
      </c>
      <c r="Z27">
        <v>6.4489999999999998</v>
      </c>
      <c r="AA27">
        <v>103.84554</v>
      </c>
      <c r="AB27">
        <v>0.45553900000000003</v>
      </c>
      <c r="AC27">
        <v>36.808871000000003</v>
      </c>
      <c r="AD27" s="1">
        <v>290</v>
      </c>
      <c r="AE27">
        <v>0</v>
      </c>
      <c r="AF27">
        <v>102</v>
      </c>
      <c r="AG27">
        <v>72</v>
      </c>
      <c r="AH27">
        <v>13.501446</v>
      </c>
      <c r="AI27">
        <v>234.5</v>
      </c>
      <c r="AJ27">
        <v>0</v>
      </c>
      <c r="AK27">
        <v>0</v>
      </c>
      <c r="AL27">
        <v>0</v>
      </c>
      <c r="AM27" t="s">
        <v>273</v>
      </c>
      <c r="AN27" t="s">
        <v>486</v>
      </c>
      <c r="AO27">
        <v>1392.5820000000001</v>
      </c>
      <c r="AR27" t="s">
        <v>117</v>
      </c>
      <c r="AS27" t="s">
        <v>118</v>
      </c>
      <c r="AT27" t="s">
        <v>202</v>
      </c>
      <c r="AU27" t="s">
        <v>272</v>
      </c>
      <c r="AV27" t="s">
        <v>203</v>
      </c>
      <c r="AW27">
        <v>1</v>
      </c>
      <c r="BB27">
        <v>0.90249999999999997</v>
      </c>
      <c r="BC27" t="s">
        <v>68</v>
      </c>
      <c r="BF27" t="s">
        <v>117</v>
      </c>
      <c r="BG27" s="5" t="s">
        <v>118</v>
      </c>
      <c r="BH27" t="s">
        <v>272</v>
      </c>
      <c r="BI27">
        <v>9600</v>
      </c>
      <c r="BJ27">
        <v>1</v>
      </c>
      <c r="BK27" t="s">
        <v>202</v>
      </c>
      <c r="BL27" t="s">
        <v>179</v>
      </c>
      <c r="BM27">
        <v>0.90249999999999997</v>
      </c>
      <c r="BN27" t="s">
        <v>68</v>
      </c>
      <c r="BO27" t="s">
        <v>180</v>
      </c>
      <c r="BP27">
        <v>1392.5820000000001</v>
      </c>
    </row>
    <row r="28" spans="1:68" ht="16.5">
      <c r="A28" s="110" t="str">
        <f t="shared" si="18"/>
        <v>태양여객</v>
      </c>
      <c r="B28" s="111" t="str">
        <f t="shared" si="1"/>
        <v>박금수</v>
      </c>
      <c r="C28" s="112" t="str">
        <f t="shared" si="19"/>
        <v>F</v>
      </c>
      <c r="D28" s="113">
        <f t="shared" si="20"/>
        <v>0.71373280806177641</v>
      </c>
      <c r="E28" s="114">
        <f t="shared" si="21"/>
        <v>8283</v>
      </c>
      <c r="F28" s="115" t="str">
        <f t="shared" si="22"/>
        <v>e음89</v>
      </c>
      <c r="G28" s="116" t="str">
        <f t="shared" si="23"/>
        <v>71바7191</v>
      </c>
      <c r="H28" s="117">
        <f t="shared" si="24"/>
        <v>2</v>
      </c>
      <c r="I28" s="118">
        <f t="shared" si="25"/>
        <v>420.35399999999998</v>
      </c>
      <c r="J28" s="119">
        <f t="shared" si="26"/>
        <v>7.5412344824783512E-2</v>
      </c>
      <c r="K28" s="119">
        <f t="shared" si="27"/>
        <v>0.36630656401808342</v>
      </c>
      <c r="L28" s="119">
        <f t="shared" si="28"/>
        <v>0.22124209594770122</v>
      </c>
      <c r="M28" s="120">
        <f t="shared" si="29"/>
        <v>15.576000000000001</v>
      </c>
      <c r="N28" s="121">
        <f t="shared" si="30"/>
        <v>0</v>
      </c>
      <c r="O28" s="121">
        <f t="shared" si="31"/>
        <v>43.058945555412819</v>
      </c>
      <c r="P28" s="222">
        <f t="shared" si="32"/>
        <v>7</v>
      </c>
      <c r="Q28" s="223">
        <f t="shared" si="33"/>
        <v>0</v>
      </c>
      <c r="R28" s="223">
        <f t="shared" si="34"/>
        <v>181</v>
      </c>
      <c r="T28">
        <v>533</v>
      </c>
      <c r="U28">
        <v>8283</v>
      </c>
      <c r="V28" t="s">
        <v>432</v>
      </c>
      <c r="W28">
        <v>420.35399999999998</v>
      </c>
      <c r="X28">
        <v>235.66499999999999</v>
      </c>
      <c r="Y28">
        <v>1.784</v>
      </c>
      <c r="Z28">
        <v>15.576000000000001</v>
      </c>
      <c r="AA28">
        <v>29.257491000000002</v>
      </c>
      <c r="AB28">
        <v>2.2063760000000001</v>
      </c>
      <c r="AC28">
        <v>10.717211000000001</v>
      </c>
      <c r="AD28" s="1">
        <v>93</v>
      </c>
      <c r="AE28">
        <v>0</v>
      </c>
      <c r="AF28">
        <v>181</v>
      </c>
      <c r="AG28">
        <v>70</v>
      </c>
      <c r="AH28">
        <v>14.367397</v>
      </c>
      <c r="AI28">
        <v>32.9</v>
      </c>
      <c r="AJ28">
        <v>0</v>
      </c>
      <c r="AK28">
        <v>7</v>
      </c>
      <c r="AL28">
        <v>2004</v>
      </c>
      <c r="AM28" t="s">
        <v>433</v>
      </c>
      <c r="AN28" t="s">
        <v>487</v>
      </c>
      <c r="AO28">
        <v>326.95</v>
      </c>
      <c r="AR28" t="s">
        <v>117</v>
      </c>
      <c r="AS28" t="s">
        <v>127</v>
      </c>
      <c r="AT28" t="s">
        <v>236</v>
      </c>
      <c r="AU28" t="s">
        <v>432</v>
      </c>
      <c r="AV28" t="s">
        <v>48</v>
      </c>
      <c r="AW28">
        <v>2</v>
      </c>
      <c r="BB28">
        <v>0.71373280806177641</v>
      </c>
      <c r="BC28" t="s">
        <v>70</v>
      </c>
      <c r="BF28" t="s">
        <v>117</v>
      </c>
      <c r="BG28" s="5" t="s">
        <v>127</v>
      </c>
      <c r="BH28" t="s">
        <v>432</v>
      </c>
      <c r="BI28">
        <v>8283</v>
      </c>
      <c r="BJ28">
        <v>2</v>
      </c>
      <c r="BK28" t="s">
        <v>236</v>
      </c>
      <c r="BL28" t="s">
        <v>234</v>
      </c>
      <c r="BM28">
        <v>0.71373280806177641</v>
      </c>
      <c r="BN28" t="s">
        <v>70</v>
      </c>
      <c r="BO28" t="s">
        <v>193</v>
      </c>
      <c r="BP28">
        <v>420.35399999999998</v>
      </c>
    </row>
    <row r="29" spans="1:68" ht="16.5">
      <c r="A29" s="127" t="str">
        <f t="shared" si="18"/>
        <v>태양여객</v>
      </c>
      <c r="B29" s="128" t="str">
        <f t="shared" si="1"/>
        <v>박동근</v>
      </c>
      <c r="C29" s="129" t="str">
        <f t="shared" si="19"/>
        <v>C</v>
      </c>
      <c r="D29" s="130">
        <f t="shared" si="20"/>
        <v>0.86109295490883886</v>
      </c>
      <c r="E29" s="131">
        <f t="shared" si="21"/>
        <v>3804</v>
      </c>
      <c r="F29" s="132" t="str">
        <f t="shared" si="22"/>
        <v>e음55</v>
      </c>
      <c r="G29" s="133" t="str">
        <f t="shared" si="23"/>
        <v>72바2021</v>
      </c>
      <c r="H29" s="134">
        <f t="shared" si="24"/>
        <v>5</v>
      </c>
      <c r="I29" s="135">
        <f t="shared" si="25"/>
        <v>1285.7720000000002</v>
      </c>
      <c r="J29" s="136">
        <f t="shared" si="26"/>
        <v>3.451887784418068E-2</v>
      </c>
      <c r="K29" s="136">
        <f t="shared" si="27"/>
        <v>0.2776837265004381</v>
      </c>
      <c r="L29" s="136">
        <f t="shared" si="28"/>
        <v>0.21310154521952568</v>
      </c>
      <c r="M29" s="137">
        <f t="shared" si="29"/>
        <v>8.2040000000000006</v>
      </c>
      <c r="N29" s="138">
        <f t="shared" si="30"/>
        <v>0.23030171828112012</v>
      </c>
      <c r="O29" s="138">
        <f t="shared" si="31"/>
        <v>1.8424137462489609</v>
      </c>
      <c r="P29" s="220">
        <f t="shared" si="32"/>
        <v>6</v>
      </c>
      <c r="Q29" s="221">
        <f t="shared" si="33"/>
        <v>3</v>
      </c>
      <c r="R29" s="221">
        <f t="shared" si="34"/>
        <v>24</v>
      </c>
      <c r="T29">
        <v>533</v>
      </c>
      <c r="U29">
        <v>3804</v>
      </c>
      <c r="V29" t="s">
        <v>274</v>
      </c>
      <c r="W29">
        <v>1302.6389999999999</v>
      </c>
      <c r="X29">
        <v>482.06299999999999</v>
      </c>
      <c r="Y29">
        <v>2.702</v>
      </c>
      <c r="Z29">
        <v>8.2040000000000006</v>
      </c>
      <c r="AA29">
        <v>81.725513000000007</v>
      </c>
      <c r="AB29">
        <v>2.8210730000000002</v>
      </c>
      <c r="AC29">
        <v>22.693845</v>
      </c>
      <c r="AD29" s="1">
        <v>274</v>
      </c>
      <c r="AE29">
        <v>3</v>
      </c>
      <c r="AF29">
        <v>24</v>
      </c>
      <c r="AG29">
        <v>80</v>
      </c>
      <c r="AH29">
        <v>15.939196000000001</v>
      </c>
      <c r="AI29">
        <v>45.1</v>
      </c>
      <c r="AJ29">
        <v>0</v>
      </c>
      <c r="AK29">
        <v>6</v>
      </c>
      <c r="AL29">
        <v>2538</v>
      </c>
      <c r="AM29" t="s">
        <v>275</v>
      </c>
      <c r="AN29" t="s">
        <v>488</v>
      </c>
      <c r="AO29">
        <v>560.04600000000005</v>
      </c>
      <c r="AR29" t="s">
        <v>117</v>
      </c>
      <c r="AS29" t="s">
        <v>124</v>
      </c>
      <c r="AT29" t="s">
        <v>232</v>
      </c>
      <c r="AU29" t="s">
        <v>274</v>
      </c>
      <c r="AV29" t="s">
        <v>48</v>
      </c>
      <c r="AW29">
        <v>5</v>
      </c>
      <c r="BB29">
        <v>0.86109295490883886</v>
      </c>
      <c r="BC29" t="s">
        <v>69</v>
      </c>
      <c r="BF29" t="s">
        <v>117</v>
      </c>
      <c r="BG29" s="5" t="s">
        <v>124</v>
      </c>
      <c r="BH29" t="s">
        <v>274</v>
      </c>
      <c r="BI29">
        <v>3804</v>
      </c>
      <c r="BJ29">
        <v>5</v>
      </c>
      <c r="BK29" t="s">
        <v>232</v>
      </c>
      <c r="BL29" t="s">
        <v>233</v>
      </c>
      <c r="BM29">
        <v>0.86109295490883886</v>
      </c>
      <c r="BN29" t="s">
        <v>69</v>
      </c>
      <c r="BO29" t="s">
        <v>182</v>
      </c>
      <c r="BP29">
        <v>1285.7720000000002</v>
      </c>
    </row>
    <row r="30" spans="1:68" ht="16.5">
      <c r="A30" s="110" t="str">
        <f t="shared" si="18"/>
        <v>태양여객</v>
      </c>
      <c r="B30" s="111" t="str">
        <f t="shared" si="1"/>
        <v>박문수</v>
      </c>
      <c r="C30" s="112" t="str">
        <f t="shared" si="19"/>
        <v>A</v>
      </c>
      <c r="D30" s="113">
        <f t="shared" si="20"/>
        <v>0.95479999999999998</v>
      </c>
      <c r="E30" s="114">
        <f t="shared" si="21"/>
        <v>6177</v>
      </c>
      <c r="F30" s="115" t="str">
        <f t="shared" si="22"/>
        <v>e음89</v>
      </c>
      <c r="G30" s="116" t="str">
        <f t="shared" si="23"/>
        <v>71바7191</v>
      </c>
      <c r="H30" s="117">
        <f t="shared" si="24"/>
        <v>1</v>
      </c>
      <c r="I30" s="118">
        <f t="shared" si="25"/>
        <v>2131.4169999999999</v>
      </c>
      <c r="J30" s="119">
        <f t="shared" si="26"/>
        <v>1.9321158578967983E-2</v>
      </c>
      <c r="K30" s="119">
        <f t="shared" si="27"/>
        <v>0.29878134220654468</v>
      </c>
      <c r="L30" s="119">
        <f t="shared" si="28"/>
        <v>0.10744026157246564</v>
      </c>
      <c r="M30" s="120">
        <f t="shared" si="29"/>
        <v>8.4440000000000008</v>
      </c>
      <c r="N30" s="121">
        <f t="shared" si="30"/>
        <v>0</v>
      </c>
      <c r="O30" s="121">
        <f t="shared" si="31"/>
        <v>2.6273601083223039</v>
      </c>
      <c r="P30" s="222">
        <f t="shared" si="32"/>
        <v>5</v>
      </c>
      <c r="Q30" s="223">
        <f t="shared" si="33"/>
        <v>0</v>
      </c>
      <c r="R30" s="223">
        <f t="shared" si="34"/>
        <v>56</v>
      </c>
      <c r="T30">
        <v>533</v>
      </c>
      <c r="U30">
        <v>6177</v>
      </c>
      <c r="V30" t="s">
        <v>276</v>
      </c>
      <c r="W30">
        <v>2131.4169999999999</v>
      </c>
      <c r="X30">
        <v>893.03499999999997</v>
      </c>
      <c r="Y30">
        <v>2.387</v>
      </c>
      <c r="Z30">
        <v>8.4440000000000008</v>
      </c>
      <c r="AA30">
        <v>127.203552</v>
      </c>
      <c r="AB30">
        <v>2.4577200000000001</v>
      </c>
      <c r="AC30">
        <v>38.006048</v>
      </c>
      <c r="AD30" s="1">
        <v>229</v>
      </c>
      <c r="AE30">
        <v>0</v>
      </c>
      <c r="AF30">
        <v>56</v>
      </c>
      <c r="AG30">
        <v>59</v>
      </c>
      <c r="AH30">
        <v>16.755955</v>
      </c>
      <c r="AI30">
        <v>0</v>
      </c>
      <c r="AJ30">
        <v>0</v>
      </c>
      <c r="AK30">
        <v>5</v>
      </c>
      <c r="AL30">
        <v>2261</v>
      </c>
      <c r="AM30" t="s">
        <v>277</v>
      </c>
      <c r="AN30" t="s">
        <v>489</v>
      </c>
      <c r="AO30">
        <v>2131.4169999999999</v>
      </c>
      <c r="AR30" t="s">
        <v>117</v>
      </c>
      <c r="AS30" t="s">
        <v>127</v>
      </c>
      <c r="AT30" t="s">
        <v>236</v>
      </c>
      <c r="AU30" t="s">
        <v>276</v>
      </c>
      <c r="AV30" t="s">
        <v>48</v>
      </c>
      <c r="AW30">
        <v>1</v>
      </c>
      <c r="BB30">
        <v>0.95479999999999998</v>
      </c>
      <c r="BC30" t="s">
        <v>66</v>
      </c>
      <c r="BF30" t="s">
        <v>117</v>
      </c>
      <c r="BG30" t="s">
        <v>127</v>
      </c>
      <c r="BH30" t="s">
        <v>276</v>
      </c>
      <c r="BI30">
        <v>6177</v>
      </c>
      <c r="BJ30">
        <v>1</v>
      </c>
      <c r="BK30" t="s">
        <v>236</v>
      </c>
      <c r="BL30" t="s">
        <v>179</v>
      </c>
      <c r="BM30">
        <v>0.95479999999999998</v>
      </c>
      <c r="BN30" t="s">
        <v>66</v>
      </c>
      <c r="BO30" t="s">
        <v>183</v>
      </c>
      <c r="BP30">
        <v>2131.4169999999999</v>
      </c>
    </row>
    <row r="31" spans="1:68" ht="16.5">
      <c r="A31" s="127" t="str">
        <f t="shared" si="18"/>
        <v>태양여객</v>
      </c>
      <c r="B31" s="128" t="str">
        <f t="shared" si="1"/>
        <v>박미상</v>
      </c>
      <c r="C31" s="129" t="str">
        <f t="shared" si="19"/>
        <v>C</v>
      </c>
      <c r="D31" s="130">
        <f t="shared" si="20"/>
        <v>0.8888571428571429</v>
      </c>
      <c r="E31" s="131">
        <f t="shared" si="21"/>
        <v>880</v>
      </c>
      <c r="F31" s="132" t="str">
        <f t="shared" si="22"/>
        <v>e음55</v>
      </c>
      <c r="G31" s="133" t="str">
        <f t="shared" si="23"/>
        <v>72바2021</v>
      </c>
      <c r="H31" s="134">
        <f t="shared" si="24"/>
        <v>1</v>
      </c>
      <c r="I31" s="135">
        <f t="shared" si="25"/>
        <v>1540.559</v>
      </c>
      <c r="J31" s="136">
        <f t="shared" si="26"/>
        <v>6.1891400471944441E-2</v>
      </c>
      <c r="K31" s="136">
        <f t="shared" si="27"/>
        <v>0.26864171464348746</v>
      </c>
      <c r="L31" s="136">
        <f t="shared" si="28"/>
        <v>0.21680441969440964</v>
      </c>
      <c r="M31" s="137">
        <f t="shared" si="29"/>
        <v>8.8539999999999992</v>
      </c>
      <c r="N31" s="138">
        <f t="shared" si="30"/>
        <v>0</v>
      </c>
      <c r="O31" s="138">
        <f t="shared" si="31"/>
        <v>4.8034512147863211</v>
      </c>
      <c r="P31" s="220">
        <f t="shared" si="32"/>
        <v>16</v>
      </c>
      <c r="Q31" s="221">
        <f t="shared" si="33"/>
        <v>0</v>
      </c>
      <c r="R31" s="221">
        <f t="shared" si="34"/>
        <v>74</v>
      </c>
      <c r="T31">
        <v>533</v>
      </c>
      <c r="U31">
        <v>880</v>
      </c>
      <c r="V31" t="s">
        <v>278</v>
      </c>
      <c r="W31">
        <v>1540.559</v>
      </c>
      <c r="X31">
        <v>495.24099999999999</v>
      </c>
      <c r="Y31">
        <v>3.1110000000000002</v>
      </c>
      <c r="Z31">
        <v>8.8539999999999992</v>
      </c>
      <c r="AA31">
        <v>82.590230000000005</v>
      </c>
      <c r="AB31">
        <v>5.1116250000000001</v>
      </c>
      <c r="AC31">
        <v>22.187180999999999</v>
      </c>
      <c r="AD31" s="1">
        <v>334</v>
      </c>
      <c r="AE31">
        <v>0</v>
      </c>
      <c r="AF31">
        <v>74</v>
      </c>
      <c r="AG31">
        <v>72</v>
      </c>
      <c r="AH31">
        <v>18.653041000000002</v>
      </c>
      <c r="AI31">
        <v>19.3</v>
      </c>
      <c r="AJ31">
        <v>0</v>
      </c>
      <c r="AK31">
        <v>16</v>
      </c>
      <c r="AL31">
        <v>3174</v>
      </c>
      <c r="AM31" t="s">
        <v>279</v>
      </c>
      <c r="AN31" t="s">
        <v>490</v>
      </c>
      <c r="AO31">
        <v>1540.559</v>
      </c>
      <c r="AR31" t="s">
        <v>117</v>
      </c>
      <c r="AS31" t="s">
        <v>124</v>
      </c>
      <c r="AT31" t="s">
        <v>232</v>
      </c>
      <c r="AU31" t="s">
        <v>278</v>
      </c>
      <c r="AV31" t="s">
        <v>48</v>
      </c>
      <c r="AW31">
        <v>1</v>
      </c>
      <c r="BB31">
        <v>0.8888571428571429</v>
      </c>
      <c r="BC31" t="s">
        <v>69</v>
      </c>
      <c r="BF31" t="s">
        <v>117</v>
      </c>
      <c r="BG31" s="5" t="s">
        <v>124</v>
      </c>
      <c r="BH31" t="s">
        <v>278</v>
      </c>
      <c r="BI31">
        <v>880</v>
      </c>
      <c r="BJ31">
        <v>1</v>
      </c>
      <c r="BK31" t="s">
        <v>232</v>
      </c>
      <c r="BL31" t="s">
        <v>179</v>
      </c>
      <c r="BM31">
        <v>0.8888571428571429</v>
      </c>
      <c r="BN31" t="s">
        <v>69</v>
      </c>
      <c r="BO31" t="s">
        <v>182</v>
      </c>
      <c r="BP31">
        <v>1540.559</v>
      </c>
    </row>
    <row r="32" spans="1:68" ht="16.5">
      <c r="A32" s="110" t="str">
        <f t="shared" si="18"/>
        <v>태양여객</v>
      </c>
      <c r="B32" s="111" t="str">
        <f t="shared" si="1"/>
        <v>박석진</v>
      </c>
      <c r="C32" s="112" t="str">
        <f t="shared" si="19"/>
        <v>A</v>
      </c>
      <c r="D32" s="113">
        <f t="shared" si="20"/>
        <v>0.96279441465531035</v>
      </c>
      <c r="E32" s="114">
        <f t="shared" si="21"/>
        <v>6882</v>
      </c>
      <c r="F32" s="115" t="str">
        <f t="shared" si="22"/>
        <v>583</v>
      </c>
      <c r="G32" s="116" t="str">
        <f t="shared" si="23"/>
        <v>71바6557</v>
      </c>
      <c r="H32" s="117">
        <f t="shared" si="24"/>
        <v>5</v>
      </c>
      <c r="I32" s="118">
        <f t="shared" si="25"/>
        <v>880.29</v>
      </c>
      <c r="J32" s="119">
        <f t="shared" si="26"/>
        <v>2.3015594106678928E-3</v>
      </c>
      <c r="K32" s="119">
        <f t="shared" si="27"/>
        <v>0.31344125635210596</v>
      </c>
      <c r="L32" s="119">
        <f t="shared" si="28"/>
        <v>0.12950277749378047</v>
      </c>
      <c r="M32" s="120">
        <f t="shared" si="29"/>
        <v>10.742000000000001</v>
      </c>
      <c r="N32" s="121">
        <f t="shared" si="30"/>
        <v>0</v>
      </c>
      <c r="O32" s="121">
        <f t="shared" si="31"/>
        <v>7.1567324404457624</v>
      </c>
      <c r="P32" s="222">
        <f t="shared" si="32"/>
        <v>1</v>
      </c>
      <c r="Q32" s="223">
        <f t="shared" si="33"/>
        <v>0</v>
      </c>
      <c r="R32" s="223">
        <f t="shared" si="34"/>
        <v>63</v>
      </c>
      <c r="T32">
        <v>533</v>
      </c>
      <c r="U32">
        <v>6882</v>
      </c>
      <c r="V32" t="s">
        <v>280</v>
      </c>
      <c r="W32">
        <v>880.29</v>
      </c>
      <c r="X32">
        <v>357.702</v>
      </c>
      <c r="Y32">
        <v>2.4609999999999999</v>
      </c>
      <c r="Z32">
        <v>10.742000000000001</v>
      </c>
      <c r="AA32">
        <v>51.407753999999997</v>
      </c>
      <c r="AB32">
        <v>0.11831800000000001</v>
      </c>
      <c r="AC32">
        <v>16.113310999999999</v>
      </c>
      <c r="AD32" s="1">
        <v>114</v>
      </c>
      <c r="AE32">
        <v>0</v>
      </c>
      <c r="AF32">
        <v>63</v>
      </c>
      <c r="AG32">
        <v>70</v>
      </c>
      <c r="AH32">
        <v>17.123681000000001</v>
      </c>
      <c r="AI32">
        <v>36.6</v>
      </c>
      <c r="AJ32">
        <v>0</v>
      </c>
      <c r="AK32">
        <v>1</v>
      </c>
      <c r="AL32">
        <v>10</v>
      </c>
      <c r="AM32" t="s">
        <v>281</v>
      </c>
      <c r="AN32" t="s">
        <v>491</v>
      </c>
      <c r="AO32">
        <v>329.07499999999999</v>
      </c>
      <c r="AR32" t="s">
        <v>117</v>
      </c>
      <c r="AS32" t="s">
        <v>122</v>
      </c>
      <c r="AT32" t="s">
        <v>223</v>
      </c>
      <c r="AU32" t="s">
        <v>280</v>
      </c>
      <c r="AV32" t="s">
        <v>48</v>
      </c>
      <c r="AW32">
        <v>5</v>
      </c>
      <c r="BB32">
        <v>0.96279441465531035</v>
      </c>
      <c r="BC32" t="s">
        <v>66</v>
      </c>
      <c r="BF32" t="s">
        <v>117</v>
      </c>
      <c r="BG32" t="s">
        <v>122</v>
      </c>
      <c r="BH32" t="s">
        <v>280</v>
      </c>
      <c r="BI32">
        <v>6882</v>
      </c>
      <c r="BJ32">
        <v>5</v>
      </c>
      <c r="BK32" t="s">
        <v>223</v>
      </c>
      <c r="BL32" t="s">
        <v>228</v>
      </c>
      <c r="BM32">
        <v>0.96279441465531035</v>
      </c>
      <c r="BN32" t="s">
        <v>66</v>
      </c>
      <c r="BO32" t="s">
        <v>183</v>
      </c>
      <c r="BP32">
        <v>880.29</v>
      </c>
    </row>
    <row r="33" spans="1:68" ht="16.5">
      <c r="A33" s="127" t="str">
        <f t="shared" si="18"/>
        <v>태양여객</v>
      </c>
      <c r="B33" s="128" t="str">
        <f t="shared" si="1"/>
        <v>박성호</v>
      </c>
      <c r="C33" s="129" t="str">
        <f t="shared" si="19"/>
        <v>F</v>
      </c>
      <c r="D33" s="130">
        <f t="shared" si="20"/>
        <v>0.74800924646387457</v>
      </c>
      <c r="E33" s="131">
        <f t="shared" si="21"/>
        <v>9916</v>
      </c>
      <c r="F33" s="132" t="str">
        <f t="shared" si="22"/>
        <v>581</v>
      </c>
      <c r="G33" s="133" t="str">
        <f t="shared" si="23"/>
        <v>71바7351</v>
      </c>
      <c r="H33" s="134">
        <f t="shared" si="24"/>
        <v>6</v>
      </c>
      <c r="I33" s="135">
        <f t="shared" si="25"/>
        <v>1226.0130000000001</v>
      </c>
      <c r="J33" s="136">
        <f t="shared" si="26"/>
        <v>3.3407437566364488E-2</v>
      </c>
      <c r="K33" s="136">
        <f t="shared" si="27"/>
        <v>0.38415754549886866</v>
      </c>
      <c r="L33" s="136">
        <f t="shared" si="28"/>
        <v>0.10929737286635621</v>
      </c>
      <c r="M33" s="137">
        <f t="shared" si="29"/>
        <v>7.1440000000000001</v>
      </c>
      <c r="N33" s="138">
        <f t="shared" si="30"/>
        <v>7.8646710326077118E-2</v>
      </c>
      <c r="O33" s="138">
        <f t="shared" si="31"/>
        <v>2.2807545994562366</v>
      </c>
      <c r="P33" s="220">
        <f t="shared" si="32"/>
        <v>25</v>
      </c>
      <c r="Q33" s="221">
        <f t="shared" si="33"/>
        <v>1</v>
      </c>
      <c r="R33" s="221">
        <f t="shared" si="34"/>
        <v>29</v>
      </c>
      <c r="T33">
        <v>533</v>
      </c>
      <c r="U33">
        <v>9916</v>
      </c>
      <c r="V33" t="s">
        <v>282</v>
      </c>
      <c r="W33">
        <v>1271.509</v>
      </c>
      <c r="X33">
        <v>729.29600000000005</v>
      </c>
      <c r="Y33">
        <v>1.7430000000000001</v>
      </c>
      <c r="Z33">
        <v>7.1440000000000001</v>
      </c>
      <c r="AA33">
        <v>115.359132</v>
      </c>
      <c r="AB33">
        <v>3.853853</v>
      </c>
      <c r="AC33">
        <v>44.316080999999997</v>
      </c>
      <c r="AD33" s="1">
        <v>134</v>
      </c>
      <c r="AE33">
        <v>1</v>
      </c>
      <c r="AF33">
        <v>29</v>
      </c>
      <c r="AG33">
        <v>75</v>
      </c>
      <c r="AH33">
        <v>11.022178</v>
      </c>
      <c r="AI33">
        <v>37.9</v>
      </c>
      <c r="AJ33">
        <v>0</v>
      </c>
      <c r="AK33">
        <v>25</v>
      </c>
      <c r="AL33">
        <v>8495</v>
      </c>
      <c r="AM33" t="s">
        <v>283</v>
      </c>
      <c r="AN33" t="s">
        <v>492</v>
      </c>
      <c r="AO33">
        <v>414.95499999999998</v>
      </c>
      <c r="AR33" t="s">
        <v>117</v>
      </c>
      <c r="AS33" t="s">
        <v>121</v>
      </c>
      <c r="AT33" t="s">
        <v>219</v>
      </c>
      <c r="AU33" t="s">
        <v>282</v>
      </c>
      <c r="AV33" t="s">
        <v>203</v>
      </c>
      <c r="AW33">
        <v>6</v>
      </c>
      <c r="BB33">
        <v>0.74800924646387457</v>
      </c>
      <c r="BC33" t="s">
        <v>70</v>
      </c>
      <c r="BF33" t="s">
        <v>117</v>
      </c>
      <c r="BG33" s="5" t="s">
        <v>121</v>
      </c>
      <c r="BH33" t="s">
        <v>282</v>
      </c>
      <c r="BI33">
        <v>9916</v>
      </c>
      <c r="BJ33">
        <v>6</v>
      </c>
      <c r="BK33" t="s">
        <v>219</v>
      </c>
      <c r="BL33" t="s">
        <v>220</v>
      </c>
      <c r="BM33">
        <v>0.74800924646387457</v>
      </c>
      <c r="BN33" t="s">
        <v>70</v>
      </c>
      <c r="BO33" t="s">
        <v>193</v>
      </c>
      <c r="BP33">
        <v>1226.0130000000001</v>
      </c>
    </row>
    <row r="34" spans="1:68" ht="16.5">
      <c r="A34" s="110" t="str">
        <f t="shared" si="18"/>
        <v>태양여객</v>
      </c>
      <c r="B34" s="111" t="str">
        <f t="shared" si="1"/>
        <v>박주훈</v>
      </c>
      <c r="C34" s="112" t="str">
        <f t="shared" si="19"/>
        <v>F</v>
      </c>
      <c r="D34" s="113">
        <f t="shared" si="20"/>
        <v>0.78857142857142848</v>
      </c>
      <c r="E34" s="114">
        <f t="shared" si="21"/>
        <v>3588</v>
      </c>
      <c r="F34" s="115" t="str">
        <f t="shared" si="22"/>
        <v>e음55</v>
      </c>
      <c r="G34" s="116" t="str">
        <f t="shared" si="23"/>
        <v>72바2021</v>
      </c>
      <c r="H34" s="117">
        <f t="shared" si="24"/>
        <v>1</v>
      </c>
      <c r="I34" s="118">
        <f t="shared" si="25"/>
        <v>1697.953</v>
      </c>
      <c r="J34" s="119">
        <f t="shared" si="26"/>
        <v>3.5764429943850776E-2</v>
      </c>
      <c r="K34" s="119">
        <f t="shared" si="27"/>
        <v>0.3538607458640034</v>
      </c>
      <c r="L34" s="119">
        <f t="shared" si="28"/>
        <v>0.14193561305878313</v>
      </c>
      <c r="M34" s="120">
        <f t="shared" si="29"/>
        <v>10.166</v>
      </c>
      <c r="N34" s="121">
        <f t="shared" si="30"/>
        <v>0</v>
      </c>
      <c r="O34" s="121">
        <f t="shared" si="31"/>
        <v>3.3569833793986055</v>
      </c>
      <c r="P34" s="222">
        <f t="shared" si="32"/>
        <v>47</v>
      </c>
      <c r="Q34" s="223">
        <f t="shared" si="33"/>
        <v>0</v>
      </c>
      <c r="R34" s="223">
        <f t="shared" si="34"/>
        <v>57</v>
      </c>
      <c r="T34">
        <v>533</v>
      </c>
      <c r="U34">
        <v>3588</v>
      </c>
      <c r="V34" t="s">
        <v>284</v>
      </c>
      <c r="W34">
        <v>1697.953</v>
      </c>
      <c r="X34">
        <v>615.29</v>
      </c>
      <c r="Y34">
        <v>2.76</v>
      </c>
      <c r="Z34">
        <v>10.166</v>
      </c>
      <c r="AA34">
        <v>103.94302399999999</v>
      </c>
      <c r="AB34">
        <v>3.717463</v>
      </c>
      <c r="AC34">
        <v>36.781356000000002</v>
      </c>
      <c r="AD34" s="1">
        <v>241</v>
      </c>
      <c r="AE34">
        <v>0</v>
      </c>
      <c r="AF34">
        <v>57</v>
      </c>
      <c r="AG34">
        <v>69</v>
      </c>
      <c r="AH34">
        <v>16.335419999999999</v>
      </c>
      <c r="AI34">
        <v>43.2</v>
      </c>
      <c r="AJ34">
        <v>0</v>
      </c>
      <c r="AK34">
        <v>47</v>
      </c>
      <c r="AL34">
        <v>24031</v>
      </c>
      <c r="AM34" t="s">
        <v>285</v>
      </c>
      <c r="AN34" t="s">
        <v>493</v>
      </c>
      <c r="AO34">
        <v>1697.953</v>
      </c>
      <c r="AR34" t="s">
        <v>117</v>
      </c>
      <c r="AS34" t="s">
        <v>124</v>
      </c>
      <c r="AT34" t="s">
        <v>232</v>
      </c>
      <c r="AU34" t="s">
        <v>284</v>
      </c>
      <c r="AV34" t="s">
        <v>48</v>
      </c>
      <c r="AW34">
        <v>1</v>
      </c>
      <c r="BB34">
        <v>0.78857142857142848</v>
      </c>
      <c r="BC34" t="s">
        <v>70</v>
      </c>
      <c r="BF34" t="s">
        <v>117</v>
      </c>
      <c r="BG34" s="5" t="s">
        <v>124</v>
      </c>
      <c r="BH34" t="s">
        <v>284</v>
      </c>
      <c r="BI34">
        <v>3588</v>
      </c>
      <c r="BJ34">
        <v>1</v>
      </c>
      <c r="BK34" t="s">
        <v>232</v>
      </c>
      <c r="BL34" t="s">
        <v>179</v>
      </c>
      <c r="BM34">
        <v>0.78857142857142848</v>
      </c>
      <c r="BN34" t="s">
        <v>70</v>
      </c>
      <c r="BO34" t="s">
        <v>193</v>
      </c>
      <c r="BP34">
        <v>1697.953</v>
      </c>
    </row>
    <row r="35" spans="1:68" ht="16.5">
      <c r="A35" s="127" t="str">
        <f t="shared" si="18"/>
        <v>태양여객</v>
      </c>
      <c r="B35" s="128" t="str">
        <f t="shared" si="1"/>
        <v>변해민</v>
      </c>
      <c r="C35" s="129" t="str">
        <f t="shared" si="19"/>
        <v>C</v>
      </c>
      <c r="D35" s="130">
        <f t="shared" si="20"/>
        <v>0.86827660200603274</v>
      </c>
      <c r="E35" s="131">
        <f t="shared" si="21"/>
        <v>5627</v>
      </c>
      <c r="F35" s="132" t="str">
        <f t="shared" si="22"/>
        <v>571</v>
      </c>
      <c r="G35" s="133" t="str">
        <f t="shared" si="23"/>
        <v>71바7401</v>
      </c>
      <c r="H35" s="134">
        <f t="shared" si="24"/>
        <v>2</v>
      </c>
      <c r="I35" s="135">
        <f t="shared" si="25"/>
        <v>1060.202</v>
      </c>
      <c r="J35" s="136">
        <f t="shared" si="26"/>
        <v>6.8280667124151692E-2</v>
      </c>
      <c r="K35" s="136">
        <f t="shared" si="27"/>
        <v>0.36689333468087876</v>
      </c>
      <c r="L35" s="136">
        <f t="shared" si="28"/>
        <v>0.153744286466164</v>
      </c>
      <c r="M35" s="137">
        <f t="shared" si="29"/>
        <v>7.1020000000000003</v>
      </c>
      <c r="N35" s="138">
        <f t="shared" si="30"/>
        <v>0.27177728757207759</v>
      </c>
      <c r="O35" s="138">
        <f t="shared" si="31"/>
        <v>0.18118485838138507</v>
      </c>
      <c r="P35" s="220">
        <f t="shared" si="32"/>
        <v>10</v>
      </c>
      <c r="Q35" s="221">
        <f t="shared" si="33"/>
        <v>3</v>
      </c>
      <c r="R35" s="221">
        <f t="shared" si="34"/>
        <v>2</v>
      </c>
      <c r="T35">
        <v>533</v>
      </c>
      <c r="U35">
        <v>5627</v>
      </c>
      <c r="V35" t="s">
        <v>286</v>
      </c>
      <c r="W35">
        <v>1103.845</v>
      </c>
      <c r="X35">
        <v>524.03700000000003</v>
      </c>
      <c r="Y35">
        <v>2.1059999999999999</v>
      </c>
      <c r="Z35">
        <v>7.1020000000000003</v>
      </c>
      <c r="AA35">
        <v>102.289686</v>
      </c>
      <c r="AB35">
        <v>6.9844080000000002</v>
      </c>
      <c r="AC35">
        <v>37.529404</v>
      </c>
      <c r="AD35" s="1">
        <v>163</v>
      </c>
      <c r="AE35">
        <v>3</v>
      </c>
      <c r="AF35">
        <v>2</v>
      </c>
      <c r="AG35">
        <v>63</v>
      </c>
      <c r="AH35">
        <v>10.791361</v>
      </c>
      <c r="AI35">
        <v>0</v>
      </c>
      <c r="AJ35">
        <v>0</v>
      </c>
      <c r="AK35">
        <v>10</v>
      </c>
      <c r="AL35">
        <v>4396</v>
      </c>
      <c r="AM35" t="s">
        <v>287</v>
      </c>
      <c r="AN35" t="s">
        <v>494</v>
      </c>
      <c r="AO35">
        <v>969.17600000000004</v>
      </c>
      <c r="AR35" t="s">
        <v>117</v>
      </c>
      <c r="AS35" t="s">
        <v>120</v>
      </c>
      <c r="AT35" t="s">
        <v>216</v>
      </c>
      <c r="AU35" t="s">
        <v>286</v>
      </c>
      <c r="AV35" t="s">
        <v>401</v>
      </c>
      <c r="AW35">
        <v>2</v>
      </c>
      <c r="BB35">
        <v>0.86827660200603274</v>
      </c>
      <c r="BC35" t="s">
        <v>69</v>
      </c>
      <c r="BF35" t="s">
        <v>117</v>
      </c>
      <c r="BG35" t="s">
        <v>120</v>
      </c>
      <c r="BH35" t="s">
        <v>286</v>
      </c>
      <c r="BI35">
        <v>5627</v>
      </c>
      <c r="BJ35">
        <v>2</v>
      </c>
      <c r="BK35" t="s">
        <v>216</v>
      </c>
      <c r="BL35" t="s">
        <v>215</v>
      </c>
      <c r="BM35">
        <v>0.86827660200603274</v>
      </c>
      <c r="BN35" t="s">
        <v>69</v>
      </c>
      <c r="BO35" t="s">
        <v>182</v>
      </c>
      <c r="BP35">
        <v>1060.202</v>
      </c>
    </row>
    <row r="36" spans="1:68" ht="16.5">
      <c r="A36" s="110" t="str">
        <f t="shared" si="18"/>
        <v>태양여객</v>
      </c>
      <c r="B36" s="111" t="str">
        <f t="shared" si="1"/>
        <v>사봉석</v>
      </c>
      <c r="C36" s="112" t="str">
        <f t="shared" si="19"/>
        <v>F</v>
      </c>
      <c r="D36" s="113">
        <f t="shared" si="20"/>
        <v>0.78760000000000008</v>
      </c>
      <c r="E36" s="114">
        <f t="shared" si="21"/>
        <v>5602</v>
      </c>
      <c r="F36" s="115" t="str">
        <f t="shared" si="22"/>
        <v>583</v>
      </c>
      <c r="G36" s="116" t="str">
        <f t="shared" si="23"/>
        <v>71바7158</v>
      </c>
      <c r="H36" s="117">
        <f t="shared" si="24"/>
        <v>1</v>
      </c>
      <c r="I36" s="118">
        <f t="shared" si="25"/>
        <v>5104.1469999999999</v>
      </c>
      <c r="J36" s="119">
        <f t="shared" si="26"/>
        <v>3.8539278200422557E-2</v>
      </c>
      <c r="K36" s="119">
        <f t="shared" si="27"/>
        <v>0.39776572771313062</v>
      </c>
      <c r="L36" s="119">
        <f t="shared" si="28"/>
        <v>0.28760927144143772</v>
      </c>
      <c r="M36" s="120">
        <f t="shared" si="29"/>
        <v>14.349</v>
      </c>
      <c r="N36" s="121">
        <f t="shared" si="30"/>
        <v>0.13714338556471825</v>
      </c>
      <c r="O36" s="121">
        <f t="shared" si="31"/>
        <v>11.167389967412772</v>
      </c>
      <c r="P36" s="222">
        <f t="shared" si="32"/>
        <v>137</v>
      </c>
      <c r="Q36" s="223">
        <f t="shared" si="33"/>
        <v>7</v>
      </c>
      <c r="R36" s="223">
        <f t="shared" si="34"/>
        <v>570</v>
      </c>
      <c r="T36">
        <v>533</v>
      </c>
      <c r="U36">
        <v>5602</v>
      </c>
      <c r="V36" t="s">
        <v>288</v>
      </c>
      <c r="W36">
        <v>5104.1469999999999</v>
      </c>
      <c r="X36">
        <v>2591.7440000000001</v>
      </c>
      <c r="Y36">
        <v>1.9690000000000001</v>
      </c>
      <c r="Z36">
        <v>14.349</v>
      </c>
      <c r="AA36">
        <v>348.89937300000003</v>
      </c>
      <c r="AB36">
        <v>13.44633</v>
      </c>
      <c r="AC36">
        <v>138.780213</v>
      </c>
      <c r="AD36" s="1">
        <v>1468</v>
      </c>
      <c r="AE36">
        <v>7</v>
      </c>
      <c r="AF36">
        <v>570</v>
      </c>
      <c r="AG36">
        <v>89</v>
      </c>
      <c r="AH36">
        <v>14.629281000000001</v>
      </c>
      <c r="AI36">
        <v>3435.6</v>
      </c>
      <c r="AJ36">
        <v>21.2</v>
      </c>
      <c r="AK36">
        <v>137</v>
      </c>
      <c r="AL36">
        <v>85997</v>
      </c>
      <c r="AM36" t="s">
        <v>289</v>
      </c>
      <c r="AN36" t="s">
        <v>495</v>
      </c>
      <c r="AO36">
        <v>5104.1469999999999</v>
      </c>
      <c r="AR36" t="s">
        <v>117</v>
      </c>
      <c r="AS36" t="s">
        <v>122</v>
      </c>
      <c r="AT36" t="s">
        <v>225</v>
      </c>
      <c r="AU36" t="s">
        <v>288</v>
      </c>
      <c r="AV36" t="s">
        <v>48</v>
      </c>
      <c r="AW36">
        <v>1</v>
      </c>
      <c r="BB36">
        <v>0.78760000000000008</v>
      </c>
      <c r="BC36" t="s">
        <v>70</v>
      </c>
      <c r="BF36" t="s">
        <v>117</v>
      </c>
      <c r="BG36" s="5" t="s">
        <v>122</v>
      </c>
      <c r="BH36" t="s">
        <v>288</v>
      </c>
      <c r="BI36">
        <v>5602</v>
      </c>
      <c r="BJ36">
        <v>1</v>
      </c>
      <c r="BK36" t="s">
        <v>225</v>
      </c>
      <c r="BL36" t="s">
        <v>179</v>
      </c>
      <c r="BM36">
        <v>0.78760000000000008</v>
      </c>
      <c r="BN36" t="s">
        <v>70</v>
      </c>
      <c r="BO36" t="s">
        <v>193</v>
      </c>
      <c r="BP36">
        <v>5104.1469999999999</v>
      </c>
    </row>
    <row r="37" spans="1:68" ht="16.5">
      <c r="A37" s="127" t="str">
        <f t="shared" si="18"/>
        <v>태양여객</v>
      </c>
      <c r="B37" s="128" t="str">
        <f t="shared" si="1"/>
        <v>설재기</v>
      </c>
      <c r="C37" s="129" t="str">
        <f t="shared" si="19"/>
        <v>B</v>
      </c>
      <c r="D37" s="130">
        <f t="shared" si="20"/>
        <v>0.94200000000000006</v>
      </c>
      <c r="E37" s="131">
        <f t="shared" si="21"/>
        <v>6035</v>
      </c>
      <c r="F37" s="132" t="str">
        <f t="shared" si="22"/>
        <v>e음55</v>
      </c>
      <c r="G37" s="133" t="str">
        <f t="shared" si="23"/>
        <v>72바2022</v>
      </c>
      <c r="H37" s="134">
        <f t="shared" si="24"/>
        <v>1</v>
      </c>
      <c r="I37" s="135">
        <f t="shared" si="25"/>
        <v>1386.6410000000001</v>
      </c>
      <c r="J37" s="136">
        <f t="shared" si="26"/>
        <v>1.7012017779046075E-2</v>
      </c>
      <c r="K37" s="136">
        <f t="shared" si="27"/>
        <v>0.29438755014666551</v>
      </c>
      <c r="L37" s="136">
        <f t="shared" si="28"/>
        <v>0.17668596269690567</v>
      </c>
      <c r="M37" s="137">
        <f t="shared" si="29"/>
        <v>7.726</v>
      </c>
      <c r="N37" s="138">
        <f t="shared" si="30"/>
        <v>0</v>
      </c>
      <c r="O37" s="138">
        <f t="shared" si="31"/>
        <v>3.3894858150018639</v>
      </c>
      <c r="P37" s="220">
        <f t="shared" si="32"/>
        <v>23</v>
      </c>
      <c r="Q37" s="221">
        <f t="shared" si="33"/>
        <v>0</v>
      </c>
      <c r="R37" s="221">
        <f t="shared" si="34"/>
        <v>47</v>
      </c>
      <c r="T37">
        <v>533</v>
      </c>
      <c r="U37">
        <v>6035</v>
      </c>
      <c r="V37" t="s">
        <v>290</v>
      </c>
      <c r="W37">
        <v>1386.6410000000001</v>
      </c>
      <c r="X37">
        <v>420.601</v>
      </c>
      <c r="Y37">
        <v>3.2970000000000002</v>
      </c>
      <c r="Z37">
        <v>7.726</v>
      </c>
      <c r="AA37">
        <v>77.149696000000006</v>
      </c>
      <c r="AB37">
        <v>1.3124720000000001</v>
      </c>
      <c r="AC37">
        <v>22.71191</v>
      </c>
      <c r="AD37" s="1">
        <v>245</v>
      </c>
      <c r="AE37">
        <v>0</v>
      </c>
      <c r="AF37">
        <v>47</v>
      </c>
      <c r="AG37">
        <v>61</v>
      </c>
      <c r="AH37">
        <v>17.973382000000001</v>
      </c>
      <c r="AI37">
        <v>0</v>
      </c>
      <c r="AJ37">
        <v>0</v>
      </c>
      <c r="AK37">
        <v>23</v>
      </c>
      <c r="AL37">
        <v>7301</v>
      </c>
      <c r="AM37" t="s">
        <v>291</v>
      </c>
      <c r="AN37" t="s">
        <v>496</v>
      </c>
      <c r="AO37">
        <v>1386.6410000000001</v>
      </c>
      <c r="AR37" t="s">
        <v>117</v>
      </c>
      <c r="AS37" t="s">
        <v>124</v>
      </c>
      <c r="AT37" t="s">
        <v>233</v>
      </c>
      <c r="AU37" t="s">
        <v>290</v>
      </c>
      <c r="AV37" t="s">
        <v>48</v>
      </c>
      <c r="AW37">
        <v>1</v>
      </c>
      <c r="BB37">
        <v>0.94200000000000006</v>
      </c>
      <c r="BC37" t="s">
        <v>68</v>
      </c>
      <c r="BF37" t="s">
        <v>117</v>
      </c>
      <c r="BG37" t="s">
        <v>124</v>
      </c>
      <c r="BH37" t="s">
        <v>290</v>
      </c>
      <c r="BI37">
        <v>6035</v>
      </c>
      <c r="BJ37">
        <v>1</v>
      </c>
      <c r="BK37" t="s">
        <v>233</v>
      </c>
      <c r="BL37" t="s">
        <v>179</v>
      </c>
      <c r="BM37">
        <v>0.94200000000000006</v>
      </c>
      <c r="BN37" t="s">
        <v>68</v>
      </c>
      <c r="BO37" t="s">
        <v>180</v>
      </c>
      <c r="BP37">
        <v>1386.6410000000001</v>
      </c>
    </row>
    <row r="38" spans="1:68" ht="16.5">
      <c r="A38" s="110" t="str">
        <f t="shared" si="18"/>
        <v>태양여객</v>
      </c>
      <c r="B38" s="111" t="str">
        <f t="shared" si="1"/>
        <v>손정국</v>
      </c>
      <c r="C38" s="112" t="str">
        <f t="shared" si="19"/>
        <v>F</v>
      </c>
      <c r="D38" s="113">
        <f t="shared" si="20"/>
        <v>0.74641301042321262</v>
      </c>
      <c r="E38" s="114">
        <f t="shared" si="21"/>
        <v>4490</v>
      </c>
      <c r="F38" s="115" t="str">
        <f t="shared" si="22"/>
        <v>558</v>
      </c>
      <c r="G38" s="116" t="str">
        <f t="shared" si="23"/>
        <v>71바6552</v>
      </c>
      <c r="H38" s="117">
        <f t="shared" si="24"/>
        <v>5</v>
      </c>
      <c r="I38" s="118">
        <f t="shared" si="25"/>
        <v>1090.0350000000001</v>
      </c>
      <c r="J38" s="119">
        <f t="shared" si="26"/>
        <v>2.5590357125321962E-2</v>
      </c>
      <c r="K38" s="119">
        <f t="shared" si="27"/>
        <v>0.42503150866880668</v>
      </c>
      <c r="L38" s="119">
        <f t="shared" si="28"/>
        <v>0.10091419082873485</v>
      </c>
      <c r="M38" s="120">
        <f t="shared" si="29"/>
        <v>7.4790000000000001</v>
      </c>
      <c r="N38" s="121">
        <f t="shared" si="30"/>
        <v>0</v>
      </c>
      <c r="O38" s="121">
        <f t="shared" si="31"/>
        <v>4.4952685005527346</v>
      </c>
      <c r="P38" s="222">
        <f t="shared" si="32"/>
        <v>37</v>
      </c>
      <c r="Q38" s="223">
        <f t="shared" si="33"/>
        <v>0</v>
      </c>
      <c r="R38" s="223">
        <f t="shared" si="34"/>
        <v>49</v>
      </c>
      <c r="T38">
        <v>533</v>
      </c>
      <c r="U38">
        <v>4490</v>
      </c>
      <c r="V38" t="s">
        <v>292</v>
      </c>
      <c r="W38">
        <v>1090.0350000000001</v>
      </c>
      <c r="X38">
        <v>591.99</v>
      </c>
      <c r="Y38">
        <v>1.841</v>
      </c>
      <c r="Z38">
        <v>7.4790000000000001</v>
      </c>
      <c r="AA38">
        <v>96.520263</v>
      </c>
      <c r="AB38">
        <v>2.4699879999999999</v>
      </c>
      <c r="AC38">
        <v>41.024152999999998</v>
      </c>
      <c r="AD38" s="1">
        <v>110</v>
      </c>
      <c r="AE38">
        <v>0</v>
      </c>
      <c r="AF38">
        <v>49</v>
      </c>
      <c r="AG38">
        <v>71</v>
      </c>
      <c r="AH38">
        <v>11.293328000000001</v>
      </c>
      <c r="AI38">
        <v>50.5</v>
      </c>
      <c r="AJ38">
        <v>0</v>
      </c>
      <c r="AK38">
        <v>37</v>
      </c>
      <c r="AL38">
        <v>29524</v>
      </c>
      <c r="AM38" t="s">
        <v>293</v>
      </c>
      <c r="AN38" t="s">
        <v>497</v>
      </c>
      <c r="AO38">
        <v>513.28399999999999</v>
      </c>
      <c r="AR38" t="s">
        <v>117</v>
      </c>
      <c r="AS38" t="s">
        <v>119</v>
      </c>
      <c r="AT38" t="s">
        <v>208</v>
      </c>
      <c r="AU38" t="s">
        <v>292</v>
      </c>
      <c r="AV38" t="s">
        <v>203</v>
      </c>
      <c r="AW38">
        <v>5</v>
      </c>
      <c r="BB38">
        <v>0.74641301042321262</v>
      </c>
      <c r="BC38" t="s">
        <v>70</v>
      </c>
      <c r="BF38" t="s">
        <v>117</v>
      </c>
      <c r="BG38" s="5" t="s">
        <v>119</v>
      </c>
      <c r="BH38" t="s">
        <v>292</v>
      </c>
      <c r="BI38">
        <v>4490</v>
      </c>
      <c r="BJ38">
        <v>5</v>
      </c>
      <c r="BK38" t="s">
        <v>208</v>
      </c>
      <c r="BL38" t="s">
        <v>204</v>
      </c>
      <c r="BM38">
        <v>0.74641301042321262</v>
      </c>
      <c r="BN38" t="s">
        <v>70</v>
      </c>
      <c r="BO38" t="s">
        <v>193</v>
      </c>
      <c r="BP38">
        <v>1090.0350000000001</v>
      </c>
    </row>
    <row r="39" spans="1:68" ht="16.5">
      <c r="A39" s="127" t="str">
        <f t="shared" si="18"/>
        <v>태양여객</v>
      </c>
      <c r="B39" s="128" t="str">
        <f t="shared" si="1"/>
        <v>송철수</v>
      </c>
      <c r="C39" s="129" t="str">
        <f t="shared" si="19"/>
        <v>D</v>
      </c>
      <c r="D39" s="130">
        <f t="shared" si="20"/>
        <v>0.82197915023062773</v>
      </c>
      <c r="E39" s="131">
        <f t="shared" si="21"/>
        <v>6852</v>
      </c>
      <c r="F39" s="132" t="str">
        <f t="shared" si="22"/>
        <v>581</v>
      </c>
      <c r="G39" s="133" t="str">
        <f t="shared" si="23"/>
        <v>71바7194</v>
      </c>
      <c r="H39" s="134">
        <f t="shared" si="24"/>
        <v>4</v>
      </c>
      <c r="I39" s="135">
        <f t="shared" si="25"/>
        <v>660.774</v>
      </c>
      <c r="J39" s="136">
        <f t="shared" si="26"/>
        <v>1.965194309999567E-2</v>
      </c>
      <c r="K39" s="136">
        <f t="shared" si="27"/>
        <v>0.35376622775079997</v>
      </c>
      <c r="L39" s="136">
        <f t="shared" si="28"/>
        <v>9.2315980955667148E-2</v>
      </c>
      <c r="M39" s="137">
        <f t="shared" si="29"/>
        <v>8.1210000000000004</v>
      </c>
      <c r="N39" s="138">
        <f t="shared" si="30"/>
        <v>0</v>
      </c>
      <c r="O39" s="138">
        <f t="shared" si="31"/>
        <v>12.863702264314274</v>
      </c>
      <c r="P39" s="220">
        <f t="shared" si="32"/>
        <v>4</v>
      </c>
      <c r="Q39" s="221">
        <f t="shared" si="33"/>
        <v>0</v>
      </c>
      <c r="R39" s="221">
        <f t="shared" si="34"/>
        <v>85</v>
      </c>
      <c r="T39">
        <v>533</v>
      </c>
      <c r="U39">
        <v>6852</v>
      </c>
      <c r="V39" t="s">
        <v>388</v>
      </c>
      <c r="W39">
        <v>660.774</v>
      </c>
      <c r="X39">
        <v>335.01499999999999</v>
      </c>
      <c r="Y39">
        <v>1.972</v>
      </c>
      <c r="Z39">
        <v>8.1210000000000004</v>
      </c>
      <c r="AA39">
        <v>52.764705999999997</v>
      </c>
      <c r="AB39">
        <v>1.036929</v>
      </c>
      <c r="AC39">
        <v>18.666371000000002</v>
      </c>
      <c r="AD39" s="1">
        <v>61</v>
      </c>
      <c r="AE39">
        <v>0</v>
      </c>
      <c r="AF39">
        <v>85</v>
      </c>
      <c r="AG39">
        <v>81</v>
      </c>
      <c r="AH39">
        <v>12.52303</v>
      </c>
      <c r="AI39">
        <v>26.8</v>
      </c>
      <c r="AJ39">
        <v>0</v>
      </c>
      <c r="AK39">
        <v>4</v>
      </c>
      <c r="AL39">
        <v>300</v>
      </c>
      <c r="AM39" t="s">
        <v>389</v>
      </c>
      <c r="AN39" t="s">
        <v>498</v>
      </c>
      <c r="AO39">
        <v>223.797</v>
      </c>
      <c r="AR39" t="s">
        <v>117</v>
      </c>
      <c r="AS39" t="s">
        <v>121</v>
      </c>
      <c r="AT39" t="s">
        <v>218</v>
      </c>
      <c r="AU39" t="s">
        <v>388</v>
      </c>
      <c r="AV39" t="s">
        <v>48</v>
      </c>
      <c r="AW39">
        <v>4</v>
      </c>
      <c r="BB39">
        <v>0.82197915023062773</v>
      </c>
      <c r="BC39" t="s">
        <v>67</v>
      </c>
      <c r="BF39" t="s">
        <v>117</v>
      </c>
      <c r="BG39" t="s">
        <v>121</v>
      </c>
      <c r="BH39" t="s">
        <v>388</v>
      </c>
      <c r="BI39">
        <v>6852</v>
      </c>
      <c r="BJ39">
        <v>4</v>
      </c>
      <c r="BK39" t="s">
        <v>218</v>
      </c>
      <c r="BL39" t="s">
        <v>219</v>
      </c>
      <c r="BM39">
        <v>0.82197915023062773</v>
      </c>
      <c r="BN39" t="s">
        <v>67</v>
      </c>
      <c r="BO39" t="s">
        <v>184</v>
      </c>
      <c r="BP39">
        <v>660.774</v>
      </c>
    </row>
    <row r="40" spans="1:68" ht="16.5">
      <c r="A40" s="110" t="str">
        <f t="shared" si="18"/>
        <v>태양여객</v>
      </c>
      <c r="B40" s="111" t="str">
        <f t="shared" si="1"/>
        <v>송효일</v>
      </c>
      <c r="C40" s="112" t="str">
        <f t="shared" si="19"/>
        <v>F</v>
      </c>
      <c r="D40" s="113">
        <f t="shared" si="20"/>
        <v>0.73799999999999999</v>
      </c>
      <c r="E40" s="114">
        <f t="shared" si="21"/>
        <v>3730</v>
      </c>
      <c r="F40" s="115" t="str">
        <f t="shared" si="22"/>
        <v>558</v>
      </c>
      <c r="G40" s="116" t="str">
        <f t="shared" si="23"/>
        <v>71바6552</v>
      </c>
      <c r="H40" s="117">
        <f t="shared" si="24"/>
        <v>1</v>
      </c>
      <c r="I40" s="118">
        <f t="shared" si="25"/>
        <v>1870.2850000000001</v>
      </c>
      <c r="J40" s="119">
        <f t="shared" si="26"/>
        <v>1.896423656084634E-2</v>
      </c>
      <c r="K40" s="119">
        <f t="shared" si="27"/>
        <v>0.39906955092483765</v>
      </c>
      <c r="L40" s="119">
        <f t="shared" si="28"/>
        <v>0.20692033567076676</v>
      </c>
      <c r="M40" s="120">
        <f t="shared" si="29"/>
        <v>6.6980000000000004</v>
      </c>
      <c r="N40" s="121">
        <f t="shared" si="30"/>
        <v>0</v>
      </c>
      <c r="O40" s="121">
        <f t="shared" si="31"/>
        <v>6.3091988654135598</v>
      </c>
      <c r="P40" s="222">
        <f t="shared" si="32"/>
        <v>8</v>
      </c>
      <c r="Q40" s="223">
        <f t="shared" si="33"/>
        <v>0</v>
      </c>
      <c r="R40" s="223">
        <f t="shared" si="34"/>
        <v>118</v>
      </c>
      <c r="T40">
        <v>533</v>
      </c>
      <c r="U40">
        <v>3730</v>
      </c>
      <c r="V40" t="s">
        <v>294</v>
      </c>
      <c r="W40">
        <v>1870.2850000000001</v>
      </c>
      <c r="X40">
        <v>1013.593</v>
      </c>
      <c r="Y40">
        <v>1.845</v>
      </c>
      <c r="Z40">
        <v>6.6980000000000004</v>
      </c>
      <c r="AA40">
        <v>152.58051599999999</v>
      </c>
      <c r="AB40">
        <v>2.893573</v>
      </c>
      <c r="AC40">
        <v>60.890237999999997</v>
      </c>
      <c r="AD40" s="1">
        <v>387</v>
      </c>
      <c r="AE40">
        <v>0</v>
      </c>
      <c r="AF40">
        <v>118</v>
      </c>
      <c r="AG40">
        <v>64</v>
      </c>
      <c r="AH40">
        <v>12.257692</v>
      </c>
      <c r="AI40">
        <v>6.2</v>
      </c>
      <c r="AJ40">
        <v>0</v>
      </c>
      <c r="AK40">
        <v>8</v>
      </c>
      <c r="AL40">
        <v>774</v>
      </c>
      <c r="AM40" t="s">
        <v>295</v>
      </c>
      <c r="AN40" t="s">
        <v>499</v>
      </c>
      <c r="AO40">
        <v>1870.2850000000001</v>
      </c>
      <c r="AR40" t="s">
        <v>117</v>
      </c>
      <c r="AS40" t="s">
        <v>119</v>
      </c>
      <c r="AT40" t="s">
        <v>208</v>
      </c>
      <c r="AU40" t="s">
        <v>294</v>
      </c>
      <c r="AV40" t="s">
        <v>203</v>
      </c>
      <c r="AW40">
        <v>1</v>
      </c>
      <c r="BB40">
        <v>0.73799999999999999</v>
      </c>
      <c r="BC40" t="s">
        <v>70</v>
      </c>
      <c r="BF40" t="s">
        <v>117</v>
      </c>
      <c r="BG40" t="s">
        <v>119</v>
      </c>
      <c r="BH40" t="s">
        <v>294</v>
      </c>
      <c r="BI40">
        <v>3730</v>
      </c>
      <c r="BJ40">
        <v>1</v>
      </c>
      <c r="BK40" t="s">
        <v>208</v>
      </c>
      <c r="BL40" t="s">
        <v>179</v>
      </c>
      <c r="BM40">
        <v>0.73799999999999999</v>
      </c>
      <c r="BN40" t="s">
        <v>70</v>
      </c>
      <c r="BO40" t="s">
        <v>193</v>
      </c>
      <c r="BP40">
        <v>1870.2850000000001</v>
      </c>
    </row>
    <row r="41" spans="1:68" ht="16.5">
      <c r="A41" s="127" t="str">
        <f t="shared" si="18"/>
        <v>태양여객</v>
      </c>
      <c r="B41" s="128" t="str">
        <f t="shared" si="1"/>
        <v>양원석</v>
      </c>
      <c r="C41" s="129" t="str">
        <f t="shared" si="19"/>
        <v>D</v>
      </c>
      <c r="D41" s="130">
        <f t="shared" si="20"/>
        <v>0.82086956521739129</v>
      </c>
      <c r="E41" s="131">
        <f t="shared" si="21"/>
        <v>5946</v>
      </c>
      <c r="F41" s="132" t="str">
        <f t="shared" si="22"/>
        <v>581</v>
      </c>
      <c r="G41" s="133" t="str">
        <f t="shared" si="23"/>
        <v>71바7351</v>
      </c>
      <c r="H41" s="134">
        <f t="shared" si="24"/>
        <v>1</v>
      </c>
      <c r="I41" s="135">
        <f t="shared" si="25"/>
        <v>1613.3240000000001</v>
      </c>
      <c r="J41" s="136">
        <f t="shared" si="26"/>
        <v>3.3130107883501105E-2</v>
      </c>
      <c r="K41" s="136">
        <f t="shared" si="27"/>
        <v>0.33227464766606885</v>
      </c>
      <c r="L41" s="136">
        <f t="shared" si="28"/>
        <v>0.16425714859507451</v>
      </c>
      <c r="M41" s="137">
        <f t="shared" si="29"/>
        <v>4.6349999999999998</v>
      </c>
      <c r="N41" s="138">
        <f t="shared" si="30"/>
        <v>6.1983829658518681E-2</v>
      </c>
      <c r="O41" s="138">
        <f t="shared" si="31"/>
        <v>3.5950621201940836</v>
      </c>
      <c r="P41" s="220">
        <f t="shared" si="32"/>
        <v>5</v>
      </c>
      <c r="Q41" s="221">
        <f t="shared" si="33"/>
        <v>1</v>
      </c>
      <c r="R41" s="221">
        <f t="shared" si="34"/>
        <v>58</v>
      </c>
      <c r="T41">
        <v>533</v>
      </c>
      <c r="U41">
        <v>5946</v>
      </c>
      <c r="V41" t="s">
        <v>296</v>
      </c>
      <c r="W41">
        <v>1613.3240000000001</v>
      </c>
      <c r="X41">
        <v>854.32299999999998</v>
      </c>
      <c r="Y41">
        <v>1.8879999999999999</v>
      </c>
      <c r="Z41">
        <v>4.6349999999999998</v>
      </c>
      <c r="AA41">
        <v>138.836614</v>
      </c>
      <c r="AB41">
        <v>4.599672</v>
      </c>
      <c r="AC41">
        <v>46.131886999999999</v>
      </c>
      <c r="AD41" s="1">
        <v>265</v>
      </c>
      <c r="AE41">
        <v>1</v>
      </c>
      <c r="AF41">
        <v>58</v>
      </c>
      <c r="AG41">
        <v>70</v>
      </c>
      <c r="AH41">
        <v>11.620305999999999</v>
      </c>
      <c r="AI41">
        <v>2.9</v>
      </c>
      <c r="AJ41">
        <v>0</v>
      </c>
      <c r="AK41">
        <v>5</v>
      </c>
      <c r="AL41">
        <v>1282</v>
      </c>
      <c r="AM41" t="s">
        <v>297</v>
      </c>
      <c r="AN41" t="s">
        <v>500</v>
      </c>
      <c r="AO41">
        <v>1613.3240000000001</v>
      </c>
      <c r="AR41" t="s">
        <v>117</v>
      </c>
      <c r="AS41" t="s">
        <v>121</v>
      </c>
      <c r="AT41" t="s">
        <v>219</v>
      </c>
      <c r="AU41" t="s">
        <v>296</v>
      </c>
      <c r="AV41" t="s">
        <v>203</v>
      </c>
      <c r="AW41">
        <v>1</v>
      </c>
      <c r="BB41">
        <v>0.82086956521739129</v>
      </c>
      <c r="BC41" t="s">
        <v>67</v>
      </c>
      <c r="BF41" t="s">
        <v>117</v>
      </c>
      <c r="BG41" t="s">
        <v>121</v>
      </c>
      <c r="BH41" t="s">
        <v>296</v>
      </c>
      <c r="BI41">
        <v>5946</v>
      </c>
      <c r="BJ41">
        <v>1</v>
      </c>
      <c r="BK41" t="s">
        <v>219</v>
      </c>
      <c r="BL41" t="s">
        <v>179</v>
      </c>
      <c r="BM41">
        <v>0.82086956521739129</v>
      </c>
      <c r="BN41" t="s">
        <v>67</v>
      </c>
      <c r="BO41" t="s">
        <v>184</v>
      </c>
      <c r="BP41">
        <v>1613.3240000000001</v>
      </c>
    </row>
    <row r="42" spans="1:68" ht="16.5">
      <c r="A42" s="110" t="str">
        <f t="shared" si="18"/>
        <v>태양여객</v>
      </c>
      <c r="B42" s="111" t="str">
        <f t="shared" si="1"/>
        <v>양호철</v>
      </c>
      <c r="C42" s="112" t="str">
        <f t="shared" si="19"/>
        <v>S</v>
      </c>
      <c r="D42" s="113">
        <f t="shared" si="20"/>
        <v>1.0680000000000001</v>
      </c>
      <c r="E42" s="114">
        <f t="shared" si="21"/>
        <v>2170</v>
      </c>
      <c r="F42" s="115" t="str">
        <f t="shared" si="22"/>
        <v>583</v>
      </c>
      <c r="G42" s="116" t="str">
        <f t="shared" si="23"/>
        <v>72바1870</v>
      </c>
      <c r="H42" s="117">
        <f t="shared" si="24"/>
        <v>1</v>
      </c>
      <c r="I42" s="118">
        <f t="shared" si="25"/>
        <v>2068.5039999999999</v>
      </c>
      <c r="J42" s="119">
        <f t="shared" si="26"/>
        <v>6.352183908464472E-3</v>
      </c>
      <c r="K42" s="119">
        <f t="shared" si="27"/>
        <v>0.28993551640945558</v>
      </c>
      <c r="L42" s="119">
        <f t="shared" si="28"/>
        <v>0.18080699868117248</v>
      </c>
      <c r="M42" s="120">
        <f t="shared" si="29"/>
        <v>9.3710000000000004</v>
      </c>
      <c r="N42" s="121">
        <f t="shared" si="30"/>
        <v>0</v>
      </c>
      <c r="O42" s="121">
        <f t="shared" si="31"/>
        <v>37.80509972424516</v>
      </c>
      <c r="P42" s="222">
        <f t="shared" si="32"/>
        <v>3</v>
      </c>
      <c r="Q42" s="223">
        <f t="shared" si="33"/>
        <v>0</v>
      </c>
      <c r="R42" s="223">
        <f t="shared" si="34"/>
        <v>782</v>
      </c>
      <c r="T42">
        <v>533</v>
      </c>
      <c r="U42">
        <v>2170</v>
      </c>
      <c r="V42" t="s">
        <v>298</v>
      </c>
      <c r="W42">
        <v>2068.5039999999999</v>
      </c>
      <c r="X42">
        <v>774.61900000000003</v>
      </c>
      <c r="Y42">
        <v>2.67</v>
      </c>
      <c r="Z42">
        <v>9.3710000000000004</v>
      </c>
      <c r="AA42">
        <v>123.04634299999999</v>
      </c>
      <c r="AB42">
        <v>0.781613</v>
      </c>
      <c r="AC42">
        <v>35.675505000000001</v>
      </c>
      <c r="AD42" s="1">
        <v>374</v>
      </c>
      <c r="AE42">
        <v>0</v>
      </c>
      <c r="AF42">
        <v>782</v>
      </c>
      <c r="AG42">
        <v>94</v>
      </c>
      <c r="AH42">
        <v>16.810770999999999</v>
      </c>
      <c r="AI42">
        <v>216.1</v>
      </c>
      <c r="AJ42">
        <v>3.1</v>
      </c>
      <c r="AK42">
        <v>3</v>
      </c>
      <c r="AL42">
        <v>108</v>
      </c>
      <c r="AM42" t="s">
        <v>299</v>
      </c>
      <c r="AN42" t="s">
        <v>501</v>
      </c>
      <c r="AO42">
        <v>2068.5039999999999</v>
      </c>
      <c r="AR42" t="s">
        <v>117</v>
      </c>
      <c r="AS42" t="s">
        <v>122</v>
      </c>
      <c r="AT42" t="s">
        <v>228</v>
      </c>
      <c r="AU42" t="s">
        <v>298</v>
      </c>
      <c r="AV42" t="s">
        <v>48</v>
      </c>
      <c r="AW42">
        <v>1</v>
      </c>
      <c r="BB42">
        <v>1.0680000000000001</v>
      </c>
      <c r="BC42" t="s">
        <v>71</v>
      </c>
      <c r="BF42" t="s">
        <v>117</v>
      </c>
      <c r="BG42" t="s">
        <v>122</v>
      </c>
      <c r="BH42" t="s">
        <v>298</v>
      </c>
      <c r="BI42">
        <v>2170</v>
      </c>
      <c r="BJ42">
        <v>1</v>
      </c>
      <c r="BK42" t="s">
        <v>228</v>
      </c>
      <c r="BL42" t="s">
        <v>179</v>
      </c>
      <c r="BM42">
        <v>1.0680000000000001</v>
      </c>
      <c r="BN42" t="s">
        <v>71</v>
      </c>
      <c r="BO42" t="s">
        <v>181</v>
      </c>
      <c r="BP42">
        <v>2068.5039999999999</v>
      </c>
    </row>
    <row r="43" spans="1:68" ht="16.5">
      <c r="A43" s="127" t="str">
        <f t="shared" si="18"/>
        <v>태양여객</v>
      </c>
      <c r="B43" s="128" t="str">
        <f t="shared" si="1"/>
        <v>오정복</v>
      </c>
      <c r="C43" s="129" t="str">
        <f t="shared" si="19"/>
        <v>F</v>
      </c>
      <c r="D43" s="130">
        <f t="shared" si="20"/>
        <v>0.79608321017412642</v>
      </c>
      <c r="E43" s="131">
        <f t="shared" si="21"/>
        <v>226</v>
      </c>
      <c r="F43" s="132" t="str">
        <f t="shared" si="22"/>
        <v>558</v>
      </c>
      <c r="G43" s="133" t="str">
        <f t="shared" si="23"/>
        <v>71바6556</v>
      </c>
      <c r="H43" s="134">
        <f t="shared" si="24"/>
        <v>3</v>
      </c>
      <c r="I43" s="135">
        <f t="shared" si="25"/>
        <v>1573.1669999999999</v>
      </c>
      <c r="J43" s="136">
        <f t="shared" si="26"/>
        <v>2.3015836021879586E-2</v>
      </c>
      <c r="K43" s="136">
        <f t="shared" si="27"/>
        <v>0.37232496187851383</v>
      </c>
      <c r="L43" s="136">
        <f t="shared" si="28"/>
        <v>0.1900624663497264</v>
      </c>
      <c r="M43" s="137">
        <f t="shared" si="29"/>
        <v>6.4279999999999999</v>
      </c>
      <c r="N43" s="138">
        <f t="shared" si="30"/>
        <v>0.38139625354460144</v>
      </c>
      <c r="O43" s="138">
        <f t="shared" si="31"/>
        <v>11.187623437308309</v>
      </c>
      <c r="P43" s="220">
        <f t="shared" si="32"/>
        <v>11</v>
      </c>
      <c r="Q43" s="221">
        <f t="shared" si="33"/>
        <v>6</v>
      </c>
      <c r="R43" s="221">
        <f t="shared" si="34"/>
        <v>176</v>
      </c>
      <c r="T43">
        <v>533</v>
      </c>
      <c r="U43">
        <v>226</v>
      </c>
      <c r="V43" t="s">
        <v>300</v>
      </c>
      <c r="W43">
        <v>1573.1669999999999</v>
      </c>
      <c r="X43">
        <v>793.25800000000004</v>
      </c>
      <c r="Y43">
        <v>1.9830000000000001</v>
      </c>
      <c r="Z43">
        <v>6.4279999999999999</v>
      </c>
      <c r="AA43">
        <v>130.02968899999999</v>
      </c>
      <c r="AB43">
        <v>2.9927419999999998</v>
      </c>
      <c r="AC43">
        <v>48.413299000000002</v>
      </c>
      <c r="AD43" s="1">
        <v>299</v>
      </c>
      <c r="AE43">
        <v>6</v>
      </c>
      <c r="AF43">
        <v>176</v>
      </c>
      <c r="AG43">
        <v>86</v>
      </c>
      <c r="AH43">
        <v>12.098521</v>
      </c>
      <c r="AI43">
        <v>123.2</v>
      </c>
      <c r="AJ43">
        <v>0</v>
      </c>
      <c r="AK43">
        <v>11</v>
      </c>
      <c r="AL43">
        <v>1767</v>
      </c>
      <c r="AM43" t="s">
        <v>301</v>
      </c>
      <c r="AN43" t="s">
        <v>502</v>
      </c>
      <c r="AO43">
        <v>1410.1890000000001</v>
      </c>
      <c r="AR43" t="s">
        <v>117</v>
      </c>
      <c r="AS43" t="s">
        <v>119</v>
      </c>
      <c r="AT43" t="s">
        <v>210</v>
      </c>
      <c r="AU43" t="s">
        <v>300</v>
      </c>
      <c r="AV43" t="s">
        <v>203</v>
      </c>
      <c r="AW43">
        <v>3</v>
      </c>
      <c r="BB43">
        <v>0.79608321017412642</v>
      </c>
      <c r="BC43" t="s">
        <v>70</v>
      </c>
      <c r="BF43" t="s">
        <v>117</v>
      </c>
      <c r="BG43" s="5" t="s">
        <v>119</v>
      </c>
      <c r="BH43" t="s">
        <v>300</v>
      </c>
      <c r="BI43">
        <v>226</v>
      </c>
      <c r="BJ43">
        <v>3</v>
      </c>
      <c r="BK43" t="s">
        <v>210</v>
      </c>
      <c r="BL43" t="s">
        <v>207</v>
      </c>
      <c r="BM43">
        <v>0.79608321017412642</v>
      </c>
      <c r="BN43" t="s">
        <v>70</v>
      </c>
      <c r="BO43" t="s">
        <v>193</v>
      </c>
      <c r="BP43">
        <v>1573.1669999999999</v>
      </c>
    </row>
    <row r="44" spans="1:68" ht="16.5">
      <c r="A44" s="110" t="str">
        <f t="shared" si="18"/>
        <v>태양여객</v>
      </c>
      <c r="B44" s="111" t="str">
        <f t="shared" si="1"/>
        <v>오흥식</v>
      </c>
      <c r="C44" s="112" t="str">
        <f t="shared" si="19"/>
        <v>D</v>
      </c>
      <c r="D44" s="113">
        <f t="shared" si="20"/>
        <v>0.84000000000000008</v>
      </c>
      <c r="E44" s="114">
        <f t="shared" si="21"/>
        <v>7599</v>
      </c>
      <c r="F44" s="115" t="str">
        <f t="shared" si="22"/>
        <v>583</v>
      </c>
      <c r="G44" s="116" t="str">
        <f t="shared" si="23"/>
        <v>71바7407</v>
      </c>
      <c r="H44" s="117">
        <f t="shared" si="24"/>
        <v>1</v>
      </c>
      <c r="I44" s="118">
        <f t="shared" si="25"/>
        <v>2242.61</v>
      </c>
      <c r="J44" s="119">
        <f t="shared" si="26"/>
        <v>2.518996116692742E-2</v>
      </c>
      <c r="K44" s="119">
        <f t="shared" si="27"/>
        <v>0.31284913042363138</v>
      </c>
      <c r="L44" s="119">
        <f t="shared" si="28"/>
        <v>0.31391994149673813</v>
      </c>
      <c r="M44" s="120">
        <f t="shared" si="29"/>
        <v>11.651999999999999</v>
      </c>
      <c r="N44" s="121">
        <f t="shared" si="30"/>
        <v>0</v>
      </c>
      <c r="O44" s="121">
        <f t="shared" si="31"/>
        <v>5.5738625975983336</v>
      </c>
      <c r="P44" s="222">
        <f t="shared" si="32"/>
        <v>12</v>
      </c>
      <c r="Q44" s="223">
        <f t="shared" si="33"/>
        <v>0</v>
      </c>
      <c r="R44" s="223">
        <f t="shared" si="34"/>
        <v>125</v>
      </c>
      <c r="T44">
        <v>533</v>
      </c>
      <c r="U44">
        <v>7599</v>
      </c>
      <c r="V44" t="s">
        <v>302</v>
      </c>
      <c r="W44">
        <v>2242.61</v>
      </c>
      <c r="X44">
        <v>1026.92</v>
      </c>
      <c r="Y44">
        <v>2.1840000000000002</v>
      </c>
      <c r="Z44">
        <v>11.651999999999999</v>
      </c>
      <c r="AA44">
        <v>137.24384000000001</v>
      </c>
      <c r="AB44">
        <v>3.4571670000000001</v>
      </c>
      <c r="AC44">
        <v>42.936616000000001</v>
      </c>
      <c r="AD44" s="1">
        <v>704</v>
      </c>
      <c r="AE44">
        <v>0</v>
      </c>
      <c r="AF44">
        <v>125</v>
      </c>
      <c r="AG44">
        <v>87</v>
      </c>
      <c r="AH44">
        <v>16.340332</v>
      </c>
      <c r="AI44">
        <v>889.2</v>
      </c>
      <c r="AJ44">
        <v>25.9</v>
      </c>
      <c r="AK44">
        <v>12</v>
      </c>
      <c r="AL44">
        <v>3463</v>
      </c>
      <c r="AM44" t="s">
        <v>303</v>
      </c>
      <c r="AN44" t="s">
        <v>503</v>
      </c>
      <c r="AO44">
        <v>2242.61</v>
      </c>
      <c r="AR44" t="s">
        <v>117</v>
      </c>
      <c r="AS44" t="s">
        <v>122</v>
      </c>
      <c r="AT44" t="s">
        <v>227</v>
      </c>
      <c r="AU44" t="s">
        <v>302</v>
      </c>
      <c r="AV44" t="s">
        <v>48</v>
      </c>
      <c r="AW44">
        <v>1</v>
      </c>
      <c r="BB44">
        <v>0.84000000000000008</v>
      </c>
      <c r="BC44" t="s">
        <v>67</v>
      </c>
      <c r="BF44" t="s">
        <v>117</v>
      </c>
      <c r="BG44" s="5" t="s">
        <v>122</v>
      </c>
      <c r="BH44" t="s">
        <v>302</v>
      </c>
      <c r="BI44">
        <v>7599</v>
      </c>
      <c r="BJ44">
        <v>1</v>
      </c>
      <c r="BK44" t="s">
        <v>227</v>
      </c>
      <c r="BL44" t="s">
        <v>179</v>
      </c>
      <c r="BM44">
        <v>0.84000000000000008</v>
      </c>
      <c r="BN44" t="s">
        <v>67</v>
      </c>
      <c r="BO44" t="s">
        <v>184</v>
      </c>
      <c r="BP44">
        <v>2242.61</v>
      </c>
    </row>
    <row r="45" spans="1:68" ht="16.5">
      <c r="A45" s="127" t="str">
        <f t="shared" si="18"/>
        <v>태양여객</v>
      </c>
      <c r="B45" s="128" t="str">
        <f t="shared" si="1"/>
        <v>유성현</v>
      </c>
      <c r="C45" s="129" t="str">
        <f t="shared" si="19"/>
        <v>C</v>
      </c>
      <c r="D45" s="130">
        <f t="shared" si="20"/>
        <v>0.877371563150256</v>
      </c>
      <c r="E45" s="131">
        <f t="shared" si="21"/>
        <v>6322</v>
      </c>
      <c r="F45" s="132" t="str">
        <f t="shared" si="22"/>
        <v>590</v>
      </c>
      <c r="G45" s="133" t="str">
        <f t="shared" si="23"/>
        <v>72바1410</v>
      </c>
      <c r="H45" s="134">
        <f t="shared" si="24"/>
        <v>6</v>
      </c>
      <c r="I45" s="135">
        <f t="shared" si="25"/>
        <v>1131.1479999999999</v>
      </c>
      <c r="J45" s="136">
        <f t="shared" si="26"/>
        <v>1.863335205271777E-2</v>
      </c>
      <c r="K45" s="136">
        <f t="shared" si="27"/>
        <v>0.37912859459777293</v>
      </c>
      <c r="L45" s="136">
        <f t="shared" si="28"/>
        <v>0.13526081467677087</v>
      </c>
      <c r="M45" s="137">
        <f t="shared" si="29"/>
        <v>8.8089999999999993</v>
      </c>
      <c r="N45" s="138">
        <f t="shared" si="30"/>
        <v>0</v>
      </c>
      <c r="O45" s="138">
        <f t="shared" si="31"/>
        <v>3.801447732745848</v>
      </c>
      <c r="P45" s="220">
        <f t="shared" si="32"/>
        <v>49</v>
      </c>
      <c r="Q45" s="221">
        <f t="shared" si="33"/>
        <v>0</v>
      </c>
      <c r="R45" s="221">
        <f t="shared" si="34"/>
        <v>43</v>
      </c>
      <c r="T45">
        <v>533</v>
      </c>
      <c r="U45">
        <v>6322</v>
      </c>
      <c r="V45" t="s">
        <v>304</v>
      </c>
      <c r="W45">
        <v>1131.1479999999999</v>
      </c>
      <c r="X45">
        <v>488.35199999999998</v>
      </c>
      <c r="Y45">
        <v>2.3159999999999998</v>
      </c>
      <c r="Z45">
        <v>8.8089999999999993</v>
      </c>
      <c r="AA45">
        <v>76.056631999999993</v>
      </c>
      <c r="AB45">
        <v>1.4171899999999999</v>
      </c>
      <c r="AC45">
        <v>28.835243999999999</v>
      </c>
      <c r="AD45" s="1">
        <v>153</v>
      </c>
      <c r="AE45">
        <v>0</v>
      </c>
      <c r="AF45">
        <v>43</v>
      </c>
      <c r="AG45">
        <v>81</v>
      </c>
      <c r="AH45">
        <v>14.872443000000001</v>
      </c>
      <c r="AI45">
        <v>79.099999999999994</v>
      </c>
      <c r="AJ45">
        <v>0</v>
      </c>
      <c r="AK45">
        <v>49</v>
      </c>
      <c r="AL45">
        <v>13926</v>
      </c>
      <c r="AM45" t="s">
        <v>305</v>
      </c>
      <c r="AN45" t="s">
        <v>504</v>
      </c>
      <c r="AO45">
        <v>527.976</v>
      </c>
      <c r="AR45" t="s">
        <v>117</v>
      </c>
      <c r="AS45" t="s">
        <v>123</v>
      </c>
      <c r="AT45" t="s">
        <v>231</v>
      </c>
      <c r="AU45" t="s">
        <v>304</v>
      </c>
      <c r="AV45" t="s">
        <v>203</v>
      </c>
      <c r="AW45">
        <v>6</v>
      </c>
      <c r="BB45">
        <v>0.877371563150256</v>
      </c>
      <c r="BC45" t="s">
        <v>69</v>
      </c>
      <c r="BF45" t="s">
        <v>117</v>
      </c>
      <c r="BG45" t="s">
        <v>123</v>
      </c>
      <c r="BH45" t="s">
        <v>304</v>
      </c>
      <c r="BI45">
        <v>6322</v>
      </c>
      <c r="BJ45">
        <v>6</v>
      </c>
      <c r="BK45" t="s">
        <v>231</v>
      </c>
      <c r="BL45" t="s">
        <v>236</v>
      </c>
      <c r="BM45">
        <v>0.877371563150256</v>
      </c>
      <c r="BN45" t="s">
        <v>69</v>
      </c>
      <c r="BO45" t="s">
        <v>182</v>
      </c>
      <c r="BP45">
        <v>1131.1479999999999</v>
      </c>
    </row>
    <row r="46" spans="1:68" ht="16.5">
      <c r="A46" s="110" t="str">
        <f t="shared" si="18"/>
        <v>태양여객</v>
      </c>
      <c r="B46" s="111" t="str">
        <f t="shared" si="1"/>
        <v>유재영</v>
      </c>
      <c r="C46" s="112" t="str">
        <f t="shared" si="19"/>
        <v>F</v>
      </c>
      <c r="D46" s="113">
        <f t="shared" si="20"/>
        <v>0.77712760676138715</v>
      </c>
      <c r="E46" s="114">
        <f t="shared" si="21"/>
        <v>4327</v>
      </c>
      <c r="F46" s="115" t="str">
        <f t="shared" si="22"/>
        <v>556</v>
      </c>
      <c r="G46" s="116" t="str">
        <f t="shared" si="23"/>
        <v>71바7197</v>
      </c>
      <c r="H46" s="117">
        <f t="shared" si="24"/>
        <v>6</v>
      </c>
      <c r="I46" s="118">
        <f t="shared" si="25"/>
        <v>5659.5289999999995</v>
      </c>
      <c r="J46" s="119">
        <f t="shared" si="26"/>
        <v>3.0080950352967362E-2</v>
      </c>
      <c r="K46" s="119">
        <f t="shared" si="27"/>
        <v>0.3967410595924617</v>
      </c>
      <c r="L46" s="119">
        <f t="shared" si="28"/>
        <v>0.13746726980284049</v>
      </c>
      <c r="M46" s="120">
        <f t="shared" si="29"/>
        <v>12.666</v>
      </c>
      <c r="N46" s="121">
        <f t="shared" si="30"/>
        <v>0.42406355723241279</v>
      </c>
      <c r="O46" s="121">
        <f t="shared" si="31"/>
        <v>22.104312920739517</v>
      </c>
      <c r="P46" s="222">
        <f t="shared" si="32"/>
        <v>75</v>
      </c>
      <c r="Q46" s="223">
        <f t="shared" si="33"/>
        <v>24</v>
      </c>
      <c r="R46" s="223">
        <f t="shared" si="34"/>
        <v>1251</v>
      </c>
      <c r="T46">
        <v>533</v>
      </c>
      <c r="U46">
        <v>4327</v>
      </c>
      <c r="V46" t="s">
        <v>306</v>
      </c>
      <c r="W46">
        <v>5659.5290000000005</v>
      </c>
      <c r="X46">
        <v>2934.567</v>
      </c>
      <c r="Y46">
        <v>1.929</v>
      </c>
      <c r="Z46">
        <v>12.666</v>
      </c>
      <c r="AA46">
        <v>450.95430299999998</v>
      </c>
      <c r="AB46">
        <v>13.565134</v>
      </c>
      <c r="AC46">
        <v>178.91208800000001</v>
      </c>
      <c r="AD46" s="1">
        <v>778</v>
      </c>
      <c r="AE46">
        <v>24</v>
      </c>
      <c r="AF46">
        <v>1251</v>
      </c>
      <c r="AG46">
        <v>94</v>
      </c>
      <c r="AH46">
        <v>12.550115999999999</v>
      </c>
      <c r="AI46">
        <v>1237.9000000000001</v>
      </c>
      <c r="AJ46">
        <v>0</v>
      </c>
      <c r="AK46">
        <v>75</v>
      </c>
      <c r="AL46">
        <v>23997</v>
      </c>
      <c r="AM46" t="s">
        <v>307</v>
      </c>
      <c r="AN46" t="s">
        <v>505</v>
      </c>
      <c r="AO46">
        <v>4437.43</v>
      </c>
      <c r="AR46" t="s">
        <v>117</v>
      </c>
      <c r="AS46" t="s">
        <v>118</v>
      </c>
      <c r="AT46" t="s">
        <v>205</v>
      </c>
      <c r="AU46" t="s">
        <v>306</v>
      </c>
      <c r="AV46" t="s">
        <v>48</v>
      </c>
      <c r="AW46">
        <v>6</v>
      </c>
      <c r="BB46">
        <v>0.77712760676138715</v>
      </c>
      <c r="BC46" t="s">
        <v>70</v>
      </c>
      <c r="BF46" t="s">
        <v>117</v>
      </c>
      <c r="BG46" s="5" t="s">
        <v>118</v>
      </c>
      <c r="BH46" t="s">
        <v>306</v>
      </c>
      <c r="BI46">
        <v>4327</v>
      </c>
      <c r="BJ46">
        <v>6</v>
      </c>
      <c r="BK46" t="s">
        <v>205</v>
      </c>
      <c r="BL46" t="s">
        <v>212</v>
      </c>
      <c r="BM46">
        <v>0.77712760676138715</v>
      </c>
      <c r="BN46" t="s">
        <v>70</v>
      </c>
      <c r="BO46" t="s">
        <v>193</v>
      </c>
      <c r="BP46">
        <v>5659.5289999999995</v>
      </c>
    </row>
    <row r="47" spans="1:68" ht="16.5">
      <c r="A47" s="127" t="str">
        <f t="shared" si="18"/>
        <v>태양여객</v>
      </c>
      <c r="B47" s="128" t="str">
        <f t="shared" si="1"/>
        <v>윤석만</v>
      </c>
      <c r="C47" s="129" t="str">
        <f t="shared" si="19"/>
        <v>D</v>
      </c>
      <c r="D47" s="130">
        <f t="shared" si="20"/>
        <v>0.81229472565080085</v>
      </c>
      <c r="E47" s="131">
        <f t="shared" si="21"/>
        <v>9194</v>
      </c>
      <c r="F47" s="132" t="str">
        <f t="shared" si="22"/>
        <v>556</v>
      </c>
      <c r="G47" s="133" t="str">
        <f t="shared" si="23"/>
        <v>71바7152</v>
      </c>
      <c r="H47" s="134">
        <f t="shared" si="24"/>
        <v>2</v>
      </c>
      <c r="I47" s="135">
        <f t="shared" si="25"/>
        <v>688.81799999999998</v>
      </c>
      <c r="J47" s="136">
        <f t="shared" si="26"/>
        <v>4.0696867263048837E-2</v>
      </c>
      <c r="K47" s="136">
        <f t="shared" si="27"/>
        <v>0.37693929038674084</v>
      </c>
      <c r="L47" s="136">
        <f t="shared" si="28"/>
        <v>0.24534782772807912</v>
      </c>
      <c r="M47" s="137">
        <f t="shared" si="29"/>
        <v>9.0419999999999998</v>
      </c>
      <c r="N47" s="138">
        <f t="shared" si="30"/>
        <v>0.14517622942489888</v>
      </c>
      <c r="O47" s="138">
        <f t="shared" si="31"/>
        <v>7.1136352418200453</v>
      </c>
      <c r="P47" s="220">
        <f t="shared" si="32"/>
        <v>7</v>
      </c>
      <c r="Q47" s="221">
        <f t="shared" si="33"/>
        <v>1</v>
      </c>
      <c r="R47" s="221">
        <f t="shared" si="34"/>
        <v>49</v>
      </c>
      <c r="T47">
        <v>533</v>
      </c>
      <c r="U47">
        <v>9194</v>
      </c>
      <c r="V47" t="s">
        <v>308</v>
      </c>
      <c r="W47">
        <v>688.81799999999998</v>
      </c>
      <c r="X47">
        <v>354.50700000000001</v>
      </c>
      <c r="Y47">
        <v>1.9430000000000001</v>
      </c>
      <c r="Z47">
        <v>9.0419999999999998</v>
      </c>
      <c r="AA47">
        <v>54.173875000000002</v>
      </c>
      <c r="AB47">
        <v>2.204707</v>
      </c>
      <c r="AC47">
        <v>20.420262000000001</v>
      </c>
      <c r="AD47" s="1">
        <v>169</v>
      </c>
      <c r="AE47">
        <v>1</v>
      </c>
      <c r="AF47">
        <v>49</v>
      </c>
      <c r="AG47">
        <v>67</v>
      </c>
      <c r="AH47">
        <v>12.714947</v>
      </c>
      <c r="AI47">
        <v>0</v>
      </c>
      <c r="AJ47">
        <v>0</v>
      </c>
      <c r="AK47">
        <v>7</v>
      </c>
      <c r="AL47">
        <v>746</v>
      </c>
      <c r="AM47" t="s">
        <v>309</v>
      </c>
      <c r="AN47" t="s">
        <v>506</v>
      </c>
      <c r="AO47">
        <v>631.11500000000001</v>
      </c>
      <c r="AR47" t="s">
        <v>117</v>
      </c>
      <c r="AS47" t="s">
        <v>118</v>
      </c>
      <c r="AT47" t="s">
        <v>204</v>
      </c>
      <c r="AU47" t="s">
        <v>308</v>
      </c>
      <c r="AV47" t="s">
        <v>203</v>
      </c>
      <c r="AW47">
        <v>2</v>
      </c>
      <c r="BB47">
        <v>0.81229472565080085</v>
      </c>
      <c r="BC47" t="s">
        <v>67</v>
      </c>
      <c r="BF47" t="s">
        <v>117</v>
      </c>
      <c r="BG47" s="5" t="s">
        <v>118</v>
      </c>
      <c r="BH47" t="s">
        <v>308</v>
      </c>
      <c r="BI47">
        <v>9194</v>
      </c>
      <c r="BJ47">
        <v>2</v>
      </c>
      <c r="BK47" t="s">
        <v>204</v>
      </c>
      <c r="BL47" t="s">
        <v>222</v>
      </c>
      <c r="BM47">
        <v>0.81229472565080085</v>
      </c>
      <c r="BN47" t="s">
        <v>67</v>
      </c>
      <c r="BO47" t="s">
        <v>184</v>
      </c>
      <c r="BP47">
        <v>688.81799999999998</v>
      </c>
    </row>
    <row r="48" spans="1:68" ht="16.5">
      <c r="A48" s="110" t="str">
        <f t="shared" si="18"/>
        <v>태양여객</v>
      </c>
      <c r="B48" s="111" t="str">
        <f t="shared" si="1"/>
        <v>윤은국</v>
      </c>
      <c r="C48" s="112" t="str">
        <f t="shared" si="19"/>
        <v>F</v>
      </c>
      <c r="D48" s="113">
        <f t="shared" si="20"/>
        <v>0.76546375913166298</v>
      </c>
      <c r="E48" s="114">
        <f t="shared" si="21"/>
        <v>9252</v>
      </c>
      <c r="F48" s="115" t="str">
        <f t="shared" si="22"/>
        <v>556</v>
      </c>
      <c r="G48" s="116" t="str">
        <f t="shared" si="23"/>
        <v>71바5253</v>
      </c>
      <c r="H48" s="117">
        <f t="shared" si="24"/>
        <v>5</v>
      </c>
      <c r="I48" s="118">
        <f t="shared" si="25"/>
        <v>541.20299999999997</v>
      </c>
      <c r="J48" s="119">
        <f t="shared" si="26"/>
        <v>3.5356435079783456E-2</v>
      </c>
      <c r="K48" s="119">
        <f t="shared" si="27"/>
        <v>0.41070445594644217</v>
      </c>
      <c r="L48" s="119">
        <f t="shared" si="28"/>
        <v>8.1300362340933074E-2</v>
      </c>
      <c r="M48" s="120">
        <f t="shared" si="29"/>
        <v>10.576000000000001</v>
      </c>
      <c r="N48" s="121">
        <f t="shared" si="30"/>
        <v>0</v>
      </c>
      <c r="O48" s="121">
        <f t="shared" si="31"/>
        <v>5.7279800740202846</v>
      </c>
      <c r="P48" s="222">
        <f t="shared" si="32"/>
        <v>10</v>
      </c>
      <c r="Q48" s="223">
        <f t="shared" si="33"/>
        <v>0</v>
      </c>
      <c r="R48" s="223">
        <f t="shared" si="34"/>
        <v>31</v>
      </c>
      <c r="T48">
        <v>533</v>
      </c>
      <c r="U48">
        <v>9252</v>
      </c>
      <c r="V48" t="s">
        <v>310</v>
      </c>
      <c r="W48">
        <v>541.20299999999997</v>
      </c>
      <c r="X48">
        <v>294.28899999999999</v>
      </c>
      <c r="Y48">
        <v>1.839</v>
      </c>
      <c r="Z48">
        <v>10.576000000000001</v>
      </c>
      <c r="AA48">
        <v>46.117206000000003</v>
      </c>
      <c r="AB48">
        <v>1.6305400000000001</v>
      </c>
      <c r="AC48">
        <v>18.940542000000001</v>
      </c>
      <c r="AD48" s="1">
        <v>44</v>
      </c>
      <c r="AE48">
        <v>0</v>
      </c>
      <c r="AF48">
        <v>31</v>
      </c>
      <c r="AG48">
        <v>66</v>
      </c>
      <c r="AH48">
        <v>11.735381</v>
      </c>
      <c r="AI48">
        <v>28.4</v>
      </c>
      <c r="AJ48">
        <v>0</v>
      </c>
      <c r="AK48">
        <v>10</v>
      </c>
      <c r="AL48">
        <v>2031</v>
      </c>
      <c r="AM48" t="s">
        <v>311</v>
      </c>
      <c r="AN48" t="s">
        <v>507</v>
      </c>
      <c r="AO48">
        <v>205.31700000000001</v>
      </c>
      <c r="AR48" t="s">
        <v>117</v>
      </c>
      <c r="AS48" t="s">
        <v>118</v>
      </c>
      <c r="AT48" t="s">
        <v>202</v>
      </c>
      <c r="AU48" t="s">
        <v>310</v>
      </c>
      <c r="AV48" t="s">
        <v>203</v>
      </c>
      <c r="AW48">
        <v>5</v>
      </c>
      <c r="BB48">
        <v>0.76546375913166298</v>
      </c>
      <c r="BC48" t="s">
        <v>70</v>
      </c>
      <c r="BF48" t="s">
        <v>117</v>
      </c>
      <c r="BG48" s="5" t="s">
        <v>118</v>
      </c>
      <c r="BH48" t="s">
        <v>310</v>
      </c>
      <c r="BI48">
        <v>9252</v>
      </c>
      <c r="BJ48">
        <v>5</v>
      </c>
      <c r="BK48" t="s">
        <v>202</v>
      </c>
      <c r="BL48" t="s">
        <v>216</v>
      </c>
      <c r="BM48">
        <v>0.76546375913166298</v>
      </c>
      <c r="BN48" t="s">
        <v>70</v>
      </c>
      <c r="BO48" t="s">
        <v>193</v>
      </c>
      <c r="BP48">
        <v>541.20299999999997</v>
      </c>
    </row>
    <row r="49" spans="1:68" ht="16.5">
      <c r="A49" s="127" t="str">
        <f t="shared" si="18"/>
        <v>태양여객</v>
      </c>
      <c r="B49" s="128" t="str">
        <f t="shared" si="1"/>
        <v>이성경</v>
      </c>
      <c r="C49" s="129" t="str">
        <f t="shared" si="19"/>
        <v>C</v>
      </c>
      <c r="D49" s="130">
        <f t="shared" si="20"/>
        <v>0.88160000000000005</v>
      </c>
      <c r="E49" s="131">
        <f t="shared" si="21"/>
        <v>7050</v>
      </c>
      <c r="F49" s="132" t="str">
        <f t="shared" si="22"/>
        <v>590</v>
      </c>
      <c r="G49" s="133" t="str">
        <f t="shared" si="23"/>
        <v>71바5257</v>
      </c>
      <c r="H49" s="134">
        <f t="shared" si="24"/>
        <v>1</v>
      </c>
      <c r="I49" s="135">
        <f t="shared" si="25"/>
        <v>1305.8440000000001</v>
      </c>
      <c r="J49" s="136">
        <f t="shared" si="26"/>
        <v>7.584715517269738E-3</v>
      </c>
      <c r="K49" s="136">
        <f t="shared" si="27"/>
        <v>0.28232157829477389</v>
      </c>
      <c r="L49" s="136">
        <f t="shared" si="28"/>
        <v>4.5947295389035747E-2</v>
      </c>
      <c r="M49" s="137">
        <f t="shared" si="29"/>
        <v>7.1</v>
      </c>
      <c r="N49" s="138">
        <f t="shared" si="30"/>
        <v>0.15114359018926957</v>
      </c>
      <c r="O49" s="138">
        <f t="shared" si="31"/>
        <v>0.60457436075707827</v>
      </c>
      <c r="P49" s="220">
        <f t="shared" si="32"/>
        <v>2</v>
      </c>
      <c r="Q49" s="221">
        <f t="shared" si="33"/>
        <v>2</v>
      </c>
      <c r="R49" s="221">
        <f t="shared" si="34"/>
        <v>8</v>
      </c>
      <c r="T49">
        <v>533</v>
      </c>
      <c r="U49">
        <v>7050</v>
      </c>
      <c r="V49" t="s">
        <v>312</v>
      </c>
      <c r="W49">
        <v>1323.2449999999999</v>
      </c>
      <c r="X49">
        <v>601.66499999999996</v>
      </c>
      <c r="Y49">
        <v>2.1989999999999998</v>
      </c>
      <c r="Z49">
        <v>7.1</v>
      </c>
      <c r="AA49">
        <v>80.861041999999998</v>
      </c>
      <c r="AB49">
        <v>0.61330799999999996</v>
      </c>
      <c r="AC49">
        <v>22.828817000000001</v>
      </c>
      <c r="AD49" s="1">
        <v>60</v>
      </c>
      <c r="AE49">
        <v>2</v>
      </c>
      <c r="AF49">
        <v>8</v>
      </c>
      <c r="AG49">
        <v>62</v>
      </c>
      <c r="AH49">
        <v>16.364431</v>
      </c>
      <c r="AI49">
        <v>2.1</v>
      </c>
      <c r="AJ49">
        <v>0</v>
      </c>
      <c r="AK49">
        <v>2</v>
      </c>
      <c r="AL49">
        <v>230</v>
      </c>
      <c r="AM49" t="s">
        <v>313</v>
      </c>
      <c r="AN49" t="s">
        <v>508</v>
      </c>
      <c r="AO49">
        <v>1305.8440000000001</v>
      </c>
      <c r="AR49" t="s">
        <v>117</v>
      </c>
      <c r="AS49" t="s">
        <v>123</v>
      </c>
      <c r="AT49" t="s">
        <v>229</v>
      </c>
      <c r="AU49" t="s">
        <v>312</v>
      </c>
      <c r="AV49" t="s">
        <v>203</v>
      </c>
      <c r="AW49">
        <v>1</v>
      </c>
      <c r="BB49">
        <v>0.88160000000000005</v>
      </c>
      <c r="BC49" t="s">
        <v>69</v>
      </c>
      <c r="BF49" t="s">
        <v>117</v>
      </c>
      <c r="BG49" t="s">
        <v>123</v>
      </c>
      <c r="BH49" t="s">
        <v>312</v>
      </c>
      <c r="BI49">
        <v>7050</v>
      </c>
      <c r="BJ49">
        <v>1</v>
      </c>
      <c r="BK49" t="s">
        <v>229</v>
      </c>
      <c r="BL49" t="s">
        <v>179</v>
      </c>
      <c r="BM49">
        <v>0.88160000000000005</v>
      </c>
      <c r="BN49" t="s">
        <v>69</v>
      </c>
      <c r="BO49" t="s">
        <v>182</v>
      </c>
      <c r="BP49">
        <v>1305.8440000000001</v>
      </c>
    </row>
    <row r="50" spans="1:68" ht="16.5">
      <c r="A50" s="110" t="str">
        <f t="shared" si="18"/>
        <v>태양여객</v>
      </c>
      <c r="B50" s="111" t="str">
        <f t="shared" si="1"/>
        <v>이수열</v>
      </c>
      <c r="C50" s="112" t="str">
        <f t="shared" si="19"/>
        <v>F</v>
      </c>
      <c r="D50" s="113">
        <f t="shared" si="20"/>
        <v>0.72779332408107722</v>
      </c>
      <c r="E50" s="114">
        <f t="shared" si="21"/>
        <v>3388</v>
      </c>
      <c r="F50" s="115" t="str">
        <f t="shared" si="22"/>
        <v>571</v>
      </c>
      <c r="G50" s="116" t="str">
        <f t="shared" si="23"/>
        <v>71바6551</v>
      </c>
      <c r="H50" s="117">
        <f t="shared" si="24"/>
        <v>5</v>
      </c>
      <c r="I50" s="118">
        <f t="shared" si="25"/>
        <v>828.98699999999997</v>
      </c>
      <c r="J50" s="119">
        <f t="shared" si="26"/>
        <v>3.2105601566506568E-2</v>
      </c>
      <c r="K50" s="119">
        <f t="shared" si="27"/>
        <v>0.38837434362685141</v>
      </c>
      <c r="L50" s="119">
        <f t="shared" si="28"/>
        <v>0.18818147932355997</v>
      </c>
      <c r="M50" s="120">
        <f t="shared" si="29"/>
        <v>10.634</v>
      </c>
      <c r="N50" s="121">
        <f t="shared" si="30"/>
        <v>0.48251661365015375</v>
      </c>
      <c r="O50" s="121">
        <f t="shared" si="31"/>
        <v>2.5332122216633071</v>
      </c>
      <c r="P50" s="222">
        <f t="shared" si="32"/>
        <v>5</v>
      </c>
      <c r="Q50" s="223">
        <f t="shared" si="33"/>
        <v>4</v>
      </c>
      <c r="R50" s="223">
        <f t="shared" si="34"/>
        <v>21</v>
      </c>
      <c r="T50">
        <v>533</v>
      </c>
      <c r="U50">
        <v>3388</v>
      </c>
      <c r="V50" t="s">
        <v>314</v>
      </c>
      <c r="W50">
        <v>828.98699999999997</v>
      </c>
      <c r="X50">
        <v>473.37700000000001</v>
      </c>
      <c r="Y50">
        <v>1.7509999999999999</v>
      </c>
      <c r="Z50">
        <v>10.634</v>
      </c>
      <c r="AA50">
        <v>72.078855000000004</v>
      </c>
      <c r="AB50">
        <v>2.3141349999999998</v>
      </c>
      <c r="AC50">
        <v>27.993577999999999</v>
      </c>
      <c r="AD50" s="1">
        <v>156</v>
      </c>
      <c r="AE50">
        <v>4</v>
      </c>
      <c r="AF50">
        <v>21</v>
      </c>
      <c r="AG50">
        <v>69</v>
      </c>
      <c r="AH50">
        <v>11.501111999999999</v>
      </c>
      <c r="AI50">
        <v>31.9</v>
      </c>
      <c r="AJ50">
        <v>0</v>
      </c>
      <c r="AK50">
        <v>5</v>
      </c>
      <c r="AL50">
        <v>872</v>
      </c>
      <c r="AM50" t="s">
        <v>315</v>
      </c>
      <c r="AN50" t="s">
        <v>509</v>
      </c>
      <c r="AO50">
        <v>301.01900000000001</v>
      </c>
      <c r="AR50" t="s">
        <v>117</v>
      </c>
      <c r="AS50" t="s">
        <v>120</v>
      </c>
      <c r="AT50" t="s">
        <v>212</v>
      </c>
      <c r="AU50" t="s">
        <v>314</v>
      </c>
      <c r="AV50" t="s">
        <v>203</v>
      </c>
      <c r="AW50">
        <v>5</v>
      </c>
      <c r="BB50">
        <v>0.72779332408107722</v>
      </c>
      <c r="BC50" t="s">
        <v>70</v>
      </c>
      <c r="BF50" t="s">
        <v>117</v>
      </c>
      <c r="BG50" s="5" t="s">
        <v>120</v>
      </c>
      <c r="BH50" t="s">
        <v>314</v>
      </c>
      <c r="BI50">
        <v>3388</v>
      </c>
      <c r="BJ50">
        <v>5</v>
      </c>
      <c r="BK50" t="s">
        <v>212</v>
      </c>
      <c r="BL50" t="s">
        <v>214</v>
      </c>
      <c r="BM50">
        <v>0.72779332408107722</v>
      </c>
      <c r="BN50" t="s">
        <v>70</v>
      </c>
      <c r="BO50" t="s">
        <v>193</v>
      </c>
      <c r="BP50">
        <v>828.98699999999997</v>
      </c>
    </row>
    <row r="51" spans="1:68" ht="16.5">
      <c r="A51" s="127" t="str">
        <f t="shared" si="18"/>
        <v>태양여객</v>
      </c>
      <c r="B51" s="128" t="str">
        <f t="shared" si="1"/>
        <v>이영호</v>
      </c>
      <c r="C51" s="129" t="str">
        <f t="shared" si="19"/>
        <v>D</v>
      </c>
      <c r="D51" s="130">
        <f t="shared" si="20"/>
        <v>0.84083333333333332</v>
      </c>
      <c r="E51" s="131">
        <f t="shared" si="21"/>
        <v>7341</v>
      </c>
      <c r="F51" s="132" t="str">
        <f t="shared" si="22"/>
        <v>571</v>
      </c>
      <c r="G51" s="133" t="str">
        <f t="shared" si="23"/>
        <v>71바6551</v>
      </c>
      <c r="H51" s="134">
        <f t="shared" si="24"/>
        <v>1</v>
      </c>
      <c r="I51" s="135">
        <f t="shared" si="25"/>
        <v>1513.5070000000001</v>
      </c>
      <c r="J51" s="136">
        <f t="shared" si="26"/>
        <v>2.7598799080496925E-2</v>
      </c>
      <c r="K51" s="136">
        <f t="shared" si="27"/>
        <v>0.3259764445871749</v>
      </c>
      <c r="L51" s="136">
        <f t="shared" si="28"/>
        <v>0.13544701147731725</v>
      </c>
      <c r="M51" s="137">
        <f t="shared" si="29"/>
        <v>6.9109999999999996</v>
      </c>
      <c r="N51" s="138">
        <f t="shared" si="30"/>
        <v>0.79286055498917407</v>
      </c>
      <c r="O51" s="138">
        <f t="shared" si="31"/>
        <v>2.4446533778832871</v>
      </c>
      <c r="P51" s="220">
        <f t="shared" si="32"/>
        <v>0</v>
      </c>
      <c r="Q51" s="221">
        <f t="shared" si="33"/>
        <v>12</v>
      </c>
      <c r="R51" s="221">
        <f t="shared" si="34"/>
        <v>37</v>
      </c>
      <c r="T51">
        <v>533</v>
      </c>
      <c r="U51">
        <v>7341</v>
      </c>
      <c r="V51" t="s">
        <v>316</v>
      </c>
      <c r="W51">
        <v>1513.5070000000001</v>
      </c>
      <c r="X51">
        <v>749.94</v>
      </c>
      <c r="Y51">
        <v>2.0179999999999998</v>
      </c>
      <c r="Z51">
        <v>6.9109999999999996</v>
      </c>
      <c r="AA51">
        <v>127.60022600000001</v>
      </c>
      <c r="AB51">
        <v>3.5216129999999999</v>
      </c>
      <c r="AC51">
        <v>41.594667999999999</v>
      </c>
      <c r="AD51" s="1">
        <v>205</v>
      </c>
      <c r="AE51">
        <v>12</v>
      </c>
      <c r="AF51">
        <v>37</v>
      </c>
      <c r="AG51">
        <v>70</v>
      </c>
      <c r="AH51">
        <v>11.861319</v>
      </c>
      <c r="AI51">
        <v>4.8</v>
      </c>
      <c r="AJ51">
        <v>0</v>
      </c>
      <c r="AK51">
        <v>0</v>
      </c>
      <c r="AL51">
        <v>0</v>
      </c>
      <c r="AM51" t="s">
        <v>317</v>
      </c>
      <c r="AN51" t="s">
        <v>510</v>
      </c>
      <c r="AO51">
        <v>1513.5070000000001</v>
      </c>
      <c r="AR51" t="s">
        <v>117</v>
      </c>
      <c r="AS51" t="s">
        <v>120</v>
      </c>
      <c r="AT51" t="s">
        <v>212</v>
      </c>
      <c r="AU51" t="s">
        <v>316</v>
      </c>
      <c r="AV51" t="s">
        <v>203</v>
      </c>
      <c r="AW51">
        <v>1</v>
      </c>
      <c r="BB51">
        <v>0.84083333333333332</v>
      </c>
      <c r="BC51" t="s">
        <v>67</v>
      </c>
      <c r="BF51" t="s">
        <v>117</v>
      </c>
      <c r="BG51" t="s">
        <v>120</v>
      </c>
      <c r="BH51" t="s">
        <v>316</v>
      </c>
      <c r="BI51">
        <v>7341</v>
      </c>
      <c r="BJ51">
        <v>1</v>
      </c>
      <c r="BK51" t="s">
        <v>212</v>
      </c>
      <c r="BL51" t="s">
        <v>179</v>
      </c>
      <c r="BM51">
        <v>0.84083333333333332</v>
      </c>
      <c r="BN51" t="s">
        <v>67</v>
      </c>
      <c r="BO51" t="s">
        <v>184</v>
      </c>
      <c r="BP51">
        <v>1513.5070000000001</v>
      </c>
    </row>
    <row r="52" spans="1:68" ht="16.5">
      <c r="A52" s="110" t="str">
        <f t="shared" si="18"/>
        <v>태양여객</v>
      </c>
      <c r="B52" s="111" t="str">
        <f t="shared" si="1"/>
        <v>이영화</v>
      </c>
      <c r="C52" s="112" t="str">
        <f t="shared" si="19"/>
        <v>D</v>
      </c>
      <c r="D52" s="113">
        <f t="shared" si="20"/>
        <v>0.8181247637336404</v>
      </c>
      <c r="E52" s="114">
        <f t="shared" si="21"/>
        <v>3115</v>
      </c>
      <c r="F52" s="115" t="str">
        <f t="shared" si="22"/>
        <v>571</v>
      </c>
      <c r="G52" s="116" t="str">
        <f t="shared" si="23"/>
        <v>71바7401</v>
      </c>
      <c r="H52" s="117">
        <f t="shared" si="24"/>
        <v>3</v>
      </c>
      <c r="I52" s="118">
        <f t="shared" si="25"/>
        <v>1226.617</v>
      </c>
      <c r="J52" s="119">
        <f t="shared" si="26"/>
        <v>4.8418840732694063E-2</v>
      </c>
      <c r="K52" s="119">
        <f t="shared" si="27"/>
        <v>0.41808340727844823</v>
      </c>
      <c r="L52" s="119">
        <f t="shared" si="28"/>
        <v>0.13614681681405036</v>
      </c>
      <c r="M52" s="120">
        <f t="shared" si="29"/>
        <v>8.8949999999999996</v>
      </c>
      <c r="N52" s="121">
        <f t="shared" si="30"/>
        <v>8.1525040008413388E-2</v>
      </c>
      <c r="O52" s="121">
        <f t="shared" si="31"/>
        <v>3.1794765603281219</v>
      </c>
      <c r="P52" s="222">
        <f t="shared" si="32"/>
        <v>8</v>
      </c>
      <c r="Q52" s="223">
        <f t="shared" si="33"/>
        <v>1</v>
      </c>
      <c r="R52" s="223">
        <f t="shared" si="34"/>
        <v>39</v>
      </c>
      <c r="T52">
        <v>533</v>
      </c>
      <c r="U52">
        <v>3115</v>
      </c>
      <c r="V52" t="s">
        <v>318</v>
      </c>
      <c r="W52">
        <v>1226.617</v>
      </c>
      <c r="X52">
        <v>625.00400000000002</v>
      </c>
      <c r="Y52">
        <v>1.9630000000000001</v>
      </c>
      <c r="Z52">
        <v>8.8949999999999996</v>
      </c>
      <c r="AA52">
        <v>113.832176</v>
      </c>
      <c r="AB52">
        <v>5.511622</v>
      </c>
      <c r="AC52">
        <v>47.591343999999999</v>
      </c>
      <c r="AD52" s="1">
        <v>167</v>
      </c>
      <c r="AE52">
        <v>1</v>
      </c>
      <c r="AF52">
        <v>39</v>
      </c>
      <c r="AG52">
        <v>62</v>
      </c>
      <c r="AH52">
        <v>10.775660999999999</v>
      </c>
      <c r="AI52">
        <v>0</v>
      </c>
      <c r="AJ52">
        <v>0</v>
      </c>
      <c r="AK52">
        <v>8</v>
      </c>
      <c r="AL52">
        <v>4476</v>
      </c>
      <c r="AM52" t="s">
        <v>319</v>
      </c>
      <c r="AN52" t="s">
        <v>511</v>
      </c>
      <c r="AO52">
        <v>1045.4849999999999</v>
      </c>
      <c r="AR52" t="s">
        <v>117</v>
      </c>
      <c r="AS52" t="s">
        <v>120</v>
      </c>
      <c r="AT52" t="s">
        <v>216</v>
      </c>
      <c r="AU52" t="s">
        <v>318</v>
      </c>
      <c r="AV52" t="s">
        <v>401</v>
      </c>
      <c r="AW52">
        <v>3</v>
      </c>
      <c r="BB52">
        <v>0.8181247637336404</v>
      </c>
      <c r="BC52" t="s">
        <v>67</v>
      </c>
      <c r="BF52" t="s">
        <v>117</v>
      </c>
      <c r="BG52" t="s">
        <v>120</v>
      </c>
      <c r="BH52" t="s">
        <v>318</v>
      </c>
      <c r="BI52">
        <v>3115</v>
      </c>
      <c r="BJ52">
        <v>3</v>
      </c>
      <c r="BK52" t="s">
        <v>216</v>
      </c>
      <c r="BL52" t="s">
        <v>214</v>
      </c>
      <c r="BM52">
        <v>0.8181247637336404</v>
      </c>
      <c r="BN52" t="s">
        <v>67</v>
      </c>
      <c r="BO52" t="s">
        <v>184</v>
      </c>
      <c r="BP52">
        <v>1226.617</v>
      </c>
    </row>
    <row r="53" spans="1:68" ht="16.5">
      <c r="A53" s="127" t="str">
        <f t="shared" si="18"/>
        <v>태양여객</v>
      </c>
      <c r="B53" s="128" t="str">
        <f t="shared" si="1"/>
        <v>이우성</v>
      </c>
      <c r="C53" s="129" t="str">
        <f t="shared" si="19"/>
        <v>C</v>
      </c>
      <c r="D53" s="130">
        <f t="shared" si="20"/>
        <v>0.86339849770927612</v>
      </c>
      <c r="E53" s="131">
        <f t="shared" si="21"/>
        <v>8909</v>
      </c>
      <c r="F53" s="132" t="str">
        <f t="shared" si="22"/>
        <v>e음55</v>
      </c>
      <c r="G53" s="133" t="str">
        <f t="shared" si="23"/>
        <v>72바2021</v>
      </c>
      <c r="H53" s="134">
        <f t="shared" si="24"/>
        <v>4</v>
      </c>
      <c r="I53" s="135">
        <f t="shared" si="25"/>
        <v>1638.222</v>
      </c>
      <c r="J53" s="136">
        <f t="shared" si="26"/>
        <v>5.434408085041157E-2</v>
      </c>
      <c r="K53" s="136">
        <f t="shared" si="27"/>
        <v>0.34011592313940425</v>
      </c>
      <c r="L53" s="136">
        <f t="shared" si="28"/>
        <v>0.24416715194888117</v>
      </c>
      <c r="M53" s="137">
        <f t="shared" si="29"/>
        <v>8.77</v>
      </c>
      <c r="N53" s="138">
        <f t="shared" si="30"/>
        <v>0</v>
      </c>
      <c r="O53" s="138">
        <f t="shared" si="31"/>
        <v>1.4039611237060667</v>
      </c>
      <c r="P53" s="220">
        <f t="shared" si="32"/>
        <v>37</v>
      </c>
      <c r="Q53" s="221">
        <f t="shared" si="33"/>
        <v>0</v>
      </c>
      <c r="R53" s="221">
        <f t="shared" si="34"/>
        <v>23</v>
      </c>
      <c r="T53">
        <v>533</v>
      </c>
      <c r="U53">
        <v>8909</v>
      </c>
      <c r="V53" t="s">
        <v>434</v>
      </c>
      <c r="W53">
        <v>1638.222</v>
      </c>
      <c r="X53">
        <v>624.69600000000003</v>
      </c>
      <c r="Y53">
        <v>2.6219999999999999</v>
      </c>
      <c r="Z53">
        <v>8.77</v>
      </c>
      <c r="AA53">
        <v>109.849682</v>
      </c>
      <c r="AB53">
        <v>5.9696800000000003</v>
      </c>
      <c r="AC53">
        <v>37.361626000000001</v>
      </c>
      <c r="AD53" s="1">
        <v>400</v>
      </c>
      <c r="AE53">
        <v>0</v>
      </c>
      <c r="AF53">
        <v>23</v>
      </c>
      <c r="AG53">
        <v>69</v>
      </c>
      <c r="AH53">
        <v>14.913306</v>
      </c>
      <c r="AI53">
        <v>20.7</v>
      </c>
      <c r="AJ53">
        <v>0</v>
      </c>
      <c r="AK53">
        <v>37</v>
      </c>
      <c r="AL53">
        <v>11516</v>
      </c>
      <c r="AM53" t="s">
        <v>435</v>
      </c>
      <c r="AN53" t="s">
        <v>512</v>
      </c>
      <c r="AO53">
        <v>602.49599999999998</v>
      </c>
      <c r="AR53" t="s">
        <v>117</v>
      </c>
      <c r="AS53" t="s">
        <v>124</v>
      </c>
      <c r="AT53" t="s">
        <v>232</v>
      </c>
      <c r="AU53" t="s">
        <v>434</v>
      </c>
      <c r="AV53" t="s">
        <v>48</v>
      </c>
      <c r="AW53">
        <v>4</v>
      </c>
      <c r="BB53">
        <v>0.86339849770927612</v>
      </c>
      <c r="BC53" t="s">
        <v>69</v>
      </c>
      <c r="BF53" t="s">
        <v>117</v>
      </c>
      <c r="BG53" t="s">
        <v>124</v>
      </c>
      <c r="BH53" t="s">
        <v>434</v>
      </c>
      <c r="BI53">
        <v>8909</v>
      </c>
      <c r="BJ53">
        <v>4</v>
      </c>
      <c r="BK53" t="s">
        <v>232</v>
      </c>
      <c r="BL53" t="s">
        <v>233</v>
      </c>
      <c r="BM53">
        <v>0.86339849770927612</v>
      </c>
      <c r="BN53" t="s">
        <v>69</v>
      </c>
      <c r="BO53" t="s">
        <v>182</v>
      </c>
      <c r="BP53">
        <v>1638.222</v>
      </c>
    </row>
    <row r="54" spans="1:68" ht="16.5">
      <c r="A54" s="110" t="str">
        <f t="shared" si="18"/>
        <v>태양여객</v>
      </c>
      <c r="B54" s="111" t="str">
        <f t="shared" si="1"/>
        <v>이은도</v>
      </c>
      <c r="C54" s="112" t="str">
        <f t="shared" si="19"/>
        <v>C</v>
      </c>
      <c r="D54" s="113">
        <f t="shared" si="20"/>
        <v>0.85004327034349547</v>
      </c>
      <c r="E54" s="114">
        <f t="shared" si="21"/>
        <v>883</v>
      </c>
      <c r="F54" s="115" t="str">
        <f t="shared" si="22"/>
        <v>583</v>
      </c>
      <c r="G54" s="116" t="str">
        <f t="shared" si="23"/>
        <v>71바6557</v>
      </c>
      <c r="H54" s="117">
        <f t="shared" si="24"/>
        <v>2</v>
      </c>
      <c r="I54" s="118">
        <f t="shared" si="25"/>
        <v>2340.06</v>
      </c>
      <c r="J54" s="119">
        <f t="shared" si="26"/>
        <v>3.4180885091541297E-2</v>
      </c>
      <c r="K54" s="119">
        <f t="shared" si="27"/>
        <v>0.31227178277633627</v>
      </c>
      <c r="L54" s="119">
        <f t="shared" si="28"/>
        <v>0.23631872687025118</v>
      </c>
      <c r="M54" s="120">
        <f t="shared" si="29"/>
        <v>10.507</v>
      </c>
      <c r="N54" s="121">
        <f t="shared" si="30"/>
        <v>0</v>
      </c>
      <c r="O54" s="121">
        <f t="shared" si="31"/>
        <v>5.2562754801158942</v>
      </c>
      <c r="P54" s="222">
        <f t="shared" si="32"/>
        <v>15</v>
      </c>
      <c r="Q54" s="223">
        <f t="shared" si="33"/>
        <v>0</v>
      </c>
      <c r="R54" s="223">
        <f t="shared" si="34"/>
        <v>123</v>
      </c>
      <c r="T54">
        <v>533</v>
      </c>
      <c r="U54">
        <v>883</v>
      </c>
      <c r="V54" t="s">
        <v>320</v>
      </c>
      <c r="W54">
        <v>2340.06</v>
      </c>
      <c r="X54">
        <v>1063.1679999999999</v>
      </c>
      <c r="Y54">
        <v>2.2010000000000001</v>
      </c>
      <c r="Z54">
        <v>10.507</v>
      </c>
      <c r="AA54">
        <v>163.55661900000001</v>
      </c>
      <c r="AB54">
        <v>5.5905100000000001</v>
      </c>
      <c r="AC54">
        <v>51.074117000000001</v>
      </c>
      <c r="AD54" s="1">
        <v>553</v>
      </c>
      <c r="AE54">
        <v>0</v>
      </c>
      <c r="AF54">
        <v>123</v>
      </c>
      <c r="AG54">
        <v>68</v>
      </c>
      <c r="AH54">
        <v>14.307339000000001</v>
      </c>
      <c r="AI54">
        <v>15</v>
      </c>
      <c r="AJ54">
        <v>0</v>
      </c>
      <c r="AK54">
        <v>15</v>
      </c>
      <c r="AL54">
        <v>3655</v>
      </c>
      <c r="AM54" t="s">
        <v>321</v>
      </c>
      <c r="AN54" t="s">
        <v>513</v>
      </c>
      <c r="AO54">
        <v>2086.922</v>
      </c>
      <c r="AR54" t="s">
        <v>117</v>
      </c>
      <c r="AS54" t="s">
        <v>122</v>
      </c>
      <c r="AT54" t="s">
        <v>223</v>
      </c>
      <c r="AU54" t="s">
        <v>320</v>
      </c>
      <c r="AV54" t="s">
        <v>48</v>
      </c>
      <c r="AW54">
        <v>2</v>
      </c>
      <c r="BB54">
        <v>0.85004327034349547</v>
      </c>
      <c r="BC54" t="s">
        <v>69</v>
      </c>
      <c r="BF54" t="s">
        <v>117</v>
      </c>
      <c r="BG54" t="s">
        <v>122</v>
      </c>
      <c r="BH54" t="s">
        <v>320</v>
      </c>
      <c r="BI54">
        <v>883</v>
      </c>
      <c r="BJ54">
        <v>2</v>
      </c>
      <c r="BK54" t="s">
        <v>223</v>
      </c>
      <c r="BL54" t="s">
        <v>224</v>
      </c>
      <c r="BM54">
        <v>0.85004327034349547</v>
      </c>
      <c r="BN54" t="s">
        <v>69</v>
      </c>
      <c r="BO54" t="s">
        <v>182</v>
      </c>
      <c r="BP54">
        <v>2340.06</v>
      </c>
    </row>
    <row r="55" spans="1:68" ht="16.5">
      <c r="A55" s="127" t="str">
        <f t="shared" si="18"/>
        <v>태양여객</v>
      </c>
      <c r="B55" s="128" t="str">
        <f t="shared" si="1"/>
        <v>이정현</v>
      </c>
      <c r="C55" s="129" t="str">
        <f t="shared" si="19"/>
        <v>B</v>
      </c>
      <c r="D55" s="130">
        <f t="shared" si="20"/>
        <v>0.91959999999999997</v>
      </c>
      <c r="E55" s="131">
        <f t="shared" si="21"/>
        <v>5003</v>
      </c>
      <c r="F55" s="132" t="str">
        <f t="shared" si="22"/>
        <v>571</v>
      </c>
      <c r="G55" s="133" t="str">
        <f t="shared" si="23"/>
        <v>71바7367</v>
      </c>
      <c r="H55" s="134">
        <f t="shared" si="24"/>
        <v>1</v>
      </c>
      <c r="I55" s="135">
        <f t="shared" si="25"/>
        <v>1391.127</v>
      </c>
      <c r="J55" s="136">
        <f t="shared" si="26"/>
        <v>4.8995433413672268E-2</v>
      </c>
      <c r="K55" s="136">
        <f t="shared" si="27"/>
        <v>0.37443819612152196</v>
      </c>
      <c r="L55" s="136">
        <f t="shared" si="28"/>
        <v>0.10638856121691262</v>
      </c>
      <c r="M55" s="137">
        <f t="shared" si="29"/>
        <v>9.0860000000000003</v>
      </c>
      <c r="N55" s="138">
        <f t="shared" si="30"/>
        <v>0</v>
      </c>
      <c r="O55" s="138">
        <f t="shared" si="31"/>
        <v>1.4376832596880085</v>
      </c>
      <c r="P55" s="220">
        <f t="shared" si="32"/>
        <v>0</v>
      </c>
      <c r="Q55" s="221">
        <f t="shared" si="33"/>
        <v>0</v>
      </c>
      <c r="R55" s="221">
        <f t="shared" si="34"/>
        <v>20</v>
      </c>
      <c r="T55">
        <v>533</v>
      </c>
      <c r="U55">
        <v>5003</v>
      </c>
      <c r="V55" t="s">
        <v>322</v>
      </c>
      <c r="W55">
        <v>1391.127</v>
      </c>
      <c r="X55">
        <v>605.18100000000004</v>
      </c>
      <c r="Y55">
        <v>2.2989999999999999</v>
      </c>
      <c r="Z55">
        <v>9.0860000000000003</v>
      </c>
      <c r="AA55">
        <v>119.409108</v>
      </c>
      <c r="AB55">
        <v>5.8505010000000004</v>
      </c>
      <c r="AC55">
        <v>44.711331000000001</v>
      </c>
      <c r="AD55" s="1">
        <v>148</v>
      </c>
      <c r="AE55">
        <v>0</v>
      </c>
      <c r="AF55">
        <v>20</v>
      </c>
      <c r="AG55">
        <v>57</v>
      </c>
      <c r="AH55">
        <v>11.650091</v>
      </c>
      <c r="AI55">
        <v>0</v>
      </c>
      <c r="AJ55">
        <v>0</v>
      </c>
      <c r="AK55">
        <v>0</v>
      </c>
      <c r="AL55">
        <v>0</v>
      </c>
      <c r="AM55" t="s">
        <v>323</v>
      </c>
      <c r="AN55" t="s">
        <v>514</v>
      </c>
      <c r="AO55">
        <v>1391.127</v>
      </c>
      <c r="AR55" t="s">
        <v>117</v>
      </c>
      <c r="AS55" t="s">
        <v>120</v>
      </c>
      <c r="AT55" t="s">
        <v>215</v>
      </c>
      <c r="AU55" t="s">
        <v>322</v>
      </c>
      <c r="AV55" t="s">
        <v>48</v>
      </c>
      <c r="AW55">
        <v>1</v>
      </c>
      <c r="BB55">
        <v>0.91959999999999997</v>
      </c>
      <c r="BC55" t="s">
        <v>68</v>
      </c>
      <c r="BF55" t="s">
        <v>117</v>
      </c>
      <c r="BG55" t="s">
        <v>120</v>
      </c>
      <c r="BH55" t="s">
        <v>322</v>
      </c>
      <c r="BI55">
        <v>5003</v>
      </c>
      <c r="BJ55">
        <v>1</v>
      </c>
      <c r="BK55" t="s">
        <v>215</v>
      </c>
      <c r="BL55" t="s">
        <v>179</v>
      </c>
      <c r="BM55">
        <v>0.91959999999999997</v>
      </c>
      <c r="BN55" t="s">
        <v>68</v>
      </c>
      <c r="BO55" t="s">
        <v>180</v>
      </c>
      <c r="BP55">
        <v>1391.127</v>
      </c>
    </row>
    <row r="56" spans="1:68" ht="16.5">
      <c r="A56" s="110" t="str">
        <f t="shared" si="18"/>
        <v>태양여객</v>
      </c>
      <c r="B56" s="111" t="str">
        <f t="shared" si="1"/>
        <v>이춘복</v>
      </c>
      <c r="C56" s="112" t="str">
        <f t="shared" si="19"/>
        <v>F</v>
      </c>
      <c r="D56" s="113">
        <f t="shared" si="20"/>
        <v>0.75839999999999996</v>
      </c>
      <c r="E56" s="114">
        <f t="shared" si="21"/>
        <v>6601</v>
      </c>
      <c r="F56" s="115" t="str">
        <f t="shared" si="22"/>
        <v>558</v>
      </c>
      <c r="G56" s="116" t="str">
        <f t="shared" si="23"/>
        <v>71바6552</v>
      </c>
      <c r="H56" s="117">
        <f t="shared" si="24"/>
        <v>1</v>
      </c>
      <c r="I56" s="118">
        <f t="shared" si="25"/>
        <v>1719.492</v>
      </c>
      <c r="J56" s="119">
        <f t="shared" si="26"/>
        <v>3.6009073493198714E-2</v>
      </c>
      <c r="K56" s="119">
        <f t="shared" si="27"/>
        <v>0.34437108661633958</v>
      </c>
      <c r="L56" s="119">
        <f t="shared" si="28"/>
        <v>0.18726461071060524</v>
      </c>
      <c r="M56" s="120">
        <f t="shared" si="29"/>
        <v>5.452</v>
      </c>
      <c r="N56" s="121">
        <f t="shared" si="30"/>
        <v>0</v>
      </c>
      <c r="O56" s="121">
        <f t="shared" si="31"/>
        <v>2.0936416104291267</v>
      </c>
      <c r="P56" s="222">
        <f t="shared" si="32"/>
        <v>10</v>
      </c>
      <c r="Q56" s="223">
        <f t="shared" si="33"/>
        <v>0</v>
      </c>
      <c r="R56" s="223">
        <f t="shared" si="34"/>
        <v>36</v>
      </c>
      <c r="T56">
        <v>533</v>
      </c>
      <c r="U56">
        <v>6601</v>
      </c>
      <c r="V56" t="s">
        <v>324</v>
      </c>
      <c r="W56">
        <v>1719.492</v>
      </c>
      <c r="X56">
        <v>907.12599999999998</v>
      </c>
      <c r="Y56">
        <v>1.8959999999999999</v>
      </c>
      <c r="Z56">
        <v>5.452</v>
      </c>
      <c r="AA56">
        <v>141.11301700000001</v>
      </c>
      <c r="AB56">
        <v>5.0813490000000003</v>
      </c>
      <c r="AC56">
        <v>48.595243000000004</v>
      </c>
      <c r="AD56" s="1">
        <v>322</v>
      </c>
      <c r="AE56">
        <v>0</v>
      </c>
      <c r="AF56">
        <v>36</v>
      </c>
      <c r="AG56">
        <v>65</v>
      </c>
      <c r="AH56">
        <v>12.185211000000001</v>
      </c>
      <c r="AI56">
        <v>21.1</v>
      </c>
      <c r="AJ56">
        <v>0</v>
      </c>
      <c r="AK56">
        <v>10</v>
      </c>
      <c r="AL56">
        <v>1258</v>
      </c>
      <c r="AM56" t="s">
        <v>325</v>
      </c>
      <c r="AN56" t="s">
        <v>515</v>
      </c>
      <c r="AO56">
        <v>1719.492</v>
      </c>
      <c r="AR56" t="s">
        <v>117</v>
      </c>
      <c r="AS56" t="s">
        <v>119</v>
      </c>
      <c r="AT56" t="s">
        <v>208</v>
      </c>
      <c r="AU56" t="s">
        <v>324</v>
      </c>
      <c r="AV56" t="s">
        <v>203</v>
      </c>
      <c r="AW56">
        <v>1</v>
      </c>
      <c r="BB56">
        <v>0.75839999999999996</v>
      </c>
      <c r="BC56" t="s">
        <v>70</v>
      </c>
      <c r="BF56" t="s">
        <v>117</v>
      </c>
      <c r="BG56" s="5" t="s">
        <v>119</v>
      </c>
      <c r="BH56" t="s">
        <v>324</v>
      </c>
      <c r="BI56">
        <v>6601</v>
      </c>
      <c r="BJ56">
        <v>1</v>
      </c>
      <c r="BK56" t="s">
        <v>208</v>
      </c>
      <c r="BL56" t="s">
        <v>179</v>
      </c>
      <c r="BM56">
        <v>0.75839999999999996</v>
      </c>
      <c r="BN56" t="s">
        <v>70</v>
      </c>
      <c r="BO56" t="s">
        <v>193</v>
      </c>
      <c r="BP56">
        <v>1719.492</v>
      </c>
    </row>
    <row r="57" spans="1:68" ht="16.5">
      <c r="A57" s="127" t="str">
        <f t="shared" si="18"/>
        <v>태양여객</v>
      </c>
      <c r="B57" s="128" t="str">
        <f t="shared" si="1"/>
        <v>이칠영</v>
      </c>
      <c r="C57" s="129" t="str">
        <f t="shared" si="19"/>
        <v>F</v>
      </c>
      <c r="D57" s="130">
        <f t="shared" si="20"/>
        <v>0.67320000000000002</v>
      </c>
      <c r="E57" s="131">
        <f t="shared" si="21"/>
        <v>8929</v>
      </c>
      <c r="F57" s="132" t="str">
        <f t="shared" si="22"/>
        <v>558</v>
      </c>
      <c r="G57" s="133" t="str">
        <f t="shared" si="23"/>
        <v>71바6555</v>
      </c>
      <c r="H57" s="134">
        <f t="shared" si="24"/>
        <v>1</v>
      </c>
      <c r="I57" s="135">
        <f t="shared" si="25"/>
        <v>2088.5940000000001</v>
      </c>
      <c r="J57" s="136">
        <f t="shared" si="26"/>
        <v>3.7170355200398492E-2</v>
      </c>
      <c r="K57" s="136">
        <f t="shared" si="27"/>
        <v>0.36893237685483798</v>
      </c>
      <c r="L57" s="136">
        <f t="shared" si="28"/>
        <v>0.23029846873063889</v>
      </c>
      <c r="M57" s="137">
        <f t="shared" si="29"/>
        <v>12.848000000000001</v>
      </c>
      <c r="N57" s="138">
        <f t="shared" si="30"/>
        <v>1.6617802414329292</v>
      </c>
      <c r="O57" s="138">
        <f t="shared" si="31"/>
        <v>43.538642325542746</v>
      </c>
      <c r="P57" s="220">
        <f t="shared" si="32"/>
        <v>25</v>
      </c>
      <c r="Q57" s="221">
        <f t="shared" si="33"/>
        <v>35</v>
      </c>
      <c r="R57" s="221">
        <f t="shared" si="34"/>
        <v>917</v>
      </c>
      <c r="T57">
        <v>533</v>
      </c>
      <c r="U57">
        <v>8929</v>
      </c>
      <c r="V57" t="s">
        <v>326</v>
      </c>
      <c r="W57">
        <v>2106.1750000000002</v>
      </c>
      <c r="X57">
        <v>1249.9090000000001</v>
      </c>
      <c r="Y57">
        <v>1.6850000000000001</v>
      </c>
      <c r="Z57">
        <v>12.848000000000001</v>
      </c>
      <c r="AA57">
        <v>155.79022499999999</v>
      </c>
      <c r="AB57">
        <v>5.7907780000000004</v>
      </c>
      <c r="AC57">
        <v>57.476058000000002</v>
      </c>
      <c r="AD57" s="1">
        <v>481</v>
      </c>
      <c r="AE57">
        <v>35</v>
      </c>
      <c r="AF57">
        <v>917</v>
      </c>
      <c r="AG57">
        <v>84</v>
      </c>
      <c r="AH57">
        <v>13.519301</v>
      </c>
      <c r="AI57">
        <v>597.1</v>
      </c>
      <c r="AJ57">
        <v>5.2</v>
      </c>
      <c r="AK57">
        <v>25</v>
      </c>
      <c r="AL57">
        <v>2665</v>
      </c>
      <c r="AM57" t="s">
        <v>327</v>
      </c>
      <c r="AN57" t="s">
        <v>516</v>
      </c>
      <c r="AO57">
        <v>2088.5940000000001</v>
      </c>
      <c r="AR57" t="s">
        <v>117</v>
      </c>
      <c r="AS57" t="s">
        <v>119</v>
      </c>
      <c r="AT57" t="s">
        <v>209</v>
      </c>
      <c r="AU57" t="s">
        <v>326</v>
      </c>
      <c r="AV57" t="s">
        <v>203</v>
      </c>
      <c r="AW57">
        <v>1</v>
      </c>
      <c r="BB57">
        <v>0.67320000000000002</v>
      </c>
      <c r="BC57" t="s">
        <v>70</v>
      </c>
      <c r="BF57" t="s">
        <v>117</v>
      </c>
      <c r="BG57" t="s">
        <v>119</v>
      </c>
      <c r="BH57" t="s">
        <v>326</v>
      </c>
      <c r="BI57">
        <v>8929</v>
      </c>
      <c r="BJ57">
        <v>1</v>
      </c>
      <c r="BK57" t="s">
        <v>209</v>
      </c>
      <c r="BL57" t="s">
        <v>179</v>
      </c>
      <c r="BM57">
        <v>0.67320000000000002</v>
      </c>
      <c r="BN57" t="s">
        <v>70</v>
      </c>
      <c r="BO57" t="s">
        <v>193</v>
      </c>
      <c r="BP57">
        <v>2088.5940000000001</v>
      </c>
    </row>
    <row r="58" spans="1:68" ht="16.5">
      <c r="A58" s="110" t="str">
        <f t="shared" si="18"/>
        <v>태양여객</v>
      </c>
      <c r="B58" s="111" t="str">
        <f t="shared" si="1"/>
        <v>이함재</v>
      </c>
      <c r="C58" s="112" t="str">
        <f t="shared" si="19"/>
        <v>D</v>
      </c>
      <c r="D58" s="113">
        <f t="shared" si="20"/>
        <v>0.80199999999999994</v>
      </c>
      <c r="E58" s="114">
        <f t="shared" si="21"/>
        <v>9690</v>
      </c>
      <c r="F58" s="115" t="str">
        <f t="shared" si="22"/>
        <v>558</v>
      </c>
      <c r="G58" s="116" t="str">
        <f t="shared" si="23"/>
        <v>71바6558</v>
      </c>
      <c r="H58" s="117">
        <f t="shared" si="24"/>
        <v>1</v>
      </c>
      <c r="I58" s="118">
        <f t="shared" si="25"/>
        <v>1874.8050000000001</v>
      </c>
      <c r="J58" s="119">
        <f t="shared" si="26"/>
        <v>2.2368970225012649E-2</v>
      </c>
      <c r="K58" s="119">
        <f t="shared" si="27"/>
        <v>0.3948484368737244</v>
      </c>
      <c r="L58" s="119">
        <f t="shared" si="28"/>
        <v>4.8004992519221995E-2</v>
      </c>
      <c r="M58" s="120">
        <f t="shared" si="29"/>
        <v>6.3860000000000001</v>
      </c>
      <c r="N58" s="121">
        <f t="shared" si="30"/>
        <v>5.3338880576913328E-2</v>
      </c>
      <c r="O58" s="121">
        <f t="shared" si="31"/>
        <v>5.3338880576913335</v>
      </c>
      <c r="P58" s="222">
        <f t="shared" si="32"/>
        <v>7</v>
      </c>
      <c r="Q58" s="223">
        <f t="shared" si="33"/>
        <v>1</v>
      </c>
      <c r="R58" s="223">
        <f t="shared" si="34"/>
        <v>100</v>
      </c>
      <c r="T58">
        <v>533</v>
      </c>
      <c r="U58">
        <v>9690</v>
      </c>
      <c r="V58" t="s">
        <v>328</v>
      </c>
      <c r="W58">
        <v>1874.8050000000001</v>
      </c>
      <c r="X58">
        <v>935.14099999999996</v>
      </c>
      <c r="Y58">
        <v>2.0049999999999999</v>
      </c>
      <c r="Z58">
        <v>6.3860000000000001</v>
      </c>
      <c r="AA58">
        <v>154.63939400000001</v>
      </c>
      <c r="AB58">
        <v>3.4591240000000001</v>
      </c>
      <c r="AC58">
        <v>61.059123</v>
      </c>
      <c r="AD58" s="1">
        <v>90</v>
      </c>
      <c r="AE58">
        <v>1</v>
      </c>
      <c r="AF58">
        <v>100</v>
      </c>
      <c r="AG58">
        <v>68</v>
      </c>
      <c r="AH58">
        <v>12.123721</v>
      </c>
      <c r="AI58">
        <v>57.7</v>
      </c>
      <c r="AJ58">
        <v>0</v>
      </c>
      <c r="AK58">
        <v>7</v>
      </c>
      <c r="AL58">
        <v>702</v>
      </c>
      <c r="AM58" t="s">
        <v>329</v>
      </c>
      <c r="AN58" t="s">
        <v>517</v>
      </c>
      <c r="AO58">
        <v>1874.8050000000001</v>
      </c>
      <c r="AR58" t="s">
        <v>117</v>
      </c>
      <c r="AS58" t="s">
        <v>119</v>
      </c>
      <c r="AT58" t="s">
        <v>211</v>
      </c>
      <c r="AU58" t="s">
        <v>328</v>
      </c>
      <c r="AV58" t="s">
        <v>203</v>
      </c>
      <c r="AW58">
        <v>1</v>
      </c>
      <c r="BB58">
        <v>0.80199999999999994</v>
      </c>
      <c r="BC58" t="s">
        <v>67</v>
      </c>
      <c r="BF58" t="s">
        <v>117</v>
      </c>
      <c r="BG58" t="s">
        <v>119</v>
      </c>
      <c r="BH58" t="s">
        <v>328</v>
      </c>
      <c r="BI58">
        <v>9690</v>
      </c>
      <c r="BJ58">
        <v>1</v>
      </c>
      <c r="BK58" t="s">
        <v>211</v>
      </c>
      <c r="BL58" t="s">
        <v>179</v>
      </c>
      <c r="BM58">
        <v>0.80199999999999994</v>
      </c>
      <c r="BN58" t="s">
        <v>67</v>
      </c>
      <c r="BO58" t="s">
        <v>184</v>
      </c>
      <c r="BP58">
        <v>1874.8050000000001</v>
      </c>
    </row>
    <row r="59" spans="1:68" ht="16.5">
      <c r="A59" s="127" t="str">
        <f t="shared" si="18"/>
        <v>태양여객</v>
      </c>
      <c r="B59" s="128" t="str">
        <f t="shared" si="1"/>
        <v>이헌구</v>
      </c>
      <c r="C59" s="129" t="str">
        <f t="shared" si="19"/>
        <v>F</v>
      </c>
      <c r="D59" s="130">
        <f t="shared" si="20"/>
        <v>0.73979914264602231</v>
      </c>
      <c r="E59" s="131">
        <f t="shared" si="21"/>
        <v>9546</v>
      </c>
      <c r="F59" s="132" t="str">
        <f t="shared" si="22"/>
        <v>583</v>
      </c>
      <c r="G59" s="133" t="str">
        <f t="shared" si="23"/>
        <v>71바7403</v>
      </c>
      <c r="H59" s="134">
        <f t="shared" si="24"/>
        <v>6</v>
      </c>
      <c r="I59" s="135">
        <f t="shared" si="25"/>
        <v>1580.7850000000001</v>
      </c>
      <c r="J59" s="136">
        <f t="shared" si="26"/>
        <v>3.4680963841646949E-2</v>
      </c>
      <c r="K59" s="136">
        <f t="shared" si="27"/>
        <v>0.35984582140165694</v>
      </c>
      <c r="L59" s="136">
        <f t="shared" si="28"/>
        <v>0.17522939552184516</v>
      </c>
      <c r="M59" s="137">
        <f t="shared" si="29"/>
        <v>14.76</v>
      </c>
      <c r="N59" s="138">
        <f t="shared" si="30"/>
        <v>0.12651941914934667</v>
      </c>
      <c r="O59" s="138">
        <f t="shared" si="31"/>
        <v>22.520456608583707</v>
      </c>
      <c r="P59" s="220">
        <f t="shared" si="32"/>
        <v>23</v>
      </c>
      <c r="Q59" s="221">
        <f t="shared" si="33"/>
        <v>2</v>
      </c>
      <c r="R59" s="221">
        <f t="shared" si="34"/>
        <v>356</v>
      </c>
      <c r="T59">
        <v>533</v>
      </c>
      <c r="U59">
        <v>9546</v>
      </c>
      <c r="V59" t="s">
        <v>330</v>
      </c>
      <c r="W59">
        <v>1580.7850000000001</v>
      </c>
      <c r="X59">
        <v>834.46</v>
      </c>
      <c r="Y59">
        <v>1.8939999999999999</v>
      </c>
      <c r="Z59">
        <v>14.76</v>
      </c>
      <c r="AA59">
        <v>107.58302500000001</v>
      </c>
      <c r="AB59">
        <v>3.7310829999999999</v>
      </c>
      <c r="AC59">
        <v>38.713301999999999</v>
      </c>
      <c r="AD59" s="1">
        <v>277</v>
      </c>
      <c r="AE59">
        <v>2</v>
      </c>
      <c r="AF59">
        <v>356</v>
      </c>
      <c r="AG59">
        <v>81</v>
      </c>
      <c r="AH59">
        <v>14.693628</v>
      </c>
      <c r="AI59">
        <v>152.1</v>
      </c>
      <c r="AJ59">
        <v>0</v>
      </c>
      <c r="AK59">
        <v>23</v>
      </c>
      <c r="AL59">
        <v>9341</v>
      </c>
      <c r="AM59" t="s">
        <v>331</v>
      </c>
      <c r="AN59" t="s">
        <v>518</v>
      </c>
      <c r="AO59">
        <v>477.637</v>
      </c>
      <c r="AR59" t="s">
        <v>117</v>
      </c>
      <c r="AS59" t="s">
        <v>122</v>
      </c>
      <c r="AT59" t="s">
        <v>226</v>
      </c>
      <c r="AU59" t="s">
        <v>330</v>
      </c>
      <c r="AV59" t="s">
        <v>48</v>
      </c>
      <c r="AW59">
        <v>6</v>
      </c>
      <c r="BB59">
        <v>0.73979914264602231</v>
      </c>
      <c r="BC59" t="s">
        <v>70</v>
      </c>
      <c r="BF59" t="s">
        <v>117</v>
      </c>
      <c r="BG59" t="s">
        <v>122</v>
      </c>
      <c r="BH59" t="s">
        <v>330</v>
      </c>
      <c r="BI59">
        <v>9546</v>
      </c>
      <c r="BJ59">
        <v>6</v>
      </c>
      <c r="BK59" t="s">
        <v>226</v>
      </c>
      <c r="BL59" t="s">
        <v>223</v>
      </c>
      <c r="BM59">
        <v>0.73979914264602231</v>
      </c>
      <c r="BN59" t="s">
        <v>70</v>
      </c>
      <c r="BO59" t="s">
        <v>193</v>
      </c>
      <c r="BP59">
        <v>1580.7850000000001</v>
      </c>
    </row>
    <row r="60" spans="1:68" ht="16.5">
      <c r="A60" s="110" t="str">
        <f t="shared" si="18"/>
        <v>태양여객</v>
      </c>
      <c r="B60" s="111" t="str">
        <f t="shared" si="1"/>
        <v>이현철</v>
      </c>
      <c r="C60" s="112" t="str">
        <f t="shared" si="19"/>
        <v>F</v>
      </c>
      <c r="D60" s="113">
        <f t="shared" si="20"/>
        <v>0.6956</v>
      </c>
      <c r="E60" s="114">
        <f t="shared" si="21"/>
        <v>604</v>
      </c>
      <c r="F60" s="115" t="str">
        <f t="shared" si="22"/>
        <v>590</v>
      </c>
      <c r="G60" s="116" t="str">
        <f t="shared" si="23"/>
        <v>71바5257</v>
      </c>
      <c r="H60" s="117">
        <f t="shared" si="24"/>
        <v>1</v>
      </c>
      <c r="I60" s="118">
        <f t="shared" si="25"/>
        <v>1675.8679999999999</v>
      </c>
      <c r="J60" s="119">
        <f t="shared" si="26"/>
        <v>2.1350675578047946E-2</v>
      </c>
      <c r="K60" s="119">
        <f t="shared" si="27"/>
        <v>0.39822353101313396</v>
      </c>
      <c r="L60" s="119">
        <f t="shared" si="28"/>
        <v>0.13783901834750709</v>
      </c>
      <c r="M60" s="120">
        <f t="shared" si="29"/>
        <v>10.000999999999999</v>
      </c>
      <c r="N60" s="121">
        <f t="shared" si="30"/>
        <v>0.17901171213961958</v>
      </c>
      <c r="O60" s="121">
        <f t="shared" si="31"/>
        <v>1.9691288335358155</v>
      </c>
      <c r="P60" s="222">
        <f t="shared" si="32"/>
        <v>68</v>
      </c>
      <c r="Q60" s="223">
        <f t="shared" si="33"/>
        <v>3</v>
      </c>
      <c r="R60" s="223">
        <f t="shared" si="34"/>
        <v>33</v>
      </c>
      <c r="T60">
        <v>533</v>
      </c>
      <c r="U60">
        <v>604</v>
      </c>
      <c r="V60" t="s">
        <v>332</v>
      </c>
      <c r="W60">
        <v>1675.8679999999999</v>
      </c>
      <c r="X60">
        <v>963.58500000000004</v>
      </c>
      <c r="Y60">
        <v>1.7390000000000001</v>
      </c>
      <c r="Z60">
        <v>10.000999999999999</v>
      </c>
      <c r="AA60">
        <v>131.85774799999999</v>
      </c>
      <c r="AB60">
        <v>2.8152520000000001</v>
      </c>
      <c r="AC60">
        <v>52.508857999999996</v>
      </c>
      <c r="AD60" s="1">
        <v>231</v>
      </c>
      <c r="AE60">
        <v>3</v>
      </c>
      <c r="AF60">
        <v>33</v>
      </c>
      <c r="AG60">
        <v>61</v>
      </c>
      <c r="AH60">
        <v>12.709666</v>
      </c>
      <c r="AI60">
        <v>0</v>
      </c>
      <c r="AJ60">
        <v>0</v>
      </c>
      <c r="AK60">
        <v>68</v>
      </c>
      <c r="AL60">
        <v>33661</v>
      </c>
      <c r="AM60" t="s">
        <v>333</v>
      </c>
      <c r="AN60" t="s">
        <v>519</v>
      </c>
      <c r="AO60">
        <v>1675.8679999999999</v>
      </c>
      <c r="AR60" t="s">
        <v>117</v>
      </c>
      <c r="AS60" t="s">
        <v>123</v>
      </c>
      <c r="AT60" t="s">
        <v>229</v>
      </c>
      <c r="AU60" t="s">
        <v>332</v>
      </c>
      <c r="AV60" t="s">
        <v>203</v>
      </c>
      <c r="AW60">
        <v>1</v>
      </c>
      <c r="BB60">
        <v>0.6956</v>
      </c>
      <c r="BC60" t="s">
        <v>70</v>
      </c>
      <c r="BF60" t="s">
        <v>117</v>
      </c>
      <c r="BG60" t="s">
        <v>123</v>
      </c>
      <c r="BH60" t="s">
        <v>332</v>
      </c>
      <c r="BI60">
        <v>604</v>
      </c>
      <c r="BJ60">
        <v>1</v>
      </c>
      <c r="BK60" t="s">
        <v>229</v>
      </c>
      <c r="BL60" t="s">
        <v>179</v>
      </c>
      <c r="BM60">
        <v>0.6956</v>
      </c>
      <c r="BN60" t="s">
        <v>70</v>
      </c>
      <c r="BO60" t="s">
        <v>193</v>
      </c>
      <c r="BP60">
        <v>1675.8679999999999</v>
      </c>
    </row>
    <row r="61" spans="1:68" ht="16.5">
      <c r="A61" s="127" t="str">
        <f t="shared" si="18"/>
        <v>태양여객</v>
      </c>
      <c r="B61" s="128" t="str">
        <f t="shared" si="1"/>
        <v>임군학</v>
      </c>
      <c r="C61" s="129" t="str">
        <f t="shared" si="19"/>
        <v>C</v>
      </c>
      <c r="D61" s="130">
        <f t="shared" si="20"/>
        <v>0.89458333333333329</v>
      </c>
      <c r="E61" s="131">
        <f t="shared" si="21"/>
        <v>7492</v>
      </c>
      <c r="F61" s="132" t="str">
        <f t="shared" si="22"/>
        <v>556</v>
      </c>
      <c r="G61" s="133" t="str">
        <f t="shared" si="23"/>
        <v>71바5253</v>
      </c>
      <c r="H61" s="134">
        <f t="shared" si="24"/>
        <v>1</v>
      </c>
      <c r="I61" s="135">
        <f t="shared" si="25"/>
        <v>1372.902</v>
      </c>
      <c r="J61" s="136">
        <f t="shared" si="26"/>
        <v>5.4817439538235747E-3</v>
      </c>
      <c r="K61" s="136">
        <f t="shared" si="27"/>
        <v>0.34445078476222324</v>
      </c>
      <c r="L61" s="136">
        <f t="shared" si="28"/>
        <v>0.11945499387428964</v>
      </c>
      <c r="M61" s="137">
        <f t="shared" si="29"/>
        <v>6.4950000000000001</v>
      </c>
      <c r="N61" s="138">
        <f t="shared" si="30"/>
        <v>0</v>
      </c>
      <c r="O61" s="138">
        <f t="shared" si="31"/>
        <v>5.6624167481385701</v>
      </c>
      <c r="P61" s="220">
        <f t="shared" si="32"/>
        <v>1</v>
      </c>
      <c r="Q61" s="221">
        <f t="shared" si="33"/>
        <v>0</v>
      </c>
      <c r="R61" s="221">
        <f t="shared" si="34"/>
        <v>79</v>
      </c>
      <c r="T61">
        <v>533</v>
      </c>
      <c r="U61">
        <v>7492</v>
      </c>
      <c r="V61" t="s">
        <v>334</v>
      </c>
      <c r="W61">
        <v>1395.164</v>
      </c>
      <c r="X61">
        <v>650.75699999999995</v>
      </c>
      <c r="Y61">
        <v>2.1440000000000001</v>
      </c>
      <c r="Z61">
        <v>6.4950000000000001</v>
      </c>
      <c r="AA61">
        <v>102.60439100000001</v>
      </c>
      <c r="AB61">
        <v>0.56245100000000003</v>
      </c>
      <c r="AC61">
        <v>35.342162999999999</v>
      </c>
      <c r="AD61" s="1">
        <v>164</v>
      </c>
      <c r="AE61">
        <v>0</v>
      </c>
      <c r="AF61">
        <v>79</v>
      </c>
      <c r="AG61">
        <v>70</v>
      </c>
      <c r="AH61">
        <v>13.597507</v>
      </c>
      <c r="AI61">
        <v>61.6</v>
      </c>
      <c r="AJ61">
        <v>0</v>
      </c>
      <c r="AK61">
        <v>1</v>
      </c>
      <c r="AL61">
        <v>32</v>
      </c>
      <c r="AM61" t="s">
        <v>335</v>
      </c>
      <c r="AN61" t="s">
        <v>520</v>
      </c>
      <c r="AO61">
        <v>1372.902</v>
      </c>
      <c r="AR61" t="s">
        <v>117</v>
      </c>
      <c r="AS61" t="s">
        <v>118</v>
      </c>
      <c r="AT61" t="s">
        <v>202</v>
      </c>
      <c r="AU61" t="s">
        <v>334</v>
      </c>
      <c r="AV61" t="s">
        <v>203</v>
      </c>
      <c r="AW61">
        <v>1</v>
      </c>
      <c r="BB61">
        <v>0.89458333333333329</v>
      </c>
      <c r="BC61" t="s">
        <v>69</v>
      </c>
      <c r="BF61" t="s">
        <v>117</v>
      </c>
      <c r="BG61" s="5" t="s">
        <v>118</v>
      </c>
      <c r="BH61" t="s">
        <v>334</v>
      </c>
      <c r="BI61">
        <v>7492</v>
      </c>
      <c r="BJ61">
        <v>1</v>
      </c>
      <c r="BK61" t="s">
        <v>202</v>
      </c>
      <c r="BL61" t="s">
        <v>179</v>
      </c>
      <c r="BM61">
        <v>0.89458333333333329</v>
      </c>
      <c r="BN61" t="s">
        <v>69</v>
      </c>
      <c r="BO61" t="s">
        <v>182</v>
      </c>
      <c r="BP61">
        <v>1372.902</v>
      </c>
    </row>
    <row r="62" spans="1:68" ht="16.5">
      <c r="A62" s="110" t="str">
        <f t="shared" si="18"/>
        <v>태양여객</v>
      </c>
      <c r="B62" s="111" t="str">
        <f t="shared" si="1"/>
        <v>임대길</v>
      </c>
      <c r="C62" s="112" t="str">
        <f t="shared" si="19"/>
        <v>A</v>
      </c>
      <c r="D62" s="113">
        <f t="shared" si="20"/>
        <v>0.96720000000000006</v>
      </c>
      <c r="E62" s="114">
        <f t="shared" si="21"/>
        <v>1441</v>
      </c>
      <c r="F62" s="115" t="str">
        <f t="shared" si="22"/>
        <v>583</v>
      </c>
      <c r="G62" s="116" t="str">
        <f t="shared" si="23"/>
        <v>71바7013</v>
      </c>
      <c r="H62" s="117">
        <f t="shared" si="24"/>
        <v>1</v>
      </c>
      <c r="I62" s="118">
        <f t="shared" si="25"/>
        <v>1364.0450000000001</v>
      </c>
      <c r="J62" s="119">
        <f t="shared" si="26"/>
        <v>1.9789542450360156E-2</v>
      </c>
      <c r="K62" s="119">
        <f t="shared" si="27"/>
        <v>0.31031489368362569</v>
      </c>
      <c r="L62" s="119">
        <f t="shared" si="28"/>
        <v>0.236795706886503</v>
      </c>
      <c r="M62" s="120">
        <f t="shared" si="29"/>
        <v>9.1359999999999992</v>
      </c>
      <c r="N62" s="121">
        <f t="shared" si="30"/>
        <v>0</v>
      </c>
      <c r="O62" s="121">
        <f t="shared" si="31"/>
        <v>4.8385500478356649</v>
      </c>
      <c r="P62" s="222">
        <f t="shared" si="32"/>
        <v>1</v>
      </c>
      <c r="Q62" s="223">
        <f t="shared" si="33"/>
        <v>0</v>
      </c>
      <c r="R62" s="223">
        <f t="shared" si="34"/>
        <v>66</v>
      </c>
      <c r="T62">
        <v>533</v>
      </c>
      <c r="U62">
        <v>1441</v>
      </c>
      <c r="V62" t="s">
        <v>336</v>
      </c>
      <c r="W62">
        <v>1364.0450000000001</v>
      </c>
      <c r="X62">
        <v>564.05100000000004</v>
      </c>
      <c r="Y62">
        <v>2.4180000000000001</v>
      </c>
      <c r="Z62">
        <v>9.1359999999999992</v>
      </c>
      <c r="AA62">
        <v>87.656346999999997</v>
      </c>
      <c r="AB62">
        <v>1.7346790000000001</v>
      </c>
      <c r="AC62">
        <v>27.201070000000001</v>
      </c>
      <c r="AD62" s="1">
        <v>323</v>
      </c>
      <c r="AE62">
        <v>0</v>
      </c>
      <c r="AF62">
        <v>66</v>
      </c>
      <c r="AG62">
        <v>70</v>
      </c>
      <c r="AH62">
        <v>15.56128</v>
      </c>
      <c r="AI62">
        <v>23.9</v>
      </c>
      <c r="AJ62">
        <v>0</v>
      </c>
      <c r="AK62">
        <v>1</v>
      </c>
      <c r="AL62">
        <v>298</v>
      </c>
      <c r="AM62" t="s">
        <v>337</v>
      </c>
      <c r="AN62" t="s">
        <v>521</v>
      </c>
      <c r="AO62">
        <v>1364.0450000000001</v>
      </c>
      <c r="AR62" t="s">
        <v>117</v>
      </c>
      <c r="AS62" t="s">
        <v>122</v>
      </c>
      <c r="AT62" t="s">
        <v>224</v>
      </c>
      <c r="AU62" t="s">
        <v>336</v>
      </c>
      <c r="AV62" t="s">
        <v>48</v>
      </c>
      <c r="AW62">
        <v>1</v>
      </c>
      <c r="BB62">
        <v>0.96720000000000006</v>
      </c>
      <c r="BC62" t="s">
        <v>66</v>
      </c>
      <c r="BF62" t="s">
        <v>117</v>
      </c>
      <c r="BG62" t="s">
        <v>122</v>
      </c>
      <c r="BH62" t="s">
        <v>336</v>
      </c>
      <c r="BI62">
        <v>1441</v>
      </c>
      <c r="BJ62">
        <v>1</v>
      </c>
      <c r="BK62" t="s">
        <v>224</v>
      </c>
      <c r="BL62" t="s">
        <v>179</v>
      </c>
      <c r="BM62">
        <v>0.96720000000000006</v>
      </c>
      <c r="BN62" t="s">
        <v>66</v>
      </c>
      <c r="BO62" t="s">
        <v>183</v>
      </c>
      <c r="BP62">
        <v>1364.0450000000001</v>
      </c>
    </row>
    <row r="63" spans="1:68" ht="16.5">
      <c r="A63" s="127" t="str">
        <f t="shared" si="18"/>
        <v>태양여객</v>
      </c>
      <c r="B63" s="128" t="str">
        <f t="shared" si="1"/>
        <v>전재군</v>
      </c>
      <c r="C63" s="129" t="str">
        <f t="shared" si="19"/>
        <v>D</v>
      </c>
      <c r="D63" s="130">
        <f t="shared" si="20"/>
        <v>0.83474371612555021</v>
      </c>
      <c r="E63" s="131">
        <f t="shared" si="21"/>
        <v>8200</v>
      </c>
      <c r="F63" s="132" t="str">
        <f t="shared" si="22"/>
        <v>583</v>
      </c>
      <c r="G63" s="133" t="str">
        <f t="shared" si="23"/>
        <v>72바1870</v>
      </c>
      <c r="H63" s="134">
        <f t="shared" si="24"/>
        <v>5</v>
      </c>
      <c r="I63" s="135">
        <f t="shared" si="25"/>
        <v>612.03499999999997</v>
      </c>
      <c r="J63" s="136">
        <f t="shared" si="26"/>
        <v>6.9375500102722143E-2</v>
      </c>
      <c r="K63" s="136">
        <f t="shared" si="27"/>
        <v>0.31754475428583695</v>
      </c>
      <c r="L63" s="136">
        <f t="shared" si="28"/>
        <v>0.22057562067528819</v>
      </c>
      <c r="M63" s="137">
        <f t="shared" si="29"/>
        <v>11.223000000000001</v>
      </c>
      <c r="N63" s="138">
        <f t="shared" si="30"/>
        <v>0.16338934864836163</v>
      </c>
      <c r="O63" s="138">
        <f t="shared" si="31"/>
        <v>7.3525206891762727</v>
      </c>
      <c r="P63" s="220">
        <f t="shared" si="32"/>
        <v>9</v>
      </c>
      <c r="Q63" s="221">
        <f t="shared" si="33"/>
        <v>1</v>
      </c>
      <c r="R63" s="221">
        <f t="shared" si="34"/>
        <v>45</v>
      </c>
      <c r="T63">
        <v>533</v>
      </c>
      <c r="U63">
        <v>8200</v>
      </c>
      <c r="V63" t="s">
        <v>338</v>
      </c>
      <c r="W63">
        <v>612.03499999999997</v>
      </c>
      <c r="X63">
        <v>261.69299999999998</v>
      </c>
      <c r="Y63">
        <v>2.339</v>
      </c>
      <c r="Z63">
        <v>11.223000000000001</v>
      </c>
      <c r="AA63">
        <v>40.624153999999997</v>
      </c>
      <c r="AB63">
        <v>2.8183210000000001</v>
      </c>
      <c r="AC63">
        <v>12.899986999999999</v>
      </c>
      <c r="AD63" s="1">
        <v>135</v>
      </c>
      <c r="AE63">
        <v>1</v>
      </c>
      <c r="AF63">
        <v>45</v>
      </c>
      <c r="AG63">
        <v>64</v>
      </c>
      <c r="AH63">
        <v>15.06579</v>
      </c>
      <c r="AI63">
        <v>0</v>
      </c>
      <c r="AJ63">
        <v>0</v>
      </c>
      <c r="AK63">
        <v>9</v>
      </c>
      <c r="AL63">
        <v>7694</v>
      </c>
      <c r="AM63" t="s">
        <v>339</v>
      </c>
      <c r="AN63" t="s">
        <v>522</v>
      </c>
      <c r="AO63">
        <v>141.54300000000001</v>
      </c>
      <c r="AR63" t="s">
        <v>117</v>
      </c>
      <c r="AS63" t="s">
        <v>122</v>
      </c>
      <c r="AT63" t="s">
        <v>228</v>
      </c>
      <c r="AU63" t="s">
        <v>338</v>
      </c>
      <c r="AV63" t="s">
        <v>48</v>
      </c>
      <c r="AW63">
        <v>5</v>
      </c>
      <c r="BB63">
        <v>0.83474371612555021</v>
      </c>
      <c r="BC63" t="s">
        <v>67</v>
      </c>
      <c r="BF63" t="s">
        <v>117</v>
      </c>
      <c r="BG63" t="s">
        <v>122</v>
      </c>
      <c r="BH63" t="s">
        <v>338</v>
      </c>
      <c r="BI63">
        <v>8200</v>
      </c>
      <c r="BJ63">
        <v>5</v>
      </c>
      <c r="BK63" t="s">
        <v>228</v>
      </c>
      <c r="BL63" t="s">
        <v>223</v>
      </c>
      <c r="BM63">
        <v>0.83474371612555021</v>
      </c>
      <c r="BN63" t="s">
        <v>67</v>
      </c>
      <c r="BO63" t="s">
        <v>184</v>
      </c>
      <c r="BP63">
        <v>612.03499999999997</v>
      </c>
    </row>
    <row r="64" spans="1:68" ht="16.5">
      <c r="A64" s="110" t="str">
        <f t="shared" si="18"/>
        <v>태양여객</v>
      </c>
      <c r="B64" s="111" t="str">
        <f t="shared" si="1"/>
        <v>정기성</v>
      </c>
      <c r="C64" s="112" t="str">
        <f t="shared" si="19"/>
        <v>F</v>
      </c>
      <c r="D64" s="113">
        <f t="shared" si="20"/>
        <v>0.76871170910517383</v>
      </c>
      <c r="E64" s="114">
        <f t="shared" si="21"/>
        <v>4462</v>
      </c>
      <c r="F64" s="115" t="str">
        <f t="shared" si="22"/>
        <v>581</v>
      </c>
      <c r="G64" s="116" t="str">
        <f t="shared" si="23"/>
        <v>71바7352</v>
      </c>
      <c r="H64" s="117">
        <f t="shared" si="24"/>
        <v>2</v>
      </c>
      <c r="I64" s="118">
        <f t="shared" si="25"/>
        <v>1638.2919999999999</v>
      </c>
      <c r="J64" s="119">
        <f t="shared" si="26"/>
        <v>4.4554378552121465E-2</v>
      </c>
      <c r="K64" s="119">
        <f t="shared" si="27"/>
        <v>0.35694709846555228</v>
      </c>
      <c r="L64" s="119">
        <f t="shared" si="28"/>
        <v>6.1649571627035965E-2</v>
      </c>
      <c r="M64" s="120">
        <f t="shared" si="29"/>
        <v>6.5289999999999999</v>
      </c>
      <c r="N64" s="121">
        <f t="shared" si="30"/>
        <v>0</v>
      </c>
      <c r="O64" s="121">
        <f t="shared" si="31"/>
        <v>2.4415671931499392</v>
      </c>
      <c r="P64" s="222">
        <f t="shared" si="32"/>
        <v>19</v>
      </c>
      <c r="Q64" s="223">
        <f t="shared" si="33"/>
        <v>0</v>
      </c>
      <c r="R64" s="223">
        <f t="shared" si="34"/>
        <v>40</v>
      </c>
      <c r="T64">
        <v>533</v>
      </c>
      <c r="U64">
        <v>4462</v>
      </c>
      <c r="V64" t="s">
        <v>340</v>
      </c>
      <c r="W64">
        <v>1638.2919999999999</v>
      </c>
      <c r="X64">
        <v>888.26099999999997</v>
      </c>
      <c r="Y64">
        <v>1.8440000000000001</v>
      </c>
      <c r="Z64">
        <v>6.5289999999999999</v>
      </c>
      <c r="AA64">
        <v>139.57856000000001</v>
      </c>
      <c r="AB64">
        <v>6.2188359999999996</v>
      </c>
      <c r="AC64">
        <v>49.822161999999999</v>
      </c>
      <c r="AD64" s="1">
        <v>101</v>
      </c>
      <c r="AE64">
        <v>0</v>
      </c>
      <c r="AF64">
        <v>40</v>
      </c>
      <c r="AG64">
        <v>70</v>
      </c>
      <c r="AH64">
        <v>11.737418</v>
      </c>
      <c r="AI64">
        <v>48.5</v>
      </c>
      <c r="AJ64">
        <v>0</v>
      </c>
      <c r="AK64">
        <v>19</v>
      </c>
      <c r="AL64">
        <v>6759</v>
      </c>
      <c r="AM64" t="s">
        <v>341</v>
      </c>
      <c r="AN64" t="s">
        <v>523</v>
      </c>
      <c r="AO64">
        <v>1565.7439999999999</v>
      </c>
      <c r="AR64" t="s">
        <v>117</v>
      </c>
      <c r="AS64" t="s">
        <v>121</v>
      </c>
      <c r="AT64" t="s">
        <v>220</v>
      </c>
      <c r="AU64" t="s">
        <v>340</v>
      </c>
      <c r="AV64" t="s">
        <v>203</v>
      </c>
      <c r="AW64">
        <v>2</v>
      </c>
      <c r="BB64">
        <v>0.76871170910517383</v>
      </c>
      <c r="BC64" t="s">
        <v>70</v>
      </c>
      <c r="BF64" t="s">
        <v>117</v>
      </c>
      <c r="BG64" s="5" t="s">
        <v>121</v>
      </c>
      <c r="BH64" t="s">
        <v>340</v>
      </c>
      <c r="BI64">
        <v>4462</v>
      </c>
      <c r="BJ64">
        <v>2</v>
      </c>
      <c r="BK64" t="s">
        <v>220</v>
      </c>
      <c r="BL64" t="s">
        <v>217</v>
      </c>
      <c r="BM64">
        <v>0.76871170910517383</v>
      </c>
      <c r="BN64" t="s">
        <v>70</v>
      </c>
      <c r="BO64" t="s">
        <v>193</v>
      </c>
      <c r="BP64">
        <v>1638.2919999999999</v>
      </c>
    </row>
    <row r="65" spans="1:68" ht="16.5">
      <c r="A65" s="127" t="str">
        <f t="shared" si="18"/>
        <v>태양여객</v>
      </c>
      <c r="B65" s="128" t="str">
        <f t="shared" si="1"/>
        <v>정명식</v>
      </c>
      <c r="C65" s="129" t="str">
        <f t="shared" si="19"/>
        <v>F</v>
      </c>
      <c r="D65" s="130">
        <f t="shared" si="20"/>
        <v>0.75208333333333333</v>
      </c>
      <c r="E65" s="131">
        <f t="shared" si="21"/>
        <v>4298</v>
      </c>
      <c r="F65" s="132" t="str">
        <f t="shared" si="22"/>
        <v>581</v>
      </c>
      <c r="G65" s="133" t="str">
        <f t="shared" si="23"/>
        <v>71바7352</v>
      </c>
      <c r="H65" s="134">
        <f t="shared" si="24"/>
        <v>1</v>
      </c>
      <c r="I65" s="135">
        <f t="shared" si="25"/>
        <v>912.74699999999996</v>
      </c>
      <c r="J65" s="136">
        <f t="shared" si="26"/>
        <v>2.5150314010627738E-2</v>
      </c>
      <c r="K65" s="136">
        <f t="shared" si="27"/>
        <v>0.35507867329231624</v>
      </c>
      <c r="L65" s="136">
        <f t="shared" si="28"/>
        <v>0.12161091737359861</v>
      </c>
      <c r="M65" s="137">
        <f t="shared" si="29"/>
        <v>6.9939999999999998</v>
      </c>
      <c r="N65" s="138">
        <f t="shared" si="30"/>
        <v>0</v>
      </c>
      <c r="O65" s="138">
        <f t="shared" si="31"/>
        <v>1.6433907753189001</v>
      </c>
      <c r="P65" s="220">
        <f t="shared" si="32"/>
        <v>2</v>
      </c>
      <c r="Q65" s="221">
        <f t="shared" si="33"/>
        <v>0</v>
      </c>
      <c r="R65" s="221">
        <f t="shared" si="34"/>
        <v>15</v>
      </c>
      <c r="T65">
        <v>533</v>
      </c>
      <c r="U65">
        <v>4298</v>
      </c>
      <c r="V65" t="s">
        <v>342</v>
      </c>
      <c r="W65">
        <v>912.74699999999996</v>
      </c>
      <c r="X65">
        <v>505.58499999999998</v>
      </c>
      <c r="Y65">
        <v>1.8049999999999999</v>
      </c>
      <c r="Z65">
        <v>6.9939999999999998</v>
      </c>
      <c r="AA65">
        <v>73.446081000000007</v>
      </c>
      <c r="AB65">
        <v>1.8471919999999999</v>
      </c>
      <c r="AC65">
        <v>26.079136999999999</v>
      </c>
      <c r="AD65" s="1">
        <v>111</v>
      </c>
      <c r="AE65">
        <v>0</v>
      </c>
      <c r="AF65">
        <v>15</v>
      </c>
      <c r="AG65">
        <v>62</v>
      </c>
      <c r="AH65">
        <v>12.427443</v>
      </c>
      <c r="AI65">
        <v>0</v>
      </c>
      <c r="AJ65">
        <v>0</v>
      </c>
      <c r="AK65">
        <v>2</v>
      </c>
      <c r="AL65">
        <v>202</v>
      </c>
      <c r="AM65" t="s">
        <v>343</v>
      </c>
      <c r="AN65" t="s">
        <v>524</v>
      </c>
      <c r="AO65">
        <v>912.74699999999996</v>
      </c>
      <c r="AR65" t="s">
        <v>117</v>
      </c>
      <c r="AS65" t="s">
        <v>121</v>
      </c>
      <c r="AT65" t="s">
        <v>220</v>
      </c>
      <c r="AU65" t="s">
        <v>342</v>
      </c>
      <c r="AV65" t="s">
        <v>203</v>
      </c>
      <c r="AW65">
        <v>1</v>
      </c>
      <c r="BB65">
        <v>0.75208333333333333</v>
      </c>
      <c r="BC65" t="s">
        <v>70</v>
      </c>
      <c r="BF65" t="s">
        <v>117</v>
      </c>
      <c r="BG65" s="5" t="s">
        <v>121</v>
      </c>
      <c r="BH65" t="s">
        <v>342</v>
      </c>
      <c r="BI65">
        <v>4298</v>
      </c>
      <c r="BJ65">
        <v>1</v>
      </c>
      <c r="BK65" t="s">
        <v>220</v>
      </c>
      <c r="BL65" t="s">
        <v>179</v>
      </c>
      <c r="BM65">
        <v>0.75208333333333333</v>
      </c>
      <c r="BN65" t="s">
        <v>70</v>
      </c>
      <c r="BO65" t="s">
        <v>193</v>
      </c>
      <c r="BP65">
        <v>912.74699999999996</v>
      </c>
    </row>
    <row r="66" spans="1:68" ht="16.5">
      <c r="A66" s="110" t="str">
        <f t="shared" si="18"/>
        <v>태양여객</v>
      </c>
      <c r="B66" s="111" t="str">
        <f t="shared" si="1"/>
        <v>정인수</v>
      </c>
      <c r="C66" s="112" t="str">
        <f t="shared" si="19"/>
        <v>F</v>
      </c>
      <c r="D66" s="113">
        <f t="shared" si="20"/>
        <v>0.75600000000000001</v>
      </c>
      <c r="E66" s="114">
        <f t="shared" si="21"/>
        <v>4046</v>
      </c>
      <c r="F66" s="115" t="str">
        <f t="shared" si="22"/>
        <v>558</v>
      </c>
      <c r="G66" s="116" t="str">
        <f t="shared" si="23"/>
        <v>71바6558</v>
      </c>
      <c r="H66" s="117">
        <f t="shared" si="24"/>
        <v>1</v>
      </c>
      <c r="I66" s="118">
        <f t="shared" si="25"/>
        <v>1729.806</v>
      </c>
      <c r="J66" s="119">
        <f t="shared" si="26"/>
        <v>4.9896021496205903E-3</v>
      </c>
      <c r="K66" s="119">
        <f t="shared" si="27"/>
        <v>0.38775689240348565</v>
      </c>
      <c r="L66" s="119">
        <f t="shared" si="28"/>
        <v>7.7465334262917337E-2</v>
      </c>
      <c r="M66" s="120">
        <f t="shared" si="29"/>
        <v>7.8929999999999998</v>
      </c>
      <c r="N66" s="121">
        <f t="shared" si="30"/>
        <v>0.11561990188495126</v>
      </c>
      <c r="O66" s="121">
        <f t="shared" si="31"/>
        <v>14.568107637503859</v>
      </c>
      <c r="P66" s="222">
        <f t="shared" si="32"/>
        <v>11</v>
      </c>
      <c r="Q66" s="223">
        <f t="shared" si="33"/>
        <v>2</v>
      </c>
      <c r="R66" s="223">
        <f t="shared" si="34"/>
        <v>252</v>
      </c>
      <c r="T66">
        <v>533</v>
      </c>
      <c r="U66">
        <v>4046</v>
      </c>
      <c r="V66" t="s">
        <v>344</v>
      </c>
      <c r="W66">
        <v>1729.806</v>
      </c>
      <c r="X66">
        <v>915.41700000000003</v>
      </c>
      <c r="Y66">
        <v>1.89</v>
      </c>
      <c r="Z66">
        <v>7.8929999999999998</v>
      </c>
      <c r="AA66">
        <v>130.59718599999999</v>
      </c>
      <c r="AB66">
        <v>0.65162799999999999</v>
      </c>
      <c r="AC66">
        <v>50.639958999999998</v>
      </c>
      <c r="AD66" s="1">
        <v>134</v>
      </c>
      <c r="AE66">
        <v>2</v>
      </c>
      <c r="AF66">
        <v>252</v>
      </c>
      <c r="AG66">
        <v>78</v>
      </c>
      <c r="AH66">
        <v>13.245354000000001</v>
      </c>
      <c r="AI66">
        <v>74.8</v>
      </c>
      <c r="AJ66">
        <v>0</v>
      </c>
      <c r="AK66">
        <v>11</v>
      </c>
      <c r="AL66">
        <v>1815</v>
      </c>
      <c r="AM66" t="s">
        <v>345</v>
      </c>
      <c r="AN66" t="s">
        <v>525</v>
      </c>
      <c r="AO66">
        <v>1729.806</v>
      </c>
      <c r="AR66" t="s">
        <v>117</v>
      </c>
      <c r="AS66" t="s">
        <v>119</v>
      </c>
      <c r="AT66" t="s">
        <v>211</v>
      </c>
      <c r="AU66" t="s">
        <v>344</v>
      </c>
      <c r="AV66" t="s">
        <v>203</v>
      </c>
      <c r="AW66">
        <v>1</v>
      </c>
      <c r="BB66">
        <v>0.75600000000000001</v>
      </c>
      <c r="BC66" t="s">
        <v>70</v>
      </c>
      <c r="BF66" t="s">
        <v>117</v>
      </c>
      <c r="BG66" s="5" t="s">
        <v>119</v>
      </c>
      <c r="BH66" t="s">
        <v>344</v>
      </c>
      <c r="BI66">
        <v>4046</v>
      </c>
      <c r="BJ66">
        <v>1</v>
      </c>
      <c r="BK66" t="s">
        <v>211</v>
      </c>
      <c r="BL66" t="s">
        <v>179</v>
      </c>
      <c r="BM66">
        <v>0.75600000000000001</v>
      </c>
      <c r="BN66" t="s">
        <v>70</v>
      </c>
      <c r="BO66" t="s">
        <v>193</v>
      </c>
      <c r="BP66">
        <v>1729.806</v>
      </c>
    </row>
    <row r="67" spans="1:68" ht="16.5">
      <c r="A67" s="127" t="str">
        <f t="shared" si="18"/>
        <v>태양여객</v>
      </c>
      <c r="B67" s="128" t="str">
        <f t="shared" si="1"/>
        <v>조외순</v>
      </c>
      <c r="C67" s="129" t="str">
        <f t="shared" si="19"/>
        <v>D</v>
      </c>
      <c r="D67" s="130">
        <f t="shared" si="20"/>
        <v>0.83416666666666661</v>
      </c>
      <c r="E67" s="131">
        <f t="shared" si="21"/>
        <v>7942</v>
      </c>
      <c r="F67" s="132" t="str">
        <f t="shared" si="22"/>
        <v>556</v>
      </c>
      <c r="G67" s="133" t="str">
        <f t="shared" si="23"/>
        <v>71바7152</v>
      </c>
      <c r="H67" s="134">
        <f t="shared" si="24"/>
        <v>1</v>
      </c>
      <c r="I67" s="135">
        <f t="shared" si="25"/>
        <v>697.22699999999998</v>
      </c>
      <c r="J67" s="136">
        <f t="shared" si="26"/>
        <v>6.4969450200055108E-3</v>
      </c>
      <c r="K67" s="136">
        <f t="shared" si="27"/>
        <v>0.36448480908930142</v>
      </c>
      <c r="L67" s="136">
        <f t="shared" si="28"/>
        <v>0.20653244925971026</v>
      </c>
      <c r="M67" s="137">
        <f t="shared" si="29"/>
        <v>8.0960000000000001</v>
      </c>
      <c r="N67" s="138">
        <f t="shared" si="30"/>
        <v>0</v>
      </c>
      <c r="O67" s="138">
        <f t="shared" si="31"/>
        <v>2.2948049917745585</v>
      </c>
      <c r="P67" s="220">
        <f t="shared" si="32"/>
        <v>1</v>
      </c>
      <c r="Q67" s="221">
        <f t="shared" si="33"/>
        <v>0</v>
      </c>
      <c r="R67" s="221">
        <f t="shared" si="34"/>
        <v>16</v>
      </c>
      <c r="T67">
        <v>533</v>
      </c>
      <c r="U67">
        <v>7942</v>
      </c>
      <c r="V67" t="s">
        <v>346</v>
      </c>
      <c r="W67">
        <v>697.22699999999998</v>
      </c>
      <c r="X67">
        <v>348.20100000000002</v>
      </c>
      <c r="Y67">
        <v>2.0019999999999998</v>
      </c>
      <c r="Z67">
        <v>8.0960000000000001</v>
      </c>
      <c r="AA67">
        <v>53.911645999999998</v>
      </c>
      <c r="AB67">
        <v>0.35026099999999999</v>
      </c>
      <c r="AC67">
        <v>19.649975999999999</v>
      </c>
      <c r="AD67" s="1">
        <v>144</v>
      </c>
      <c r="AE67">
        <v>0</v>
      </c>
      <c r="AF67">
        <v>16</v>
      </c>
      <c r="AG67">
        <v>65</v>
      </c>
      <c r="AH67">
        <v>12.932771000000001</v>
      </c>
      <c r="AI67">
        <v>17.8</v>
      </c>
      <c r="AJ67">
        <v>0</v>
      </c>
      <c r="AK67">
        <v>1</v>
      </c>
      <c r="AL67">
        <v>80</v>
      </c>
      <c r="AM67" t="s">
        <v>347</v>
      </c>
      <c r="AN67" t="s">
        <v>526</v>
      </c>
      <c r="AO67">
        <v>697.22699999999998</v>
      </c>
      <c r="AR67" t="s">
        <v>117</v>
      </c>
      <c r="AS67" t="s">
        <v>118</v>
      </c>
      <c r="AT67" t="s">
        <v>204</v>
      </c>
      <c r="AU67" t="s">
        <v>346</v>
      </c>
      <c r="AV67" t="s">
        <v>203</v>
      </c>
      <c r="AW67">
        <v>1</v>
      </c>
      <c r="BB67">
        <v>0.83416666666666661</v>
      </c>
      <c r="BC67" t="s">
        <v>67</v>
      </c>
      <c r="BF67" t="s">
        <v>117</v>
      </c>
      <c r="BG67" s="5" t="s">
        <v>118</v>
      </c>
      <c r="BH67" t="s">
        <v>346</v>
      </c>
      <c r="BI67">
        <v>7942</v>
      </c>
      <c r="BJ67">
        <v>1</v>
      </c>
      <c r="BK67" t="s">
        <v>204</v>
      </c>
      <c r="BL67" t="s">
        <v>179</v>
      </c>
      <c r="BM67">
        <v>0.83416666666666661</v>
      </c>
      <c r="BN67" t="s">
        <v>67</v>
      </c>
      <c r="BO67" t="s">
        <v>184</v>
      </c>
      <c r="BP67">
        <v>697.22699999999998</v>
      </c>
    </row>
    <row r="68" spans="1:68" ht="16.5">
      <c r="A68" s="110" t="str">
        <f t="shared" si="18"/>
        <v>태양여객</v>
      </c>
      <c r="B68" s="111" t="str">
        <f t="shared" si="1"/>
        <v>조태한</v>
      </c>
      <c r="C68" s="112" t="str">
        <f t="shared" si="19"/>
        <v>F</v>
      </c>
      <c r="D68" s="113">
        <f t="shared" si="20"/>
        <v>0.79916666666666669</v>
      </c>
      <c r="E68" s="114">
        <f t="shared" si="21"/>
        <v>1283</v>
      </c>
      <c r="F68" s="115" t="str">
        <f t="shared" si="22"/>
        <v>571</v>
      </c>
      <c r="G68" s="116" t="str">
        <f t="shared" si="23"/>
        <v>71바7209</v>
      </c>
      <c r="H68" s="117">
        <f t="shared" si="24"/>
        <v>1</v>
      </c>
      <c r="I68" s="118">
        <f t="shared" si="25"/>
        <v>1610.461</v>
      </c>
      <c r="J68" s="119">
        <f t="shared" si="26"/>
        <v>9.8324615436797769E-2</v>
      </c>
      <c r="K68" s="119">
        <f t="shared" si="27"/>
        <v>0.37334911703667639</v>
      </c>
      <c r="L68" s="119">
        <f t="shared" si="28"/>
        <v>0.17696796134771348</v>
      </c>
      <c r="M68" s="120">
        <f t="shared" si="29"/>
        <v>9.6460000000000008</v>
      </c>
      <c r="N68" s="121">
        <f t="shared" si="30"/>
        <v>0.124188043051027</v>
      </c>
      <c r="O68" s="121">
        <f t="shared" si="31"/>
        <v>6.8924363893319986</v>
      </c>
      <c r="P68" s="222">
        <f t="shared" si="32"/>
        <v>30</v>
      </c>
      <c r="Q68" s="223">
        <f t="shared" si="33"/>
        <v>2</v>
      </c>
      <c r="R68" s="223">
        <f t="shared" si="34"/>
        <v>111</v>
      </c>
      <c r="T68">
        <v>533</v>
      </c>
      <c r="U68">
        <v>1283</v>
      </c>
      <c r="V68" t="s">
        <v>348</v>
      </c>
      <c r="W68">
        <v>1610.461</v>
      </c>
      <c r="X68">
        <v>839.78499999999997</v>
      </c>
      <c r="Y68">
        <v>1.9179999999999999</v>
      </c>
      <c r="Z68">
        <v>9.6460000000000008</v>
      </c>
      <c r="AA68">
        <v>143.254931</v>
      </c>
      <c r="AB68">
        <v>14.085486</v>
      </c>
      <c r="AC68">
        <v>53.484102</v>
      </c>
      <c r="AD68" s="1">
        <v>285</v>
      </c>
      <c r="AE68">
        <v>2</v>
      </c>
      <c r="AF68">
        <v>111</v>
      </c>
      <c r="AG68">
        <v>66</v>
      </c>
      <c r="AH68">
        <v>11.241923</v>
      </c>
      <c r="AI68">
        <v>13.6</v>
      </c>
      <c r="AJ68">
        <v>0</v>
      </c>
      <c r="AK68">
        <v>30</v>
      </c>
      <c r="AL68">
        <v>3735</v>
      </c>
      <c r="AM68" t="s">
        <v>349</v>
      </c>
      <c r="AN68" t="s">
        <v>527</v>
      </c>
      <c r="AO68">
        <v>1610.461</v>
      </c>
      <c r="AR68" t="s">
        <v>117</v>
      </c>
      <c r="AS68" t="s">
        <v>120</v>
      </c>
      <c r="AT68" t="s">
        <v>214</v>
      </c>
      <c r="AU68" t="s">
        <v>348</v>
      </c>
      <c r="AV68" t="s">
        <v>203</v>
      </c>
      <c r="AW68">
        <v>1</v>
      </c>
      <c r="BB68">
        <v>0.79916666666666669</v>
      </c>
      <c r="BC68" t="s">
        <v>70</v>
      </c>
      <c r="BF68" t="s">
        <v>117</v>
      </c>
      <c r="BG68" t="s">
        <v>120</v>
      </c>
      <c r="BH68" t="s">
        <v>348</v>
      </c>
      <c r="BI68">
        <v>1283</v>
      </c>
      <c r="BJ68">
        <v>1</v>
      </c>
      <c r="BK68" t="s">
        <v>214</v>
      </c>
      <c r="BL68" t="s">
        <v>179</v>
      </c>
      <c r="BM68">
        <v>0.79916666666666669</v>
      </c>
      <c r="BN68" t="s">
        <v>70</v>
      </c>
      <c r="BO68" t="s">
        <v>193</v>
      </c>
      <c r="BP68">
        <v>1610.461</v>
      </c>
    </row>
    <row r="69" spans="1:68" ht="16.5">
      <c r="A69" s="127" t="str">
        <f t="shared" si="18"/>
        <v>태양여객</v>
      </c>
      <c r="B69" s="128" t="str">
        <f t="shared" si="1"/>
        <v>지명덕</v>
      </c>
      <c r="C69" s="129" t="str">
        <f t="shared" si="19"/>
        <v>C</v>
      </c>
      <c r="D69" s="130">
        <f t="shared" si="20"/>
        <v>0.85559999999999992</v>
      </c>
      <c r="E69" s="131">
        <f t="shared" si="21"/>
        <v>5980</v>
      </c>
      <c r="F69" s="132" t="str">
        <f t="shared" si="22"/>
        <v>571</v>
      </c>
      <c r="G69" s="133" t="str">
        <f t="shared" si="23"/>
        <v>71바7367</v>
      </c>
      <c r="H69" s="134">
        <f t="shared" si="24"/>
        <v>1</v>
      </c>
      <c r="I69" s="135">
        <f t="shared" si="25"/>
        <v>1471.326</v>
      </c>
      <c r="J69" s="136">
        <f t="shared" si="26"/>
        <v>2.942627583567875E-2</v>
      </c>
      <c r="K69" s="136">
        <f t="shared" si="27"/>
        <v>0.37123682903907163</v>
      </c>
      <c r="L69" s="136">
        <f t="shared" si="28"/>
        <v>0.16719612104999163</v>
      </c>
      <c r="M69" s="137">
        <f t="shared" si="29"/>
        <v>9.5500000000000007</v>
      </c>
      <c r="N69" s="138">
        <f t="shared" si="30"/>
        <v>6.7965902865850261E-2</v>
      </c>
      <c r="O69" s="138">
        <f t="shared" si="31"/>
        <v>1.0194885429877538</v>
      </c>
      <c r="P69" s="220">
        <f t="shared" si="32"/>
        <v>7</v>
      </c>
      <c r="Q69" s="221">
        <f t="shared" si="33"/>
        <v>1</v>
      </c>
      <c r="R69" s="221">
        <f t="shared" si="34"/>
        <v>15</v>
      </c>
      <c r="T69">
        <v>533</v>
      </c>
      <c r="U69">
        <v>5980</v>
      </c>
      <c r="V69" t="s">
        <v>350</v>
      </c>
      <c r="W69">
        <v>1471.326</v>
      </c>
      <c r="X69">
        <v>687.80499999999995</v>
      </c>
      <c r="Y69">
        <v>2.1389999999999998</v>
      </c>
      <c r="Z69">
        <v>9.5500000000000007</v>
      </c>
      <c r="AA69">
        <v>126.878271</v>
      </c>
      <c r="AB69">
        <v>3.733555</v>
      </c>
      <c r="AC69">
        <v>47.101886999999998</v>
      </c>
      <c r="AD69" s="1">
        <v>246</v>
      </c>
      <c r="AE69">
        <v>1</v>
      </c>
      <c r="AF69">
        <v>15</v>
      </c>
      <c r="AG69">
        <v>72</v>
      </c>
      <c r="AH69">
        <v>11.596359</v>
      </c>
      <c r="AI69">
        <v>21.8</v>
      </c>
      <c r="AJ69">
        <v>0</v>
      </c>
      <c r="AK69">
        <v>7</v>
      </c>
      <c r="AL69">
        <v>449</v>
      </c>
      <c r="AM69" t="s">
        <v>351</v>
      </c>
      <c r="AN69" t="s">
        <v>528</v>
      </c>
      <c r="AO69">
        <v>1471.326</v>
      </c>
      <c r="AR69" t="s">
        <v>117</v>
      </c>
      <c r="AS69" t="s">
        <v>120</v>
      </c>
      <c r="AT69" t="s">
        <v>215</v>
      </c>
      <c r="AU69" t="s">
        <v>350</v>
      </c>
      <c r="AV69" t="s">
        <v>48</v>
      </c>
      <c r="AW69">
        <v>1</v>
      </c>
      <c r="BB69">
        <v>0.85559999999999992</v>
      </c>
      <c r="BC69" t="s">
        <v>69</v>
      </c>
      <c r="BF69" t="s">
        <v>117</v>
      </c>
      <c r="BG69" s="5" t="s">
        <v>120</v>
      </c>
      <c r="BH69" t="s">
        <v>350</v>
      </c>
      <c r="BI69">
        <v>5980</v>
      </c>
      <c r="BJ69">
        <v>1</v>
      </c>
      <c r="BK69" t="s">
        <v>215</v>
      </c>
      <c r="BL69" t="s">
        <v>179</v>
      </c>
      <c r="BM69">
        <v>0.85559999999999992</v>
      </c>
      <c r="BN69" t="s">
        <v>69</v>
      </c>
      <c r="BO69" t="s">
        <v>182</v>
      </c>
      <c r="BP69">
        <v>1471.326</v>
      </c>
    </row>
    <row r="70" spans="1:68" ht="16.5">
      <c r="A70" s="110" t="str">
        <f t="shared" si="18"/>
        <v>태양여객</v>
      </c>
      <c r="B70" s="111" t="str">
        <f t="shared" ref="B70:B84" si="35">IF(BH70="null", E70, BH70)</f>
        <v>차영출</v>
      </c>
      <c r="C70" s="112" t="str">
        <f t="shared" si="19"/>
        <v>F</v>
      </c>
      <c r="D70" s="113">
        <f t="shared" si="20"/>
        <v>0.75664174247774141</v>
      </c>
      <c r="E70" s="114">
        <f t="shared" si="21"/>
        <v>1617</v>
      </c>
      <c r="F70" s="115" t="str">
        <f t="shared" si="22"/>
        <v>581</v>
      </c>
      <c r="G70" s="116" t="str">
        <f t="shared" si="23"/>
        <v>71바7352</v>
      </c>
      <c r="H70" s="117">
        <f t="shared" si="24"/>
        <v>4</v>
      </c>
      <c r="I70" s="118">
        <f t="shared" si="25"/>
        <v>409.24099999999999</v>
      </c>
      <c r="J70" s="119">
        <f t="shared" si="26"/>
        <v>4.9977608728152732E-2</v>
      </c>
      <c r="K70" s="119">
        <f t="shared" si="27"/>
        <v>0.35940784360581435</v>
      </c>
      <c r="L70" s="119">
        <f t="shared" si="28"/>
        <v>0.10018546528817983</v>
      </c>
      <c r="M70" s="120">
        <f t="shared" si="29"/>
        <v>8.6880000000000006</v>
      </c>
      <c r="N70" s="121">
        <f t="shared" si="30"/>
        <v>0</v>
      </c>
      <c r="O70" s="121">
        <f t="shared" si="31"/>
        <v>7.5749985949599381</v>
      </c>
      <c r="P70" s="222">
        <f t="shared" si="32"/>
        <v>3</v>
      </c>
      <c r="Q70" s="223">
        <f t="shared" si="33"/>
        <v>0</v>
      </c>
      <c r="R70" s="223">
        <f t="shared" si="34"/>
        <v>31</v>
      </c>
      <c r="T70">
        <v>533</v>
      </c>
      <c r="U70">
        <v>1617</v>
      </c>
      <c r="V70" t="s">
        <v>529</v>
      </c>
      <c r="W70">
        <v>409.24099999999999</v>
      </c>
      <c r="X70">
        <v>229.03800000000001</v>
      </c>
      <c r="Y70">
        <v>1.7869999999999999</v>
      </c>
      <c r="Z70">
        <v>8.6880000000000006</v>
      </c>
      <c r="AA70">
        <v>35.176653000000002</v>
      </c>
      <c r="AB70">
        <v>1.7580450000000001</v>
      </c>
      <c r="AC70">
        <v>12.642765000000001</v>
      </c>
      <c r="AD70" s="1">
        <v>41</v>
      </c>
      <c r="AE70">
        <v>0</v>
      </c>
      <c r="AF70">
        <v>31</v>
      </c>
      <c r="AG70">
        <v>63</v>
      </c>
      <c r="AH70">
        <v>11.633881000000001</v>
      </c>
      <c r="AI70">
        <v>0</v>
      </c>
      <c r="AJ70">
        <v>0</v>
      </c>
      <c r="AK70">
        <v>3</v>
      </c>
      <c r="AL70">
        <v>995</v>
      </c>
      <c r="AM70" t="s">
        <v>530</v>
      </c>
      <c r="AN70" t="s">
        <v>531</v>
      </c>
      <c r="AO70">
        <v>155.10400000000001</v>
      </c>
      <c r="AR70" t="s">
        <v>117</v>
      </c>
      <c r="AS70" t="s">
        <v>121</v>
      </c>
      <c r="AT70" t="s">
        <v>220</v>
      </c>
      <c r="AU70" t="s">
        <v>529</v>
      </c>
      <c r="AV70" t="s">
        <v>203</v>
      </c>
      <c r="AW70">
        <v>4</v>
      </c>
      <c r="BB70">
        <v>0.75664174247774141</v>
      </c>
      <c r="BC70" t="s">
        <v>70</v>
      </c>
      <c r="BF70" t="s">
        <v>117</v>
      </c>
      <c r="BG70" t="s">
        <v>121</v>
      </c>
      <c r="BH70" t="s">
        <v>529</v>
      </c>
      <c r="BI70">
        <v>1617</v>
      </c>
      <c r="BJ70">
        <v>4</v>
      </c>
      <c r="BK70" t="s">
        <v>220</v>
      </c>
      <c r="BL70" t="s">
        <v>204</v>
      </c>
      <c r="BM70">
        <v>0.75664174247774141</v>
      </c>
      <c r="BN70" t="s">
        <v>70</v>
      </c>
      <c r="BO70" t="s">
        <v>193</v>
      </c>
      <c r="BP70">
        <v>409.24099999999999</v>
      </c>
    </row>
    <row r="71" spans="1:68" ht="16.5">
      <c r="A71" s="127" t="str">
        <f t="shared" si="18"/>
        <v>태양여객</v>
      </c>
      <c r="B71" s="128" t="str">
        <f t="shared" si="35"/>
        <v>채기철</v>
      </c>
      <c r="C71" s="129" t="str">
        <f t="shared" si="19"/>
        <v>D</v>
      </c>
      <c r="D71" s="130">
        <f t="shared" si="20"/>
        <v>0.83582497309580917</v>
      </c>
      <c r="E71" s="131">
        <f t="shared" si="21"/>
        <v>6618</v>
      </c>
      <c r="F71" s="132" t="str">
        <f t="shared" si="22"/>
        <v>e음89</v>
      </c>
      <c r="G71" s="133" t="str">
        <f t="shared" si="23"/>
        <v>71바7191</v>
      </c>
      <c r="H71" s="134">
        <f t="shared" si="24"/>
        <v>4</v>
      </c>
      <c r="I71" s="135">
        <f t="shared" si="25"/>
        <v>903.73599999999999</v>
      </c>
      <c r="J71" s="136">
        <f t="shared" si="26"/>
        <v>3.2142678793239454E-2</v>
      </c>
      <c r="K71" s="136">
        <f t="shared" si="27"/>
        <v>0.32917603429919279</v>
      </c>
      <c r="L71" s="136">
        <f t="shared" si="28"/>
        <v>9.516053360715962E-2</v>
      </c>
      <c r="M71" s="137">
        <f t="shared" si="29"/>
        <v>11.318</v>
      </c>
      <c r="N71" s="138">
        <f t="shared" si="30"/>
        <v>0.11065178326413909</v>
      </c>
      <c r="O71" s="138">
        <f t="shared" si="31"/>
        <v>11.507785459470465</v>
      </c>
      <c r="P71" s="220">
        <f t="shared" si="32"/>
        <v>5</v>
      </c>
      <c r="Q71" s="221">
        <f t="shared" si="33"/>
        <v>1</v>
      </c>
      <c r="R71" s="221">
        <f t="shared" si="34"/>
        <v>104</v>
      </c>
      <c r="T71">
        <v>533</v>
      </c>
      <c r="U71">
        <v>6618</v>
      </c>
      <c r="V71" t="s">
        <v>532</v>
      </c>
      <c r="W71">
        <v>903.73599999999999</v>
      </c>
      <c r="X71">
        <v>394.53199999999998</v>
      </c>
      <c r="Y71">
        <v>2.2909999999999999</v>
      </c>
      <c r="Z71">
        <v>11.318</v>
      </c>
      <c r="AA71">
        <v>54.547756</v>
      </c>
      <c r="AB71">
        <v>1.7533110000000001</v>
      </c>
      <c r="AC71">
        <v>17.955814</v>
      </c>
      <c r="AD71" s="1">
        <v>86</v>
      </c>
      <c r="AE71">
        <v>1</v>
      </c>
      <c r="AF71">
        <v>104</v>
      </c>
      <c r="AG71">
        <v>73</v>
      </c>
      <c r="AH71">
        <v>16.567793999999999</v>
      </c>
      <c r="AI71">
        <v>73</v>
      </c>
      <c r="AJ71">
        <v>0</v>
      </c>
      <c r="AK71">
        <v>5</v>
      </c>
      <c r="AL71">
        <v>1202</v>
      </c>
      <c r="AM71" t="s">
        <v>533</v>
      </c>
      <c r="AN71" t="s">
        <v>534</v>
      </c>
      <c r="AO71">
        <v>498.41699999999997</v>
      </c>
      <c r="AR71" t="s">
        <v>117</v>
      </c>
      <c r="AS71" t="s">
        <v>127</v>
      </c>
      <c r="AT71" t="s">
        <v>236</v>
      </c>
      <c r="AU71" t="s">
        <v>532</v>
      </c>
      <c r="AV71" t="s">
        <v>48</v>
      </c>
      <c r="AW71">
        <v>4</v>
      </c>
      <c r="BB71">
        <v>0.83582497309580917</v>
      </c>
      <c r="BC71" t="s">
        <v>67</v>
      </c>
      <c r="BF71" t="s">
        <v>117</v>
      </c>
      <c r="BG71" s="5" t="s">
        <v>127</v>
      </c>
      <c r="BH71" t="s">
        <v>532</v>
      </c>
      <c r="BI71">
        <v>6618</v>
      </c>
      <c r="BJ71">
        <v>4</v>
      </c>
      <c r="BK71" t="s">
        <v>236</v>
      </c>
      <c r="BL71" t="s">
        <v>233</v>
      </c>
      <c r="BM71">
        <v>0.83582497309580917</v>
      </c>
      <c r="BN71" t="s">
        <v>67</v>
      </c>
      <c r="BO71" t="s">
        <v>184</v>
      </c>
      <c r="BP71">
        <v>903.73599999999999</v>
      </c>
    </row>
    <row r="72" spans="1:68" ht="16.5">
      <c r="A72" s="110" t="str">
        <f t="shared" ref="A72:A84" si="36">BF72</f>
        <v>태양여객</v>
      </c>
      <c r="B72" s="111" t="str">
        <f t="shared" si="35"/>
        <v>천세환</v>
      </c>
      <c r="C72" s="112" t="str">
        <f t="shared" ref="C72:C84" si="37">BN72</f>
        <v>C</v>
      </c>
      <c r="D72" s="113">
        <f t="shared" ref="D72:D84" si="38">BM72</f>
        <v>0.86319999999999997</v>
      </c>
      <c r="E72" s="114">
        <f t="shared" ref="E72:E84" si="39">U72</f>
        <v>2040</v>
      </c>
      <c r="F72" s="115" t="str">
        <f t="shared" ref="F72:F84" si="40">BG72</f>
        <v>590</v>
      </c>
      <c r="G72" s="116" t="str">
        <f t="shared" ref="G72:G84" si="41">BK72</f>
        <v>72바1410</v>
      </c>
      <c r="H72" s="117">
        <f t="shared" ref="H72:H84" si="42">BJ72</f>
        <v>1</v>
      </c>
      <c r="I72" s="118">
        <f t="shared" ref="I72:I84" si="43">BP72</f>
        <v>1471.2670000000001</v>
      </c>
      <c r="J72" s="119">
        <f t="shared" ref="J72:J84" si="44">AB72/AA72</f>
        <v>7.2957299936934006E-2</v>
      </c>
      <c r="K72" s="119">
        <f t="shared" ref="K72:K84" si="45">AC72/AA72</f>
        <v>0.30426548117832436</v>
      </c>
      <c r="L72" s="119">
        <f t="shared" ref="L72:L84" si="46">AD72/I72</f>
        <v>3.8062431903930417E-2</v>
      </c>
      <c r="M72" s="120">
        <f t="shared" ref="M72:M84" si="47">Z72</f>
        <v>7.0819999999999999</v>
      </c>
      <c r="N72" s="121">
        <f t="shared" ref="N72:N84" si="48">AE72*100/W72</f>
        <v>6.7968628399875747E-2</v>
      </c>
      <c r="O72" s="121">
        <f t="shared" ref="O72:O84" si="49">AF72*100/W72</f>
        <v>0.6117176555988818</v>
      </c>
      <c r="P72" s="222">
        <f t="shared" ref="P72:P84" si="50">AK72</f>
        <v>13</v>
      </c>
      <c r="Q72" s="223">
        <f t="shared" ref="Q72:Q84" si="51">AE72</f>
        <v>1</v>
      </c>
      <c r="R72" s="223">
        <f t="shared" ref="R72:R84" si="52">AF72</f>
        <v>9</v>
      </c>
      <c r="T72">
        <v>533</v>
      </c>
      <c r="U72">
        <v>2040</v>
      </c>
      <c r="V72" t="s">
        <v>352</v>
      </c>
      <c r="W72">
        <v>1471.2670000000001</v>
      </c>
      <c r="X72">
        <v>681.83100000000002</v>
      </c>
      <c r="Y72">
        <v>2.1579999999999999</v>
      </c>
      <c r="Z72">
        <v>7.0819999999999999</v>
      </c>
      <c r="AA72">
        <v>104.96939999999999</v>
      </c>
      <c r="AB72">
        <v>7.6582840000000001</v>
      </c>
      <c r="AC72">
        <v>31.938565000000001</v>
      </c>
      <c r="AD72" s="1">
        <v>56</v>
      </c>
      <c r="AE72">
        <v>1</v>
      </c>
      <c r="AF72">
        <v>9</v>
      </c>
      <c r="AG72">
        <v>63</v>
      </c>
      <c r="AH72">
        <v>14.016151000000001</v>
      </c>
      <c r="AI72">
        <v>18.2</v>
      </c>
      <c r="AJ72">
        <v>0</v>
      </c>
      <c r="AK72">
        <v>13</v>
      </c>
      <c r="AL72">
        <v>4032</v>
      </c>
      <c r="AM72" t="s">
        <v>353</v>
      </c>
      <c r="AN72" t="s">
        <v>535</v>
      </c>
      <c r="AO72">
        <v>1471.2670000000001</v>
      </c>
      <c r="AR72" t="s">
        <v>117</v>
      </c>
      <c r="AS72" t="s">
        <v>123</v>
      </c>
      <c r="AT72" t="s">
        <v>231</v>
      </c>
      <c r="AU72" t="s">
        <v>352</v>
      </c>
      <c r="AV72" t="s">
        <v>203</v>
      </c>
      <c r="AW72">
        <v>1</v>
      </c>
      <c r="BB72">
        <v>0.86319999999999997</v>
      </c>
      <c r="BC72" t="s">
        <v>69</v>
      </c>
      <c r="BF72" t="s">
        <v>117</v>
      </c>
      <c r="BG72" t="s">
        <v>123</v>
      </c>
      <c r="BH72" t="s">
        <v>352</v>
      </c>
      <c r="BI72">
        <v>2040</v>
      </c>
      <c r="BJ72">
        <v>1</v>
      </c>
      <c r="BK72" t="s">
        <v>231</v>
      </c>
      <c r="BL72" t="s">
        <v>179</v>
      </c>
      <c r="BM72">
        <v>0.86319999999999997</v>
      </c>
      <c r="BN72" t="s">
        <v>69</v>
      </c>
      <c r="BO72" t="s">
        <v>182</v>
      </c>
      <c r="BP72">
        <v>1471.2670000000001</v>
      </c>
    </row>
    <row r="73" spans="1:68" ht="16.5">
      <c r="A73" s="127" t="str">
        <f t="shared" si="36"/>
        <v>태양여객</v>
      </c>
      <c r="B73" s="128" t="str">
        <f t="shared" si="35"/>
        <v>최관용</v>
      </c>
      <c r="C73" s="129" t="str">
        <f t="shared" si="37"/>
        <v>D</v>
      </c>
      <c r="D73" s="130">
        <f t="shared" si="38"/>
        <v>0.84160000000000001</v>
      </c>
      <c r="E73" s="131">
        <f t="shared" si="39"/>
        <v>5333</v>
      </c>
      <c r="F73" s="132" t="str">
        <f t="shared" si="40"/>
        <v>583</v>
      </c>
      <c r="G73" s="133" t="str">
        <f t="shared" si="41"/>
        <v>71바7013</v>
      </c>
      <c r="H73" s="134">
        <f t="shared" si="42"/>
        <v>1</v>
      </c>
      <c r="I73" s="135">
        <f t="shared" si="43"/>
        <v>2118.7350000000001</v>
      </c>
      <c r="J73" s="136">
        <f t="shared" si="44"/>
        <v>1.0351071399579682E-2</v>
      </c>
      <c r="K73" s="136">
        <f t="shared" si="45"/>
        <v>0.33284237782273618</v>
      </c>
      <c r="L73" s="136">
        <f t="shared" si="46"/>
        <v>0.22843819543265201</v>
      </c>
      <c r="M73" s="137">
        <f t="shared" si="47"/>
        <v>11.86</v>
      </c>
      <c r="N73" s="138">
        <f t="shared" si="48"/>
        <v>0</v>
      </c>
      <c r="O73" s="138">
        <f t="shared" si="49"/>
        <v>4.2950156579279613</v>
      </c>
      <c r="P73" s="220">
        <f t="shared" si="50"/>
        <v>8</v>
      </c>
      <c r="Q73" s="221">
        <f t="shared" si="51"/>
        <v>0</v>
      </c>
      <c r="R73" s="221">
        <f t="shared" si="52"/>
        <v>91</v>
      </c>
      <c r="T73">
        <v>533</v>
      </c>
      <c r="U73">
        <v>5333</v>
      </c>
      <c r="V73" t="s">
        <v>354</v>
      </c>
      <c r="W73">
        <v>2118.7350000000001</v>
      </c>
      <c r="X73">
        <v>1007.186</v>
      </c>
      <c r="Y73">
        <v>2.1040000000000001</v>
      </c>
      <c r="Z73">
        <v>11.86</v>
      </c>
      <c r="AA73">
        <v>136.61523</v>
      </c>
      <c r="AB73">
        <v>1.4141140000000001</v>
      </c>
      <c r="AC73">
        <v>45.471338000000003</v>
      </c>
      <c r="AD73" s="1">
        <v>484</v>
      </c>
      <c r="AE73">
        <v>0</v>
      </c>
      <c r="AF73">
        <v>91</v>
      </c>
      <c r="AG73">
        <v>77</v>
      </c>
      <c r="AH73">
        <v>15.508775</v>
      </c>
      <c r="AI73">
        <v>97.9</v>
      </c>
      <c r="AJ73">
        <v>0</v>
      </c>
      <c r="AK73">
        <v>8</v>
      </c>
      <c r="AL73">
        <v>1000</v>
      </c>
      <c r="AM73" t="s">
        <v>355</v>
      </c>
      <c r="AN73" t="s">
        <v>536</v>
      </c>
      <c r="AO73">
        <v>2118.7350000000001</v>
      </c>
      <c r="AR73" t="s">
        <v>117</v>
      </c>
      <c r="AS73" t="s">
        <v>122</v>
      </c>
      <c r="AT73" t="s">
        <v>224</v>
      </c>
      <c r="AU73" t="s">
        <v>354</v>
      </c>
      <c r="AV73" t="s">
        <v>48</v>
      </c>
      <c r="AW73">
        <v>1</v>
      </c>
      <c r="BB73">
        <v>0.84160000000000001</v>
      </c>
      <c r="BC73" t="s">
        <v>67</v>
      </c>
      <c r="BF73" t="s">
        <v>117</v>
      </c>
      <c r="BG73" s="5" t="s">
        <v>122</v>
      </c>
      <c r="BH73" t="s">
        <v>354</v>
      </c>
      <c r="BI73">
        <v>5333</v>
      </c>
      <c r="BJ73">
        <v>1</v>
      </c>
      <c r="BK73" t="s">
        <v>224</v>
      </c>
      <c r="BL73" t="s">
        <v>179</v>
      </c>
      <c r="BM73">
        <v>0.84160000000000001</v>
      </c>
      <c r="BN73" t="s">
        <v>67</v>
      </c>
      <c r="BO73" t="s">
        <v>184</v>
      </c>
      <c r="BP73">
        <v>2118.7350000000001</v>
      </c>
    </row>
    <row r="74" spans="1:68" ht="16.5">
      <c r="A74" s="110" t="str">
        <f t="shared" si="36"/>
        <v>태양여객</v>
      </c>
      <c r="B74" s="111" t="str">
        <f t="shared" si="35"/>
        <v>최보현</v>
      </c>
      <c r="C74" s="112" t="str">
        <f t="shared" si="37"/>
        <v>F</v>
      </c>
      <c r="D74" s="113">
        <f t="shared" si="38"/>
        <v>0.75619760368364997</v>
      </c>
      <c r="E74" s="114">
        <f t="shared" si="39"/>
        <v>839</v>
      </c>
      <c r="F74" s="115" t="str">
        <f t="shared" si="40"/>
        <v>558</v>
      </c>
      <c r="G74" s="116" t="str">
        <f t="shared" si="41"/>
        <v>71바6556</v>
      </c>
      <c r="H74" s="117">
        <f t="shared" si="42"/>
        <v>4</v>
      </c>
      <c r="I74" s="118">
        <f t="shared" si="43"/>
        <v>601.90300000000002</v>
      </c>
      <c r="J74" s="119">
        <f t="shared" si="44"/>
        <v>5.1547121998683443E-2</v>
      </c>
      <c r="K74" s="119">
        <f t="shared" si="45"/>
        <v>0.35337451064503878</v>
      </c>
      <c r="L74" s="119">
        <f t="shared" si="46"/>
        <v>0.14121876780810197</v>
      </c>
      <c r="M74" s="120">
        <f t="shared" si="47"/>
        <v>7.9649999999999999</v>
      </c>
      <c r="N74" s="121">
        <f t="shared" si="48"/>
        <v>0</v>
      </c>
      <c r="O74" s="121">
        <f t="shared" si="49"/>
        <v>11.62978087831428</v>
      </c>
      <c r="P74" s="222">
        <f t="shared" si="50"/>
        <v>6</v>
      </c>
      <c r="Q74" s="223">
        <f t="shared" si="51"/>
        <v>0</v>
      </c>
      <c r="R74" s="223">
        <f t="shared" si="52"/>
        <v>70</v>
      </c>
      <c r="T74">
        <v>533</v>
      </c>
      <c r="U74">
        <v>839</v>
      </c>
      <c r="V74" t="s">
        <v>356</v>
      </c>
      <c r="W74">
        <v>601.90300000000002</v>
      </c>
      <c r="X74">
        <v>321.68400000000003</v>
      </c>
      <c r="Y74">
        <v>1.871</v>
      </c>
      <c r="Z74">
        <v>7.9649999999999999</v>
      </c>
      <c r="AA74">
        <v>47.900812000000002</v>
      </c>
      <c r="AB74">
        <v>2.4691489999999998</v>
      </c>
      <c r="AC74">
        <v>16.926926000000002</v>
      </c>
      <c r="AD74" s="1">
        <v>85</v>
      </c>
      <c r="AE74">
        <v>0</v>
      </c>
      <c r="AF74">
        <v>70</v>
      </c>
      <c r="AG74">
        <v>84</v>
      </c>
      <c r="AH74">
        <v>12.565611000000001</v>
      </c>
      <c r="AI74">
        <v>23.7</v>
      </c>
      <c r="AJ74">
        <v>3.9</v>
      </c>
      <c r="AK74">
        <v>6</v>
      </c>
      <c r="AL74">
        <v>1561</v>
      </c>
      <c r="AM74" t="s">
        <v>357</v>
      </c>
      <c r="AN74" t="s">
        <v>537</v>
      </c>
      <c r="AO74">
        <v>326.53100000000001</v>
      </c>
      <c r="AR74" t="s">
        <v>117</v>
      </c>
      <c r="AS74" t="s">
        <v>119</v>
      </c>
      <c r="AT74" t="s">
        <v>210</v>
      </c>
      <c r="AU74" t="s">
        <v>356</v>
      </c>
      <c r="AV74" t="s">
        <v>203</v>
      </c>
      <c r="AW74">
        <v>4</v>
      </c>
      <c r="BB74">
        <v>0.75619760368364997</v>
      </c>
      <c r="BC74" t="s">
        <v>70</v>
      </c>
      <c r="BF74" t="s">
        <v>117</v>
      </c>
      <c r="BG74" s="5" t="s">
        <v>119</v>
      </c>
      <c r="BH74" t="s">
        <v>356</v>
      </c>
      <c r="BI74">
        <v>839</v>
      </c>
      <c r="BJ74">
        <v>4</v>
      </c>
      <c r="BK74" t="s">
        <v>210</v>
      </c>
      <c r="BL74" t="s">
        <v>202</v>
      </c>
      <c r="BM74">
        <v>0.75619760368364997</v>
      </c>
      <c r="BN74" t="s">
        <v>70</v>
      </c>
      <c r="BO74" t="s">
        <v>193</v>
      </c>
      <c r="BP74">
        <v>601.90300000000002</v>
      </c>
    </row>
    <row r="75" spans="1:68" ht="16.5">
      <c r="A75" s="127" t="str">
        <f t="shared" si="36"/>
        <v>태양여객</v>
      </c>
      <c r="B75" s="128" t="str">
        <f t="shared" si="35"/>
        <v>최상린</v>
      </c>
      <c r="C75" s="129" t="str">
        <f t="shared" si="37"/>
        <v>D</v>
      </c>
      <c r="D75" s="130">
        <f t="shared" si="38"/>
        <v>0.83337574071363174</v>
      </c>
      <c r="E75" s="131">
        <f t="shared" si="39"/>
        <v>3779</v>
      </c>
      <c r="F75" s="132" t="str">
        <f t="shared" si="40"/>
        <v>e음61</v>
      </c>
      <c r="G75" s="133" t="str">
        <f t="shared" si="41"/>
        <v>72바2023</v>
      </c>
      <c r="H75" s="134">
        <f t="shared" si="42"/>
        <v>5</v>
      </c>
      <c r="I75" s="135">
        <f t="shared" si="43"/>
        <v>1041.298</v>
      </c>
      <c r="J75" s="136">
        <f t="shared" si="44"/>
        <v>7.0451614004374233E-2</v>
      </c>
      <c r="K75" s="136">
        <f t="shared" si="45"/>
        <v>0.32717641278719622</v>
      </c>
      <c r="L75" s="136">
        <f t="shared" si="46"/>
        <v>0.19302831658180464</v>
      </c>
      <c r="M75" s="137">
        <f t="shared" si="47"/>
        <v>8.5299999999999994</v>
      </c>
      <c r="N75" s="138">
        <f t="shared" si="48"/>
        <v>0</v>
      </c>
      <c r="O75" s="138">
        <f t="shared" si="49"/>
        <v>4.9138702492560684</v>
      </c>
      <c r="P75" s="220">
        <f t="shared" si="50"/>
        <v>10</v>
      </c>
      <c r="Q75" s="221">
        <f t="shared" si="51"/>
        <v>0</v>
      </c>
      <c r="R75" s="221">
        <f t="shared" si="52"/>
        <v>52</v>
      </c>
      <c r="T75">
        <v>533</v>
      </c>
      <c r="U75">
        <v>3779</v>
      </c>
      <c r="V75" t="s">
        <v>358</v>
      </c>
      <c r="W75">
        <v>1058.229</v>
      </c>
      <c r="X75">
        <v>478.34100000000001</v>
      </c>
      <c r="Y75">
        <v>2.2120000000000002</v>
      </c>
      <c r="Z75">
        <v>8.5299999999999994</v>
      </c>
      <c r="AA75">
        <v>82.025800000000004</v>
      </c>
      <c r="AB75">
        <v>5.7788500000000003</v>
      </c>
      <c r="AC75">
        <v>26.836907</v>
      </c>
      <c r="AD75" s="1">
        <v>201</v>
      </c>
      <c r="AE75">
        <v>0</v>
      </c>
      <c r="AF75">
        <v>52</v>
      </c>
      <c r="AG75">
        <v>76</v>
      </c>
      <c r="AH75">
        <v>12.901172000000001</v>
      </c>
      <c r="AI75">
        <v>20.9</v>
      </c>
      <c r="AJ75">
        <v>0</v>
      </c>
      <c r="AK75">
        <v>10</v>
      </c>
      <c r="AL75">
        <v>2531</v>
      </c>
      <c r="AM75" t="s">
        <v>359</v>
      </c>
      <c r="AN75" t="s">
        <v>538</v>
      </c>
      <c r="AO75">
        <v>377.58300000000003</v>
      </c>
      <c r="AR75" t="s">
        <v>117</v>
      </c>
      <c r="AS75" t="s">
        <v>125</v>
      </c>
      <c r="AT75" t="s">
        <v>234</v>
      </c>
      <c r="AU75" t="s">
        <v>358</v>
      </c>
      <c r="AV75" t="s">
        <v>48</v>
      </c>
      <c r="AW75">
        <v>5</v>
      </c>
      <c r="BB75">
        <v>0.83337574071363174</v>
      </c>
      <c r="BC75" t="s">
        <v>67</v>
      </c>
      <c r="BF75" t="s">
        <v>117</v>
      </c>
      <c r="BG75" t="s">
        <v>125</v>
      </c>
      <c r="BH75" t="s">
        <v>358</v>
      </c>
      <c r="BI75">
        <v>3779</v>
      </c>
      <c r="BJ75">
        <v>5</v>
      </c>
      <c r="BK75" t="s">
        <v>234</v>
      </c>
      <c r="BL75" t="s">
        <v>233</v>
      </c>
      <c r="BM75">
        <v>0.83337574071363174</v>
      </c>
      <c r="BN75" t="s">
        <v>67</v>
      </c>
      <c r="BO75" t="s">
        <v>184</v>
      </c>
      <c r="BP75">
        <v>1041.298</v>
      </c>
    </row>
    <row r="76" spans="1:68" ht="16.5">
      <c r="A76" s="110" t="str">
        <f t="shared" si="36"/>
        <v>태양여객</v>
      </c>
      <c r="B76" s="111" t="str">
        <f t="shared" si="35"/>
        <v>최석순</v>
      </c>
      <c r="C76" s="112" t="str">
        <f t="shared" si="37"/>
        <v>F</v>
      </c>
      <c r="D76" s="113">
        <f t="shared" si="38"/>
        <v>0.77769230769230757</v>
      </c>
      <c r="E76" s="114">
        <f t="shared" si="39"/>
        <v>3635</v>
      </c>
      <c r="F76" s="115" t="str">
        <f t="shared" si="40"/>
        <v>583</v>
      </c>
      <c r="G76" s="116" t="str">
        <f t="shared" si="41"/>
        <v>71바7407</v>
      </c>
      <c r="H76" s="117">
        <f t="shared" si="42"/>
        <v>1</v>
      </c>
      <c r="I76" s="118">
        <f t="shared" si="43"/>
        <v>2140.5569999999998</v>
      </c>
      <c r="J76" s="119">
        <f t="shared" si="44"/>
        <v>1.246599008562293E-2</v>
      </c>
      <c r="K76" s="119">
        <f t="shared" si="45"/>
        <v>0.35703918283691516</v>
      </c>
      <c r="L76" s="119">
        <f t="shared" si="46"/>
        <v>9.3900793111325709E-2</v>
      </c>
      <c r="M76" s="120">
        <f t="shared" si="47"/>
        <v>12.583</v>
      </c>
      <c r="N76" s="121">
        <f t="shared" si="48"/>
        <v>0</v>
      </c>
      <c r="O76" s="121">
        <f t="shared" si="49"/>
        <v>1.9153893122210717</v>
      </c>
      <c r="P76" s="222">
        <f t="shared" si="50"/>
        <v>22</v>
      </c>
      <c r="Q76" s="223">
        <f t="shared" si="51"/>
        <v>0</v>
      </c>
      <c r="R76" s="223">
        <f t="shared" si="52"/>
        <v>41</v>
      </c>
      <c r="T76">
        <v>533</v>
      </c>
      <c r="U76">
        <v>3635</v>
      </c>
      <c r="V76" t="s">
        <v>360</v>
      </c>
      <c r="W76">
        <v>2140.5569999999998</v>
      </c>
      <c r="X76">
        <v>1058.463</v>
      </c>
      <c r="Y76">
        <v>2.0219999999999998</v>
      </c>
      <c r="Z76">
        <v>12.583</v>
      </c>
      <c r="AA76">
        <v>141.47051200000001</v>
      </c>
      <c r="AB76">
        <v>1.7635700000000001</v>
      </c>
      <c r="AC76">
        <v>50.510516000000003</v>
      </c>
      <c r="AD76" s="1">
        <v>201</v>
      </c>
      <c r="AE76">
        <v>0</v>
      </c>
      <c r="AF76">
        <v>41</v>
      </c>
      <c r="AG76">
        <v>85</v>
      </c>
      <c r="AH76">
        <v>15.130763999999999</v>
      </c>
      <c r="AI76">
        <v>61.7</v>
      </c>
      <c r="AJ76">
        <v>0</v>
      </c>
      <c r="AK76">
        <v>22</v>
      </c>
      <c r="AL76">
        <v>10037</v>
      </c>
      <c r="AM76" t="s">
        <v>361</v>
      </c>
      <c r="AN76" t="s">
        <v>539</v>
      </c>
      <c r="AO76">
        <v>2140.5569999999998</v>
      </c>
      <c r="AR76" t="s">
        <v>117</v>
      </c>
      <c r="AS76" t="s">
        <v>122</v>
      </c>
      <c r="AT76" t="s">
        <v>227</v>
      </c>
      <c r="AU76" t="s">
        <v>360</v>
      </c>
      <c r="AV76" t="s">
        <v>48</v>
      </c>
      <c r="AW76">
        <v>1</v>
      </c>
      <c r="BB76">
        <v>0.77769230769230757</v>
      </c>
      <c r="BC76" t="s">
        <v>70</v>
      </c>
      <c r="BF76" t="s">
        <v>117</v>
      </c>
      <c r="BG76" s="5" t="s">
        <v>122</v>
      </c>
      <c r="BH76" t="s">
        <v>360</v>
      </c>
      <c r="BI76">
        <v>3635</v>
      </c>
      <c r="BJ76">
        <v>1</v>
      </c>
      <c r="BK76" t="s">
        <v>227</v>
      </c>
      <c r="BL76" t="s">
        <v>179</v>
      </c>
      <c r="BM76">
        <v>0.77769230769230757</v>
      </c>
      <c r="BN76" t="s">
        <v>70</v>
      </c>
      <c r="BO76" t="s">
        <v>193</v>
      </c>
      <c r="BP76">
        <v>2140.5569999999998</v>
      </c>
    </row>
    <row r="77" spans="1:68" ht="16.5">
      <c r="A77" s="127" t="str">
        <f t="shared" si="36"/>
        <v>태양여객</v>
      </c>
      <c r="B77" s="128" t="str">
        <f t="shared" si="35"/>
        <v>최종윤</v>
      </c>
      <c r="C77" s="129" t="str">
        <f t="shared" si="37"/>
        <v>F</v>
      </c>
      <c r="D77" s="130">
        <f t="shared" si="38"/>
        <v>0.74416666666666675</v>
      </c>
      <c r="E77" s="131">
        <f t="shared" si="39"/>
        <v>435</v>
      </c>
      <c r="F77" s="132" t="str">
        <f t="shared" si="40"/>
        <v>571</v>
      </c>
      <c r="G77" s="133" t="str">
        <f t="shared" si="41"/>
        <v>71바7160</v>
      </c>
      <c r="H77" s="134">
        <f t="shared" si="42"/>
        <v>1</v>
      </c>
      <c r="I77" s="135">
        <f t="shared" si="43"/>
        <v>1207.7829999999999</v>
      </c>
      <c r="J77" s="136">
        <f t="shared" si="44"/>
        <v>2.117911571916278E-2</v>
      </c>
      <c r="K77" s="136">
        <f t="shared" si="45"/>
        <v>0.38012756835274109</v>
      </c>
      <c r="L77" s="136">
        <f t="shared" si="46"/>
        <v>7.6172623724626035E-2</v>
      </c>
      <c r="M77" s="137">
        <f t="shared" si="47"/>
        <v>10.337999999999999</v>
      </c>
      <c r="N77" s="138">
        <f t="shared" si="48"/>
        <v>0.24838899040638926</v>
      </c>
      <c r="O77" s="138">
        <f t="shared" si="49"/>
        <v>10.432337597068349</v>
      </c>
      <c r="P77" s="220">
        <f t="shared" si="50"/>
        <v>2</v>
      </c>
      <c r="Q77" s="221">
        <f t="shared" si="51"/>
        <v>3</v>
      </c>
      <c r="R77" s="221">
        <f t="shared" si="52"/>
        <v>126</v>
      </c>
      <c r="T77">
        <v>533</v>
      </c>
      <c r="U77">
        <v>435</v>
      </c>
      <c r="V77" t="s">
        <v>362</v>
      </c>
      <c r="W77">
        <v>1207.7829999999999</v>
      </c>
      <c r="X77">
        <v>676.08799999999997</v>
      </c>
      <c r="Y77">
        <v>1.786</v>
      </c>
      <c r="Z77">
        <v>10.337999999999999</v>
      </c>
      <c r="AA77">
        <v>101.60466700000001</v>
      </c>
      <c r="AB77">
        <v>2.1518969999999999</v>
      </c>
      <c r="AC77">
        <v>38.622734999999999</v>
      </c>
      <c r="AD77" s="1">
        <v>92</v>
      </c>
      <c r="AE77">
        <v>3</v>
      </c>
      <c r="AF77">
        <v>126</v>
      </c>
      <c r="AG77">
        <v>72</v>
      </c>
      <c r="AH77">
        <v>11.887081</v>
      </c>
      <c r="AI77">
        <v>80</v>
      </c>
      <c r="AJ77">
        <v>0</v>
      </c>
      <c r="AK77">
        <v>2</v>
      </c>
      <c r="AL77">
        <v>516</v>
      </c>
      <c r="AM77" t="s">
        <v>363</v>
      </c>
      <c r="AN77" t="s">
        <v>540</v>
      </c>
      <c r="AO77">
        <v>1207.7829999999999</v>
      </c>
      <c r="AR77" t="s">
        <v>117</v>
      </c>
      <c r="AS77" t="s">
        <v>120</v>
      </c>
      <c r="AT77" t="s">
        <v>213</v>
      </c>
      <c r="AU77" t="s">
        <v>362</v>
      </c>
      <c r="AV77" t="s">
        <v>203</v>
      </c>
      <c r="AW77">
        <v>1</v>
      </c>
      <c r="BB77">
        <v>0.74416666666666675</v>
      </c>
      <c r="BC77" t="s">
        <v>70</v>
      </c>
      <c r="BF77" t="s">
        <v>117</v>
      </c>
      <c r="BG77" t="s">
        <v>120</v>
      </c>
      <c r="BH77" t="s">
        <v>362</v>
      </c>
      <c r="BI77">
        <v>435</v>
      </c>
      <c r="BJ77">
        <v>1</v>
      </c>
      <c r="BK77" t="s">
        <v>213</v>
      </c>
      <c r="BL77" t="s">
        <v>179</v>
      </c>
      <c r="BM77">
        <v>0.74416666666666675</v>
      </c>
      <c r="BN77" t="s">
        <v>70</v>
      </c>
      <c r="BO77" t="s">
        <v>193</v>
      </c>
      <c r="BP77">
        <v>1207.7829999999999</v>
      </c>
    </row>
    <row r="78" spans="1:68" ht="16.5">
      <c r="A78" s="110" t="str">
        <f t="shared" si="36"/>
        <v>태양여객</v>
      </c>
      <c r="B78" s="111" t="str">
        <f t="shared" si="35"/>
        <v>최춘배</v>
      </c>
      <c r="C78" s="112" t="str">
        <f t="shared" si="37"/>
        <v>D</v>
      </c>
      <c r="D78" s="113">
        <f t="shared" si="38"/>
        <v>0.80505358646926295</v>
      </c>
      <c r="E78" s="114">
        <f t="shared" si="39"/>
        <v>8569</v>
      </c>
      <c r="F78" s="115" t="str">
        <f t="shared" si="40"/>
        <v>571</v>
      </c>
      <c r="G78" s="116" t="str">
        <f t="shared" si="41"/>
        <v>71바6551</v>
      </c>
      <c r="H78" s="117">
        <f t="shared" si="42"/>
        <v>6</v>
      </c>
      <c r="I78" s="118">
        <f t="shared" si="43"/>
        <v>744.33000000000015</v>
      </c>
      <c r="J78" s="119">
        <f t="shared" si="44"/>
        <v>6.5710493648806018E-2</v>
      </c>
      <c r="K78" s="119">
        <f t="shared" si="45"/>
        <v>0.38712236421519358</v>
      </c>
      <c r="L78" s="119">
        <f t="shared" si="46"/>
        <v>0.15315787352384019</v>
      </c>
      <c r="M78" s="120">
        <f t="shared" si="47"/>
        <v>10.010999999999999</v>
      </c>
      <c r="N78" s="121">
        <f t="shared" si="48"/>
        <v>0.13434901186301773</v>
      </c>
      <c r="O78" s="121">
        <f t="shared" si="49"/>
        <v>7.1204976287399404</v>
      </c>
      <c r="P78" s="222">
        <f t="shared" si="50"/>
        <v>12</v>
      </c>
      <c r="Q78" s="223">
        <f t="shared" si="51"/>
        <v>1</v>
      </c>
      <c r="R78" s="223">
        <f t="shared" si="52"/>
        <v>53</v>
      </c>
      <c r="T78">
        <v>533</v>
      </c>
      <c r="U78">
        <v>8569</v>
      </c>
      <c r="V78" t="s">
        <v>364</v>
      </c>
      <c r="W78">
        <v>744.33</v>
      </c>
      <c r="X78">
        <v>384.96199999999999</v>
      </c>
      <c r="Y78">
        <v>1.9339999999999999</v>
      </c>
      <c r="Z78">
        <v>10.010999999999999</v>
      </c>
      <c r="AA78">
        <v>63.159699000000003</v>
      </c>
      <c r="AB78">
        <v>4.1502549999999996</v>
      </c>
      <c r="AC78">
        <v>24.450531999999999</v>
      </c>
      <c r="AD78" s="1">
        <v>114</v>
      </c>
      <c r="AE78">
        <v>1</v>
      </c>
      <c r="AF78">
        <v>53</v>
      </c>
      <c r="AG78">
        <v>67</v>
      </c>
      <c r="AH78">
        <v>11.784888</v>
      </c>
      <c r="AI78">
        <v>15.8</v>
      </c>
      <c r="AJ78">
        <v>0</v>
      </c>
      <c r="AK78">
        <v>12</v>
      </c>
      <c r="AL78">
        <v>2568</v>
      </c>
      <c r="AM78" t="s">
        <v>365</v>
      </c>
      <c r="AN78" t="s">
        <v>541</v>
      </c>
      <c r="AO78">
        <v>233.09299999999999</v>
      </c>
      <c r="AR78" t="s">
        <v>117</v>
      </c>
      <c r="AS78" t="s">
        <v>120</v>
      </c>
      <c r="AT78" t="s">
        <v>212</v>
      </c>
      <c r="AU78" t="s">
        <v>364</v>
      </c>
      <c r="AV78" t="s">
        <v>203</v>
      </c>
      <c r="AW78">
        <v>6</v>
      </c>
      <c r="BB78">
        <v>0.80505358646926295</v>
      </c>
      <c r="BC78" t="s">
        <v>67</v>
      </c>
      <c r="BF78" t="s">
        <v>117</v>
      </c>
      <c r="BG78" t="s">
        <v>120</v>
      </c>
      <c r="BH78" t="s">
        <v>364</v>
      </c>
      <c r="BI78">
        <v>8569</v>
      </c>
      <c r="BJ78">
        <v>6</v>
      </c>
      <c r="BK78" t="s">
        <v>212</v>
      </c>
      <c r="BL78" t="s">
        <v>202</v>
      </c>
      <c r="BM78">
        <v>0.80505358646926295</v>
      </c>
      <c r="BN78" t="s">
        <v>67</v>
      </c>
      <c r="BO78" t="s">
        <v>184</v>
      </c>
      <c r="BP78">
        <v>744.33000000000015</v>
      </c>
    </row>
    <row r="79" spans="1:68" ht="16.5">
      <c r="A79" s="127" t="str">
        <f t="shared" si="36"/>
        <v>태양여객</v>
      </c>
      <c r="B79" s="128" t="str">
        <f t="shared" si="35"/>
        <v>한두희</v>
      </c>
      <c r="C79" s="129" t="str">
        <f t="shared" si="37"/>
        <v>F</v>
      </c>
      <c r="D79" s="130">
        <f t="shared" si="38"/>
        <v>0.79910503959895884</v>
      </c>
      <c r="E79" s="131">
        <f t="shared" si="39"/>
        <v>9390</v>
      </c>
      <c r="F79" s="132" t="str">
        <f t="shared" si="40"/>
        <v>583</v>
      </c>
      <c r="G79" s="133" t="str">
        <f t="shared" si="41"/>
        <v>71바6557</v>
      </c>
      <c r="H79" s="134">
        <f t="shared" si="42"/>
        <v>5</v>
      </c>
      <c r="I79" s="135">
        <f t="shared" si="43"/>
        <v>1497.3490000000002</v>
      </c>
      <c r="J79" s="136">
        <f t="shared" si="44"/>
        <v>4.0875116956760965E-2</v>
      </c>
      <c r="K79" s="136">
        <f t="shared" si="45"/>
        <v>0.3504793910911092</v>
      </c>
      <c r="L79" s="136">
        <f t="shared" si="46"/>
        <v>0.2237287365871283</v>
      </c>
      <c r="M79" s="137">
        <f t="shared" si="47"/>
        <v>12.686999999999999</v>
      </c>
      <c r="N79" s="138">
        <f t="shared" si="48"/>
        <v>6.6784697488695019E-2</v>
      </c>
      <c r="O79" s="138">
        <f t="shared" si="49"/>
        <v>31.65594660964144</v>
      </c>
      <c r="P79" s="220">
        <f t="shared" si="50"/>
        <v>24</v>
      </c>
      <c r="Q79" s="221">
        <f t="shared" si="51"/>
        <v>1</v>
      </c>
      <c r="R79" s="221">
        <f t="shared" si="52"/>
        <v>474</v>
      </c>
      <c r="T79">
        <v>533</v>
      </c>
      <c r="U79">
        <v>9390</v>
      </c>
      <c r="V79" t="s">
        <v>542</v>
      </c>
      <c r="W79">
        <v>1497.3489999999999</v>
      </c>
      <c r="X79">
        <v>730.26199999999994</v>
      </c>
      <c r="Y79">
        <v>2.0499999999999998</v>
      </c>
      <c r="Z79">
        <v>12.686999999999999</v>
      </c>
      <c r="AA79">
        <v>106.26469899999999</v>
      </c>
      <c r="AB79">
        <v>4.3435819999999996</v>
      </c>
      <c r="AC79">
        <v>37.243586999999998</v>
      </c>
      <c r="AD79" s="1">
        <v>335</v>
      </c>
      <c r="AE79">
        <v>1</v>
      </c>
      <c r="AF79">
        <v>474</v>
      </c>
      <c r="AG79">
        <v>94</v>
      </c>
      <c r="AH79">
        <v>14.090747</v>
      </c>
      <c r="AI79">
        <v>333.6</v>
      </c>
      <c r="AJ79">
        <v>13.8</v>
      </c>
      <c r="AK79">
        <v>24</v>
      </c>
      <c r="AL79">
        <v>10157</v>
      </c>
      <c r="AM79" t="s">
        <v>543</v>
      </c>
      <c r="AN79" t="s">
        <v>544</v>
      </c>
      <c r="AO79">
        <v>946.09100000000001</v>
      </c>
      <c r="AR79" t="s">
        <v>117</v>
      </c>
      <c r="AS79" t="s">
        <v>122</v>
      </c>
      <c r="AT79" t="s">
        <v>223</v>
      </c>
      <c r="AU79" t="s">
        <v>542</v>
      </c>
      <c r="AV79" t="s">
        <v>48</v>
      </c>
      <c r="AW79">
        <v>5</v>
      </c>
      <c r="BB79">
        <v>0.79910503959895884</v>
      </c>
      <c r="BC79" t="s">
        <v>70</v>
      </c>
      <c r="BF79" t="s">
        <v>117</v>
      </c>
      <c r="BG79" s="5" t="s">
        <v>122</v>
      </c>
      <c r="BH79" t="s">
        <v>542</v>
      </c>
      <c r="BI79">
        <v>9390</v>
      </c>
      <c r="BJ79">
        <v>5</v>
      </c>
      <c r="BK79" t="s">
        <v>223</v>
      </c>
      <c r="BL79" t="s">
        <v>224</v>
      </c>
      <c r="BM79">
        <v>0.79910503959895884</v>
      </c>
      <c r="BN79" t="s">
        <v>70</v>
      </c>
      <c r="BO79" t="s">
        <v>193</v>
      </c>
      <c r="BP79">
        <v>1497.3490000000002</v>
      </c>
    </row>
    <row r="80" spans="1:68" ht="16.5">
      <c r="A80" s="110" t="str">
        <f t="shared" si="36"/>
        <v>태양여객</v>
      </c>
      <c r="B80" s="111" t="str">
        <f t="shared" si="35"/>
        <v>한재현</v>
      </c>
      <c r="C80" s="112" t="str">
        <f t="shared" si="37"/>
        <v>F</v>
      </c>
      <c r="D80" s="113">
        <f t="shared" si="38"/>
        <v>0.74839999999999995</v>
      </c>
      <c r="E80" s="114">
        <f t="shared" si="39"/>
        <v>6880</v>
      </c>
      <c r="F80" s="115" t="str">
        <f t="shared" si="40"/>
        <v>558</v>
      </c>
      <c r="G80" s="116" t="str">
        <f t="shared" si="41"/>
        <v>71바5254</v>
      </c>
      <c r="H80" s="117">
        <f t="shared" si="42"/>
        <v>1</v>
      </c>
      <c r="I80" s="118">
        <f t="shared" si="43"/>
        <v>1673.7260000000001</v>
      </c>
      <c r="J80" s="119">
        <f t="shared" si="44"/>
        <v>5.5309234549048344E-3</v>
      </c>
      <c r="K80" s="119">
        <f t="shared" si="45"/>
        <v>0.37938903547391944</v>
      </c>
      <c r="L80" s="119">
        <f t="shared" si="46"/>
        <v>0.17505852212369288</v>
      </c>
      <c r="M80" s="120">
        <f t="shared" si="47"/>
        <v>7.4429999999999996</v>
      </c>
      <c r="N80" s="121">
        <f t="shared" si="48"/>
        <v>0</v>
      </c>
      <c r="O80" s="121">
        <f t="shared" si="49"/>
        <v>0.95595097405429552</v>
      </c>
      <c r="P80" s="222">
        <f t="shared" si="50"/>
        <v>1</v>
      </c>
      <c r="Q80" s="223">
        <f t="shared" si="51"/>
        <v>0</v>
      </c>
      <c r="R80" s="223">
        <f t="shared" si="52"/>
        <v>16</v>
      </c>
      <c r="T80">
        <v>533</v>
      </c>
      <c r="U80">
        <v>6880</v>
      </c>
      <c r="V80" t="s">
        <v>366</v>
      </c>
      <c r="W80">
        <v>1673.7260000000001</v>
      </c>
      <c r="X80">
        <v>894.78800000000001</v>
      </c>
      <c r="Y80">
        <v>1.871</v>
      </c>
      <c r="Z80">
        <v>7.4429999999999996</v>
      </c>
      <c r="AA80">
        <v>129.92080000000001</v>
      </c>
      <c r="AB80">
        <v>0.71858200000000005</v>
      </c>
      <c r="AC80">
        <v>49.290526999999997</v>
      </c>
      <c r="AD80" s="1">
        <v>293</v>
      </c>
      <c r="AE80">
        <v>0</v>
      </c>
      <c r="AF80">
        <v>16</v>
      </c>
      <c r="AG80">
        <v>67</v>
      </c>
      <c r="AH80">
        <v>12.882663000000001</v>
      </c>
      <c r="AI80">
        <v>5.8</v>
      </c>
      <c r="AJ80">
        <v>0</v>
      </c>
      <c r="AK80">
        <v>1</v>
      </c>
      <c r="AL80">
        <v>7</v>
      </c>
      <c r="AM80" t="s">
        <v>367</v>
      </c>
      <c r="AN80" t="s">
        <v>545</v>
      </c>
      <c r="AO80">
        <v>1673.7260000000001</v>
      </c>
      <c r="AR80" t="s">
        <v>117</v>
      </c>
      <c r="AS80" t="s">
        <v>119</v>
      </c>
      <c r="AT80" t="s">
        <v>207</v>
      </c>
      <c r="AU80" t="s">
        <v>366</v>
      </c>
      <c r="AV80" t="s">
        <v>203</v>
      </c>
      <c r="AW80">
        <v>1</v>
      </c>
      <c r="BB80">
        <v>0.74839999999999995</v>
      </c>
      <c r="BC80" t="s">
        <v>70</v>
      </c>
      <c r="BF80" t="s">
        <v>117</v>
      </c>
      <c r="BG80" s="5" t="s">
        <v>119</v>
      </c>
      <c r="BH80" t="s">
        <v>366</v>
      </c>
      <c r="BI80">
        <v>6880</v>
      </c>
      <c r="BJ80">
        <v>1</v>
      </c>
      <c r="BK80" t="s">
        <v>207</v>
      </c>
      <c r="BL80" t="s">
        <v>179</v>
      </c>
      <c r="BM80">
        <v>0.74839999999999995</v>
      </c>
      <c r="BN80" t="s">
        <v>70</v>
      </c>
      <c r="BO80" t="s">
        <v>193</v>
      </c>
      <c r="BP80">
        <v>1673.7260000000001</v>
      </c>
    </row>
    <row r="81" spans="1:68" ht="16.5">
      <c r="A81" s="127" t="str">
        <f t="shared" si="36"/>
        <v>태양여객</v>
      </c>
      <c r="B81" s="128" t="str">
        <f t="shared" si="35"/>
        <v>한혜진</v>
      </c>
      <c r="C81" s="129" t="str">
        <f t="shared" si="37"/>
        <v>F</v>
      </c>
      <c r="D81" s="130">
        <f t="shared" si="38"/>
        <v>0.76647263402510557</v>
      </c>
      <c r="E81" s="131">
        <f t="shared" si="39"/>
        <v>7899</v>
      </c>
      <c r="F81" s="132" t="str">
        <f t="shared" si="40"/>
        <v>556</v>
      </c>
      <c r="G81" s="133" t="str">
        <f t="shared" si="41"/>
        <v>71바7354</v>
      </c>
      <c r="H81" s="134">
        <f t="shared" si="42"/>
        <v>3</v>
      </c>
      <c r="I81" s="135">
        <f t="shared" si="43"/>
        <v>3108.634</v>
      </c>
      <c r="J81" s="136">
        <f t="shared" si="44"/>
        <v>3.5156423206201028E-2</v>
      </c>
      <c r="K81" s="136">
        <f t="shared" si="45"/>
        <v>0.32602344209798478</v>
      </c>
      <c r="L81" s="136">
        <f t="shared" si="46"/>
        <v>0.14797496263632193</v>
      </c>
      <c r="M81" s="137">
        <f t="shared" si="47"/>
        <v>8.7929999999999993</v>
      </c>
      <c r="N81" s="138">
        <f t="shared" si="48"/>
        <v>3.2168470138330858E-2</v>
      </c>
      <c r="O81" s="138">
        <f t="shared" si="49"/>
        <v>3.152510073556424</v>
      </c>
      <c r="P81" s="220">
        <f t="shared" si="50"/>
        <v>25</v>
      </c>
      <c r="Q81" s="221">
        <f t="shared" si="51"/>
        <v>1</v>
      </c>
      <c r="R81" s="221">
        <f t="shared" si="52"/>
        <v>98</v>
      </c>
      <c r="T81">
        <v>533</v>
      </c>
      <c r="U81">
        <v>7899</v>
      </c>
      <c r="V81" t="s">
        <v>368</v>
      </c>
      <c r="W81">
        <v>3108.634</v>
      </c>
      <c r="X81">
        <v>1678.8320000000001</v>
      </c>
      <c r="Y81">
        <v>1.8520000000000001</v>
      </c>
      <c r="Z81">
        <v>8.7929999999999993</v>
      </c>
      <c r="AA81">
        <v>221.60183799999999</v>
      </c>
      <c r="AB81">
        <v>7.7907279999999997</v>
      </c>
      <c r="AC81">
        <v>72.247394</v>
      </c>
      <c r="AD81" s="1">
        <v>460</v>
      </c>
      <c r="AE81">
        <v>1</v>
      </c>
      <c r="AF81">
        <v>98</v>
      </c>
      <c r="AG81">
        <v>76</v>
      </c>
      <c r="AH81">
        <v>14.028015</v>
      </c>
      <c r="AI81">
        <v>76.8</v>
      </c>
      <c r="AJ81">
        <v>0</v>
      </c>
      <c r="AK81">
        <v>25</v>
      </c>
      <c r="AL81">
        <v>4196</v>
      </c>
      <c r="AM81" t="s">
        <v>369</v>
      </c>
      <c r="AN81" t="s">
        <v>546</v>
      </c>
      <c r="AO81">
        <v>1713.18</v>
      </c>
      <c r="AR81" t="s">
        <v>117</v>
      </c>
      <c r="AS81" t="s">
        <v>118</v>
      </c>
      <c r="AT81" t="s">
        <v>206</v>
      </c>
      <c r="AU81" t="s">
        <v>368</v>
      </c>
      <c r="AV81" t="s">
        <v>203</v>
      </c>
      <c r="AW81">
        <v>3</v>
      </c>
      <c r="BB81">
        <v>0.76647263402510557</v>
      </c>
      <c r="BC81" t="s">
        <v>70</v>
      </c>
      <c r="BF81" t="s">
        <v>117</v>
      </c>
      <c r="BG81" s="5" t="s">
        <v>118</v>
      </c>
      <c r="BH81" t="s">
        <v>368</v>
      </c>
      <c r="BI81">
        <v>7899</v>
      </c>
      <c r="BJ81">
        <v>3</v>
      </c>
      <c r="BK81" t="s">
        <v>206</v>
      </c>
      <c r="BL81" t="s">
        <v>231</v>
      </c>
      <c r="BM81">
        <v>0.76647263402510557</v>
      </c>
      <c r="BN81" t="s">
        <v>70</v>
      </c>
      <c r="BO81" t="s">
        <v>193</v>
      </c>
      <c r="BP81">
        <v>3108.634</v>
      </c>
    </row>
    <row r="82" spans="1:68" ht="16.5">
      <c r="A82" s="110" t="str">
        <f t="shared" si="36"/>
        <v>태양여객</v>
      </c>
      <c r="B82" s="111" t="str">
        <f t="shared" si="35"/>
        <v>허재호</v>
      </c>
      <c r="C82" s="112" t="str">
        <f t="shared" si="37"/>
        <v>D</v>
      </c>
      <c r="D82" s="113">
        <f t="shared" si="38"/>
        <v>0.81769230769230761</v>
      </c>
      <c r="E82" s="114">
        <f t="shared" si="39"/>
        <v>5034</v>
      </c>
      <c r="F82" s="115" t="str">
        <f t="shared" si="40"/>
        <v>583</v>
      </c>
      <c r="G82" s="116" t="str">
        <f t="shared" si="41"/>
        <v>71바7403</v>
      </c>
      <c r="H82" s="117">
        <f t="shared" si="42"/>
        <v>1</v>
      </c>
      <c r="I82" s="118">
        <f t="shared" si="43"/>
        <v>2255.0529999999999</v>
      </c>
      <c r="J82" s="119">
        <f t="shared" si="44"/>
        <v>2.7658818067037197E-2</v>
      </c>
      <c r="K82" s="119">
        <f t="shared" si="45"/>
        <v>0.34074655290003775</v>
      </c>
      <c r="L82" s="119">
        <f t="shared" si="46"/>
        <v>0.2966670849864726</v>
      </c>
      <c r="M82" s="120">
        <f t="shared" si="47"/>
        <v>11.813000000000001</v>
      </c>
      <c r="N82" s="121">
        <f t="shared" si="48"/>
        <v>0</v>
      </c>
      <c r="O82" s="121">
        <f t="shared" si="49"/>
        <v>3.5032436044740414</v>
      </c>
      <c r="P82" s="222">
        <f t="shared" si="50"/>
        <v>10</v>
      </c>
      <c r="Q82" s="223">
        <f t="shared" si="51"/>
        <v>0</v>
      </c>
      <c r="R82" s="223">
        <f t="shared" si="52"/>
        <v>79</v>
      </c>
      <c r="T82">
        <v>533</v>
      </c>
      <c r="U82">
        <v>5034</v>
      </c>
      <c r="V82" t="s">
        <v>370</v>
      </c>
      <c r="W82">
        <v>2255.0529999999999</v>
      </c>
      <c r="X82">
        <v>1060.6990000000001</v>
      </c>
      <c r="Y82">
        <v>2.1259999999999999</v>
      </c>
      <c r="Z82">
        <v>11.813000000000001</v>
      </c>
      <c r="AA82">
        <v>149.990791</v>
      </c>
      <c r="AB82">
        <v>4.148568</v>
      </c>
      <c r="AC82">
        <v>51.108845000000002</v>
      </c>
      <c r="AD82" s="1">
        <v>669</v>
      </c>
      <c r="AE82">
        <v>0</v>
      </c>
      <c r="AF82">
        <v>79</v>
      </c>
      <c r="AG82">
        <v>71</v>
      </c>
      <c r="AH82">
        <v>15.034609</v>
      </c>
      <c r="AI82">
        <v>92.8</v>
      </c>
      <c r="AJ82">
        <v>0</v>
      </c>
      <c r="AK82">
        <v>10</v>
      </c>
      <c r="AL82">
        <v>1797</v>
      </c>
      <c r="AM82" t="s">
        <v>371</v>
      </c>
      <c r="AN82" t="s">
        <v>547</v>
      </c>
      <c r="AO82">
        <v>2255.0529999999999</v>
      </c>
      <c r="AR82" t="s">
        <v>117</v>
      </c>
      <c r="AS82" t="s">
        <v>122</v>
      </c>
      <c r="AT82" t="s">
        <v>226</v>
      </c>
      <c r="AU82" t="s">
        <v>370</v>
      </c>
      <c r="AV82" t="s">
        <v>48</v>
      </c>
      <c r="AW82">
        <v>1</v>
      </c>
      <c r="BB82">
        <v>0.81769230769230761</v>
      </c>
      <c r="BC82" t="s">
        <v>67</v>
      </c>
      <c r="BF82" t="s">
        <v>117</v>
      </c>
      <c r="BG82" t="s">
        <v>122</v>
      </c>
      <c r="BH82" t="s">
        <v>370</v>
      </c>
      <c r="BI82">
        <v>5034</v>
      </c>
      <c r="BJ82">
        <v>1</v>
      </c>
      <c r="BK82" t="s">
        <v>226</v>
      </c>
      <c r="BL82" t="s">
        <v>179</v>
      </c>
      <c r="BM82">
        <v>0.81769230769230761</v>
      </c>
      <c r="BN82" t="s">
        <v>67</v>
      </c>
      <c r="BO82" t="s">
        <v>184</v>
      </c>
      <c r="BP82">
        <v>2255.0529999999999</v>
      </c>
    </row>
    <row r="83" spans="1:68" ht="16.5">
      <c r="A83" s="127" t="str">
        <f t="shared" si="36"/>
        <v>태양여객</v>
      </c>
      <c r="B83" s="128" t="str">
        <f t="shared" si="35"/>
        <v>허철</v>
      </c>
      <c r="C83" s="129" t="str">
        <f t="shared" si="37"/>
        <v>F</v>
      </c>
      <c r="D83" s="130">
        <f t="shared" si="38"/>
        <v>0.75719999999999998</v>
      </c>
      <c r="E83" s="131">
        <f t="shared" si="39"/>
        <v>9735</v>
      </c>
      <c r="F83" s="132" t="str">
        <f t="shared" si="40"/>
        <v>583</v>
      </c>
      <c r="G83" s="133" t="str">
        <f t="shared" si="41"/>
        <v>72바1870</v>
      </c>
      <c r="H83" s="134">
        <f t="shared" si="42"/>
        <v>1</v>
      </c>
      <c r="I83" s="135">
        <f t="shared" si="43"/>
        <v>2005.36</v>
      </c>
      <c r="J83" s="136">
        <f t="shared" si="44"/>
        <v>7.2450631812678674E-3</v>
      </c>
      <c r="K83" s="136">
        <f t="shared" si="45"/>
        <v>0.42226164911688369</v>
      </c>
      <c r="L83" s="136">
        <f t="shared" si="46"/>
        <v>0.23237722902620978</v>
      </c>
      <c r="M83" s="137">
        <f t="shared" si="47"/>
        <v>17.260000000000002</v>
      </c>
      <c r="N83" s="138">
        <f t="shared" si="48"/>
        <v>0</v>
      </c>
      <c r="O83" s="138">
        <f t="shared" si="49"/>
        <v>25.032911796385687</v>
      </c>
      <c r="P83" s="220">
        <f t="shared" si="50"/>
        <v>64</v>
      </c>
      <c r="Q83" s="221">
        <f t="shared" si="51"/>
        <v>0</v>
      </c>
      <c r="R83" s="221">
        <f t="shared" si="52"/>
        <v>502</v>
      </c>
      <c r="T83">
        <v>533</v>
      </c>
      <c r="U83">
        <v>9735</v>
      </c>
      <c r="V83" t="s">
        <v>372</v>
      </c>
      <c r="W83">
        <v>2005.36</v>
      </c>
      <c r="X83">
        <v>1059.3050000000001</v>
      </c>
      <c r="Y83">
        <v>1.893</v>
      </c>
      <c r="Z83">
        <v>17.260000000000002</v>
      </c>
      <c r="AA83">
        <v>140.05329900000001</v>
      </c>
      <c r="AB83">
        <v>1.0146949999999999</v>
      </c>
      <c r="AC83">
        <v>59.139136999999998</v>
      </c>
      <c r="AD83" s="1">
        <v>466</v>
      </c>
      <c r="AE83">
        <v>0</v>
      </c>
      <c r="AF83">
        <v>502</v>
      </c>
      <c r="AG83">
        <v>95</v>
      </c>
      <c r="AH83">
        <v>14.318548</v>
      </c>
      <c r="AI83">
        <v>1151.9000000000001</v>
      </c>
      <c r="AJ83">
        <v>11.6</v>
      </c>
      <c r="AK83">
        <v>64</v>
      </c>
      <c r="AL83">
        <v>35396</v>
      </c>
      <c r="AM83" t="s">
        <v>373</v>
      </c>
      <c r="AN83" t="s">
        <v>548</v>
      </c>
      <c r="AO83">
        <v>2005.36</v>
      </c>
      <c r="AR83" t="s">
        <v>117</v>
      </c>
      <c r="AS83" t="s">
        <v>122</v>
      </c>
      <c r="AT83" t="s">
        <v>228</v>
      </c>
      <c r="AU83" t="s">
        <v>372</v>
      </c>
      <c r="AV83" t="s">
        <v>48</v>
      </c>
      <c r="AW83">
        <v>1</v>
      </c>
      <c r="BB83">
        <v>0.75719999999999998</v>
      </c>
      <c r="BC83" t="s">
        <v>70</v>
      </c>
      <c r="BF83" t="s">
        <v>117</v>
      </c>
      <c r="BG83" t="s">
        <v>122</v>
      </c>
      <c r="BH83" t="s">
        <v>372</v>
      </c>
      <c r="BI83">
        <v>9735</v>
      </c>
      <c r="BJ83">
        <v>1</v>
      </c>
      <c r="BK83" t="s">
        <v>228</v>
      </c>
      <c r="BL83" t="s">
        <v>179</v>
      </c>
      <c r="BM83">
        <v>0.75719999999999998</v>
      </c>
      <c r="BN83" t="s">
        <v>70</v>
      </c>
      <c r="BO83" t="s">
        <v>193</v>
      </c>
      <c r="BP83">
        <v>2005.36</v>
      </c>
    </row>
    <row r="84" spans="1:68" ht="16.5">
      <c r="A84" s="110" t="str">
        <f t="shared" si="36"/>
        <v>태양여객</v>
      </c>
      <c r="B84" s="111" t="str">
        <f t="shared" si="35"/>
        <v>황명식</v>
      </c>
      <c r="C84" s="112" t="str">
        <f t="shared" si="37"/>
        <v>F</v>
      </c>
      <c r="D84" s="113">
        <f t="shared" si="38"/>
        <v>0.78959999999999997</v>
      </c>
      <c r="E84" s="114">
        <f t="shared" si="39"/>
        <v>1211</v>
      </c>
      <c r="F84" s="115" t="str">
        <f t="shared" si="40"/>
        <v>558</v>
      </c>
      <c r="G84" s="116" t="str">
        <f t="shared" si="41"/>
        <v>71바6556</v>
      </c>
      <c r="H84" s="117">
        <f t="shared" si="42"/>
        <v>1</v>
      </c>
      <c r="I84" s="118">
        <f t="shared" si="43"/>
        <v>1769.6030000000001</v>
      </c>
      <c r="J84" s="119">
        <f t="shared" si="44"/>
        <v>1.3216650874627556E-2</v>
      </c>
      <c r="K84" s="119">
        <f t="shared" si="45"/>
        <v>0.40427008020534017</v>
      </c>
      <c r="L84" s="119">
        <f t="shared" si="46"/>
        <v>0.17857112584008955</v>
      </c>
      <c r="M84" s="120">
        <f t="shared" si="47"/>
        <v>8.2870000000000008</v>
      </c>
      <c r="N84" s="121">
        <f t="shared" si="48"/>
        <v>5.6509849949395424E-2</v>
      </c>
      <c r="O84" s="121">
        <f t="shared" si="49"/>
        <v>23.564607428897894</v>
      </c>
      <c r="P84" s="222">
        <f t="shared" si="50"/>
        <v>10</v>
      </c>
      <c r="Q84" s="223">
        <f t="shared" si="51"/>
        <v>1</v>
      </c>
      <c r="R84" s="223">
        <f t="shared" si="52"/>
        <v>417</v>
      </c>
      <c r="T84">
        <v>533</v>
      </c>
      <c r="U84">
        <v>1211</v>
      </c>
      <c r="V84" t="s">
        <v>374</v>
      </c>
      <c r="W84">
        <v>1769.6030000000001</v>
      </c>
      <c r="X84">
        <v>896.67200000000003</v>
      </c>
      <c r="Y84">
        <v>1.974</v>
      </c>
      <c r="Z84">
        <v>8.2870000000000008</v>
      </c>
      <c r="AA84">
        <v>135.97885099999999</v>
      </c>
      <c r="AB84">
        <v>1.797185</v>
      </c>
      <c r="AC84">
        <v>54.972180999999999</v>
      </c>
      <c r="AD84" s="1">
        <v>316</v>
      </c>
      <c r="AE84">
        <v>1</v>
      </c>
      <c r="AF84">
        <v>417</v>
      </c>
      <c r="AG84">
        <v>84</v>
      </c>
      <c r="AH84">
        <v>13.013809999999999</v>
      </c>
      <c r="AI84">
        <v>314.10000000000002</v>
      </c>
      <c r="AJ84">
        <v>0</v>
      </c>
      <c r="AK84">
        <v>10</v>
      </c>
      <c r="AL84">
        <v>2557</v>
      </c>
      <c r="AM84" t="s">
        <v>375</v>
      </c>
      <c r="AN84" t="s">
        <v>549</v>
      </c>
      <c r="AO84">
        <v>1769.6030000000001</v>
      </c>
      <c r="AR84" t="s">
        <v>117</v>
      </c>
      <c r="AS84" t="s">
        <v>119</v>
      </c>
      <c r="AT84" t="s">
        <v>210</v>
      </c>
      <c r="AU84" t="s">
        <v>374</v>
      </c>
      <c r="AV84" t="s">
        <v>203</v>
      </c>
      <c r="AW84">
        <v>1</v>
      </c>
      <c r="BB84">
        <v>0.78959999999999997</v>
      </c>
      <c r="BC84" t="s">
        <v>70</v>
      </c>
      <c r="BF84" t="s">
        <v>117</v>
      </c>
      <c r="BG84" t="s">
        <v>119</v>
      </c>
      <c r="BH84" t="s">
        <v>374</v>
      </c>
      <c r="BI84">
        <v>1211</v>
      </c>
      <c r="BJ84">
        <v>1</v>
      </c>
      <c r="BK84" t="s">
        <v>210</v>
      </c>
      <c r="BL84" t="s">
        <v>179</v>
      </c>
      <c r="BM84">
        <v>0.78959999999999997</v>
      </c>
      <c r="BN84" t="s">
        <v>70</v>
      </c>
      <c r="BO84" t="s">
        <v>193</v>
      </c>
      <c r="BP84">
        <v>1769.6030000000001</v>
      </c>
    </row>
  </sheetData>
  <sortState xmlns:xlrd2="http://schemas.microsoft.com/office/spreadsheetml/2017/richdata2" ref="T4:AN84">
    <sortCondition ref="AB4:AB84"/>
    <sortCondition descending="1" ref="AD4:AD84"/>
  </sortState>
  <phoneticPr fontId="3" type="noConversion"/>
  <conditionalFormatting sqref="C5:D8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2" t="s">
        <v>550</v>
      </c>
      <c r="B2" s="273"/>
      <c r="C2" s="274"/>
      <c r="D2" s="275"/>
      <c r="E2" s="272"/>
      <c r="F2" s="276"/>
      <c r="G2" s="272"/>
      <c r="H2" s="272"/>
      <c r="I2" s="272"/>
      <c r="J2" s="272"/>
      <c r="K2" s="277"/>
      <c r="L2" s="277"/>
      <c r="M2" s="277"/>
      <c r="N2" s="277"/>
      <c r="O2" s="277"/>
      <c r="P2" s="277"/>
      <c r="Q2" s="277"/>
      <c r="R2" s="277"/>
    </row>
    <row r="3" spans="1:18" ht="16.5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</row>
    <row r="4" spans="1:18" ht="26.25">
      <c r="A4" s="278" t="s">
        <v>551</v>
      </c>
      <c r="B4" s="279"/>
      <c r="C4" s="280"/>
      <c r="D4" s="281"/>
      <c r="E4" s="282"/>
      <c r="F4" s="283"/>
      <c r="G4" s="277"/>
      <c r="H4" s="282"/>
      <c r="I4" s="277"/>
      <c r="J4" s="277"/>
      <c r="K4" s="277"/>
      <c r="L4" s="277"/>
      <c r="M4" s="277"/>
      <c r="N4" s="277"/>
      <c r="O4" s="277"/>
      <c r="P4" s="277"/>
      <c r="Q4" s="277"/>
      <c r="R4" s="277"/>
    </row>
    <row r="5" spans="1:18" ht="26.25">
      <c r="A5" s="284" t="s">
        <v>552</v>
      </c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</row>
    <row r="6" spans="1:18" ht="17.25">
      <c r="A6" s="285" t="s">
        <v>553</v>
      </c>
      <c r="B6" s="277"/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</row>
    <row r="7" spans="1:18" ht="17.25">
      <c r="A7" s="285"/>
      <c r="B7" s="277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</row>
    <row r="8" spans="1:18" ht="17.25">
      <c r="A8" s="286" t="s">
        <v>200</v>
      </c>
      <c r="B8" s="287"/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287"/>
      <c r="P8" s="287"/>
      <c r="Q8" s="287"/>
      <c r="R8" s="287"/>
    </row>
    <row r="9" spans="1:18" ht="16.5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</row>
    <row r="10" spans="1:18" ht="16.5">
      <c r="A10" s="287" t="s">
        <v>554</v>
      </c>
      <c r="B10" s="287"/>
      <c r="C10" s="287"/>
      <c r="D10" s="287"/>
      <c r="E10" s="287"/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</row>
    <row r="11" spans="1:18" ht="16.5">
      <c r="A11" s="287"/>
      <c r="B11" s="287"/>
      <c r="C11" s="287"/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</row>
    <row r="12" spans="1:18" ht="16.5">
      <c r="A12" s="277"/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</row>
    <row r="13" spans="1:18" ht="37.5" customHeight="1">
      <c r="A13" s="231" t="s">
        <v>0</v>
      </c>
      <c r="B13" s="232" t="s">
        <v>74</v>
      </c>
      <c r="C13" s="233" t="s">
        <v>65</v>
      </c>
      <c r="D13" s="233" t="s">
        <v>163</v>
      </c>
      <c r="E13" s="234" t="s">
        <v>149</v>
      </c>
      <c r="F13" s="232" t="s">
        <v>154</v>
      </c>
      <c r="G13" s="234" t="s">
        <v>152</v>
      </c>
      <c r="H13" s="234" t="s">
        <v>156</v>
      </c>
      <c r="I13" s="235" t="s">
        <v>158</v>
      </c>
      <c r="J13" s="234" t="s">
        <v>11</v>
      </c>
      <c r="K13" s="234" t="s">
        <v>12</v>
      </c>
      <c r="L13" s="234" t="s">
        <v>13</v>
      </c>
      <c r="M13" s="234" t="s">
        <v>105</v>
      </c>
      <c r="N13" s="234" t="s">
        <v>6</v>
      </c>
      <c r="O13" s="234" t="s">
        <v>7</v>
      </c>
      <c r="P13" s="234" t="s">
        <v>185</v>
      </c>
      <c r="Q13" s="236" t="s">
        <v>187</v>
      </c>
      <c r="R13" s="236" t="s">
        <v>188</v>
      </c>
    </row>
    <row r="14" spans="1:18" ht="16.5">
      <c r="A14" s="237" t="s">
        <v>117</v>
      </c>
      <c r="B14" s="238" t="s">
        <v>463</v>
      </c>
      <c r="C14" s="239" t="s">
        <v>70</v>
      </c>
      <c r="D14" s="240">
        <v>0.78957462320982352</v>
      </c>
      <c r="E14" s="241">
        <v>1108</v>
      </c>
      <c r="F14" s="242" t="s">
        <v>118</v>
      </c>
      <c r="G14" s="288" t="s">
        <v>202</v>
      </c>
      <c r="H14" s="243">
        <v>4</v>
      </c>
      <c r="I14" s="244">
        <v>428.33300000000003</v>
      </c>
      <c r="J14" s="245">
        <v>3.457798534942013E-2</v>
      </c>
      <c r="K14" s="245">
        <v>0.38516065550635725</v>
      </c>
      <c r="L14" s="245">
        <v>0.1680935160260825</v>
      </c>
      <c r="M14" s="246">
        <v>9.2850000000000001</v>
      </c>
      <c r="N14" s="247">
        <v>0</v>
      </c>
      <c r="O14" s="247">
        <v>8.171212584601232</v>
      </c>
      <c r="P14" s="248">
        <v>4</v>
      </c>
      <c r="Q14" s="249">
        <v>0</v>
      </c>
      <c r="R14" s="249">
        <v>35</v>
      </c>
    </row>
    <row r="15" spans="1:18" ht="16.5">
      <c r="A15" s="237" t="s">
        <v>117</v>
      </c>
      <c r="B15" s="238" t="s">
        <v>246</v>
      </c>
      <c r="C15" s="239" t="s">
        <v>67</v>
      </c>
      <c r="D15" s="240">
        <v>0.80522598911666687</v>
      </c>
      <c r="E15" s="241">
        <v>7360</v>
      </c>
      <c r="F15" s="242" t="s">
        <v>123</v>
      </c>
      <c r="G15" s="288" t="s">
        <v>229</v>
      </c>
      <c r="H15" s="243">
        <v>4</v>
      </c>
      <c r="I15" s="244">
        <v>1532.9250000000002</v>
      </c>
      <c r="J15" s="245">
        <v>2.6580039601641924E-2</v>
      </c>
      <c r="K15" s="245">
        <v>0.36809033323938956</v>
      </c>
      <c r="L15" s="245">
        <v>0.15134465156481888</v>
      </c>
      <c r="M15" s="246">
        <v>7.7789999999999999</v>
      </c>
      <c r="N15" s="247">
        <v>0.19570429081657614</v>
      </c>
      <c r="O15" s="247">
        <v>1.4351647993215584</v>
      </c>
      <c r="P15" s="248">
        <v>52</v>
      </c>
      <c r="Q15" s="249">
        <v>3</v>
      </c>
      <c r="R15" s="249">
        <v>22</v>
      </c>
    </row>
    <row r="16" spans="1:18" ht="16.5">
      <c r="A16" s="237" t="s">
        <v>117</v>
      </c>
      <c r="B16" s="238" t="s">
        <v>250</v>
      </c>
      <c r="C16" s="239" t="s">
        <v>70</v>
      </c>
      <c r="D16" s="240">
        <v>0.74541666666666662</v>
      </c>
      <c r="E16" s="241">
        <v>8858</v>
      </c>
      <c r="F16" s="242" t="s">
        <v>120</v>
      </c>
      <c r="G16" s="288" t="s">
        <v>213</v>
      </c>
      <c r="H16" s="243">
        <v>1</v>
      </c>
      <c r="I16" s="244">
        <v>1328.211</v>
      </c>
      <c r="J16" s="245">
        <v>2.4270709587578428E-2</v>
      </c>
      <c r="K16" s="245">
        <v>0.37522031753151674</v>
      </c>
      <c r="L16" s="245">
        <v>7.070970676611707E-2</v>
      </c>
      <c r="M16" s="246">
        <v>10.135</v>
      </c>
      <c r="N16" s="247">
        <v>0.60231393957737134</v>
      </c>
      <c r="O16" s="247">
        <v>3.0868589403340283</v>
      </c>
      <c r="P16" s="248">
        <v>3</v>
      </c>
      <c r="Q16" s="249">
        <v>10</v>
      </c>
      <c r="R16" s="249">
        <v>45</v>
      </c>
    </row>
    <row r="17" spans="1:18" ht="16.5">
      <c r="A17" s="237" t="s">
        <v>117</v>
      </c>
      <c r="B17" s="238" t="s">
        <v>476</v>
      </c>
      <c r="C17" s="239" t="s">
        <v>70</v>
      </c>
      <c r="D17" s="240">
        <v>0.79541666666666666</v>
      </c>
      <c r="E17" s="241">
        <v>869</v>
      </c>
      <c r="F17" s="242" t="s">
        <v>121</v>
      </c>
      <c r="G17" s="288" t="s">
        <v>217</v>
      </c>
      <c r="H17" s="243">
        <v>1</v>
      </c>
      <c r="I17" s="244">
        <v>1361.3420000000001</v>
      </c>
      <c r="J17" s="245">
        <v>4.8762776282197808E-2</v>
      </c>
      <c r="K17" s="245">
        <v>0.41431949033050242</v>
      </c>
      <c r="L17" s="245">
        <v>0.13516074579348905</v>
      </c>
      <c r="M17" s="246">
        <v>10.393000000000001</v>
      </c>
      <c r="N17" s="247">
        <v>0</v>
      </c>
      <c r="O17" s="247">
        <v>6.9784080708594898</v>
      </c>
      <c r="P17" s="248">
        <v>60</v>
      </c>
      <c r="Q17" s="249">
        <v>0</v>
      </c>
      <c r="R17" s="249">
        <v>95</v>
      </c>
    </row>
    <row r="18" spans="1:18" ht="16.5">
      <c r="A18" s="237" t="s">
        <v>117</v>
      </c>
      <c r="B18" s="238" t="s">
        <v>258</v>
      </c>
      <c r="C18" s="239" t="s">
        <v>70</v>
      </c>
      <c r="D18" s="240">
        <v>0.7227338347271608</v>
      </c>
      <c r="E18" s="241">
        <v>909</v>
      </c>
      <c r="F18" s="242" t="s">
        <v>123</v>
      </c>
      <c r="G18" s="288" t="s">
        <v>230</v>
      </c>
      <c r="H18" s="243">
        <v>3</v>
      </c>
      <c r="I18" s="244">
        <v>3056.855</v>
      </c>
      <c r="J18" s="245">
        <v>3.6822455133198845E-2</v>
      </c>
      <c r="K18" s="245">
        <v>0.39697711147372877</v>
      </c>
      <c r="L18" s="245">
        <v>0.17828781541813399</v>
      </c>
      <c r="M18" s="246">
        <v>11.406000000000001</v>
      </c>
      <c r="N18" s="247">
        <v>0.3925603275261666</v>
      </c>
      <c r="O18" s="247">
        <v>11.842236547039359</v>
      </c>
      <c r="P18" s="248">
        <v>88</v>
      </c>
      <c r="Q18" s="249">
        <v>12</v>
      </c>
      <c r="R18" s="249">
        <v>362</v>
      </c>
    </row>
    <row r="19" spans="1:18" ht="16.5">
      <c r="A19" s="237" t="s">
        <v>117</v>
      </c>
      <c r="B19" s="238" t="s">
        <v>262</v>
      </c>
      <c r="C19" s="239" t="s">
        <v>67</v>
      </c>
      <c r="D19" s="240">
        <v>0.84375</v>
      </c>
      <c r="E19" s="241">
        <v>3600</v>
      </c>
      <c r="F19" s="242" t="s">
        <v>121</v>
      </c>
      <c r="G19" s="288" t="s">
        <v>218</v>
      </c>
      <c r="H19" s="243">
        <v>1</v>
      </c>
      <c r="I19" s="244">
        <v>1165.481</v>
      </c>
      <c r="J19" s="245">
        <v>2.2436059213030858E-2</v>
      </c>
      <c r="K19" s="245">
        <v>0.3692660331554467</v>
      </c>
      <c r="L19" s="245">
        <v>0.11497398927996252</v>
      </c>
      <c r="M19" s="246">
        <v>9.9160000000000004</v>
      </c>
      <c r="N19" s="247">
        <v>0.17160296907457093</v>
      </c>
      <c r="O19" s="247">
        <v>6.4351113402964097</v>
      </c>
      <c r="P19" s="248">
        <v>3</v>
      </c>
      <c r="Q19" s="249">
        <v>2</v>
      </c>
      <c r="R19" s="249">
        <v>75</v>
      </c>
    </row>
    <row r="20" spans="1:18" ht="16.5">
      <c r="A20" s="237" t="s">
        <v>117</v>
      </c>
      <c r="B20" s="238" t="s">
        <v>266</v>
      </c>
      <c r="C20" s="239" t="s">
        <v>70</v>
      </c>
      <c r="D20" s="240">
        <v>0.78600000000000003</v>
      </c>
      <c r="E20" s="241">
        <v>2152</v>
      </c>
      <c r="F20" s="242" t="s">
        <v>119</v>
      </c>
      <c r="G20" s="288" t="s">
        <v>207</v>
      </c>
      <c r="H20" s="243">
        <v>1</v>
      </c>
      <c r="I20" s="244">
        <v>1882.7550000000001</v>
      </c>
      <c r="J20" s="245">
        <v>1.5012903602522731E-2</v>
      </c>
      <c r="K20" s="245">
        <v>0.37621942605108255</v>
      </c>
      <c r="L20" s="245">
        <v>0.15349846368752174</v>
      </c>
      <c r="M20" s="246">
        <v>6.3220000000000001</v>
      </c>
      <c r="N20" s="247">
        <v>0</v>
      </c>
      <c r="O20" s="247">
        <v>1.8589779339319241</v>
      </c>
      <c r="P20" s="248">
        <v>21</v>
      </c>
      <c r="Q20" s="249">
        <v>0</v>
      </c>
      <c r="R20" s="249">
        <v>35</v>
      </c>
    </row>
    <row r="21" spans="1:18" ht="16.5">
      <c r="A21" s="237" t="s">
        <v>117</v>
      </c>
      <c r="B21" s="238" t="s">
        <v>268</v>
      </c>
      <c r="C21" s="239" t="s">
        <v>70</v>
      </c>
      <c r="D21" s="240">
        <v>0.78079455834159162</v>
      </c>
      <c r="E21" s="241">
        <v>113</v>
      </c>
      <c r="F21" s="242" t="s">
        <v>122</v>
      </c>
      <c r="G21" s="288" t="s">
        <v>223</v>
      </c>
      <c r="H21" s="243">
        <v>5</v>
      </c>
      <c r="I21" s="244">
        <v>1309.875</v>
      </c>
      <c r="J21" s="245">
        <v>6.2232014255456602E-2</v>
      </c>
      <c r="K21" s="245">
        <v>0.35831877160894166</v>
      </c>
      <c r="L21" s="245">
        <v>0.23513694054776219</v>
      </c>
      <c r="M21" s="246">
        <v>15.634</v>
      </c>
      <c r="N21" s="247">
        <v>0</v>
      </c>
      <c r="O21" s="247">
        <v>26.109361580303464</v>
      </c>
      <c r="P21" s="248">
        <v>36</v>
      </c>
      <c r="Q21" s="249">
        <v>0</v>
      </c>
      <c r="R21" s="249">
        <v>342</v>
      </c>
    </row>
    <row r="22" spans="1:18" ht="16.5">
      <c r="A22" s="237" t="s">
        <v>117</v>
      </c>
      <c r="B22" s="238" t="s">
        <v>270</v>
      </c>
      <c r="C22" s="239" t="s">
        <v>70</v>
      </c>
      <c r="D22" s="240">
        <v>0.78007567750455298</v>
      </c>
      <c r="E22" s="241">
        <v>8866</v>
      </c>
      <c r="F22" s="242" t="s">
        <v>123</v>
      </c>
      <c r="G22" s="288" t="s">
        <v>231</v>
      </c>
      <c r="H22" s="243">
        <v>4</v>
      </c>
      <c r="I22" s="244">
        <v>579.29499999999996</v>
      </c>
      <c r="J22" s="245">
        <v>3.0801963275314172E-2</v>
      </c>
      <c r="K22" s="245">
        <v>0.45180738006405025</v>
      </c>
      <c r="L22" s="245">
        <v>0.13464642367015078</v>
      </c>
      <c r="M22" s="246">
        <v>9.7639999999999993</v>
      </c>
      <c r="N22" s="247">
        <v>0</v>
      </c>
      <c r="O22" s="247">
        <v>8.2859337643169724</v>
      </c>
      <c r="P22" s="248">
        <v>27</v>
      </c>
      <c r="Q22" s="249">
        <v>0</v>
      </c>
      <c r="R22" s="249">
        <v>48</v>
      </c>
    </row>
    <row r="23" spans="1:18" ht="16.5">
      <c r="A23" s="237" t="s">
        <v>117</v>
      </c>
      <c r="B23" s="238" t="s">
        <v>432</v>
      </c>
      <c r="C23" s="239" t="s">
        <v>70</v>
      </c>
      <c r="D23" s="240">
        <v>0.71373280806177641</v>
      </c>
      <c r="E23" s="241">
        <v>8283</v>
      </c>
      <c r="F23" s="242" t="s">
        <v>127</v>
      </c>
      <c r="G23" s="288" t="s">
        <v>236</v>
      </c>
      <c r="H23" s="243">
        <v>2</v>
      </c>
      <c r="I23" s="244">
        <v>420.35399999999998</v>
      </c>
      <c r="J23" s="245">
        <v>7.5412344824783512E-2</v>
      </c>
      <c r="K23" s="245">
        <v>0.36630656401808342</v>
      </c>
      <c r="L23" s="245">
        <v>0.22124209594770122</v>
      </c>
      <c r="M23" s="246">
        <v>15.576000000000001</v>
      </c>
      <c r="N23" s="247">
        <v>0</v>
      </c>
      <c r="O23" s="247">
        <v>43.058945555412819</v>
      </c>
      <c r="P23" s="248">
        <v>7</v>
      </c>
      <c r="Q23" s="249">
        <v>0</v>
      </c>
      <c r="R23" s="249">
        <v>181</v>
      </c>
    </row>
    <row r="24" spans="1:18" ht="16.5">
      <c r="A24" s="237" t="s">
        <v>117</v>
      </c>
      <c r="B24" s="238" t="s">
        <v>282</v>
      </c>
      <c r="C24" s="239" t="s">
        <v>70</v>
      </c>
      <c r="D24" s="240">
        <v>0.74800924646387457</v>
      </c>
      <c r="E24" s="241">
        <v>9916</v>
      </c>
      <c r="F24" s="242" t="s">
        <v>121</v>
      </c>
      <c r="G24" s="288" t="s">
        <v>219</v>
      </c>
      <c r="H24" s="243">
        <v>6</v>
      </c>
      <c r="I24" s="244">
        <v>1226.0130000000001</v>
      </c>
      <c r="J24" s="245">
        <v>3.3407437566364488E-2</v>
      </c>
      <c r="K24" s="245">
        <v>0.38415754549886866</v>
      </c>
      <c r="L24" s="245">
        <v>0.10538659183694335</v>
      </c>
      <c r="M24" s="246">
        <v>7.1440000000000001</v>
      </c>
      <c r="N24" s="247">
        <v>8.1565203631609115E-2</v>
      </c>
      <c r="O24" s="247">
        <v>2.1206952944218371</v>
      </c>
      <c r="P24" s="248">
        <v>25</v>
      </c>
      <c r="Q24" s="249">
        <v>1</v>
      </c>
      <c r="R24" s="249">
        <v>29</v>
      </c>
    </row>
    <row r="25" spans="1:18" ht="16.5">
      <c r="A25" s="237" t="s">
        <v>117</v>
      </c>
      <c r="B25" s="238" t="s">
        <v>284</v>
      </c>
      <c r="C25" s="239" t="s">
        <v>70</v>
      </c>
      <c r="D25" s="240">
        <v>0.78857142857142848</v>
      </c>
      <c r="E25" s="241">
        <v>3588</v>
      </c>
      <c r="F25" s="242" t="s">
        <v>124</v>
      </c>
      <c r="G25" s="288" t="s">
        <v>232</v>
      </c>
      <c r="H25" s="243">
        <v>1</v>
      </c>
      <c r="I25" s="244">
        <v>1697.953</v>
      </c>
      <c r="J25" s="245">
        <v>3.5764429943850776E-2</v>
      </c>
      <c r="K25" s="245">
        <v>0.3538607458640034</v>
      </c>
      <c r="L25" s="245">
        <v>0.14193561305878313</v>
      </c>
      <c r="M25" s="246">
        <v>10.166</v>
      </c>
      <c r="N25" s="247">
        <v>0</v>
      </c>
      <c r="O25" s="247">
        <v>3.3569833793986055</v>
      </c>
      <c r="P25" s="248">
        <v>47</v>
      </c>
      <c r="Q25" s="249">
        <v>0</v>
      </c>
      <c r="R25" s="249">
        <v>57</v>
      </c>
    </row>
    <row r="26" spans="1:18" ht="16.5">
      <c r="A26" s="237" t="s">
        <v>117</v>
      </c>
      <c r="B26" s="238" t="s">
        <v>288</v>
      </c>
      <c r="C26" s="239" t="s">
        <v>70</v>
      </c>
      <c r="D26" s="240">
        <v>0.78760000000000008</v>
      </c>
      <c r="E26" s="241">
        <v>5602</v>
      </c>
      <c r="F26" s="242" t="s">
        <v>122</v>
      </c>
      <c r="G26" s="288" t="s">
        <v>225</v>
      </c>
      <c r="H26" s="243">
        <v>1</v>
      </c>
      <c r="I26" s="244">
        <v>5104.1469999999999</v>
      </c>
      <c r="J26" s="245">
        <v>3.8539278200422557E-2</v>
      </c>
      <c r="K26" s="245">
        <v>0.39776572771313062</v>
      </c>
      <c r="L26" s="245">
        <v>0.28760927144143772</v>
      </c>
      <c r="M26" s="246">
        <v>14.349</v>
      </c>
      <c r="N26" s="247">
        <v>0.13714338556471825</v>
      </c>
      <c r="O26" s="247">
        <v>11.167389967412772</v>
      </c>
      <c r="P26" s="248">
        <v>137</v>
      </c>
      <c r="Q26" s="249">
        <v>7</v>
      </c>
      <c r="R26" s="249">
        <v>570</v>
      </c>
    </row>
    <row r="27" spans="1:18" ht="16.5">
      <c r="A27" s="237" t="s">
        <v>117</v>
      </c>
      <c r="B27" s="238" t="s">
        <v>292</v>
      </c>
      <c r="C27" s="239" t="s">
        <v>70</v>
      </c>
      <c r="D27" s="240">
        <v>0.74641301042321262</v>
      </c>
      <c r="E27" s="241">
        <v>4490</v>
      </c>
      <c r="F27" s="242" t="s">
        <v>119</v>
      </c>
      <c r="G27" s="288" t="s">
        <v>208</v>
      </c>
      <c r="H27" s="243">
        <v>5</v>
      </c>
      <c r="I27" s="244">
        <v>1090.0350000000001</v>
      </c>
      <c r="J27" s="245">
        <v>2.5590357125321962E-2</v>
      </c>
      <c r="K27" s="245">
        <v>0.42503150866880668</v>
      </c>
      <c r="L27" s="245">
        <v>0.10091419082873485</v>
      </c>
      <c r="M27" s="246">
        <v>7.4790000000000001</v>
      </c>
      <c r="N27" s="247">
        <v>0</v>
      </c>
      <c r="O27" s="247">
        <v>4.4952685005527346</v>
      </c>
      <c r="P27" s="248">
        <v>37</v>
      </c>
      <c r="Q27" s="249">
        <v>0</v>
      </c>
      <c r="R27" s="249">
        <v>49</v>
      </c>
    </row>
    <row r="28" spans="1:18" ht="16.5">
      <c r="A28" s="237" t="s">
        <v>117</v>
      </c>
      <c r="B28" s="238" t="s">
        <v>388</v>
      </c>
      <c r="C28" s="239" t="s">
        <v>67</v>
      </c>
      <c r="D28" s="240">
        <v>0.82197915023062773</v>
      </c>
      <c r="E28" s="241">
        <v>6852</v>
      </c>
      <c r="F28" s="242" t="s">
        <v>121</v>
      </c>
      <c r="G28" s="288" t="s">
        <v>218</v>
      </c>
      <c r="H28" s="243">
        <v>4</v>
      </c>
      <c r="I28" s="244">
        <v>660.774</v>
      </c>
      <c r="J28" s="245">
        <v>1.965194309999567E-2</v>
      </c>
      <c r="K28" s="245">
        <v>0.35376622775079997</v>
      </c>
      <c r="L28" s="245">
        <v>9.2315980955667148E-2</v>
      </c>
      <c r="M28" s="246">
        <v>8.1210000000000004</v>
      </c>
      <c r="N28" s="247">
        <v>0</v>
      </c>
      <c r="O28" s="247">
        <v>12.863702264314274</v>
      </c>
      <c r="P28" s="248">
        <v>4</v>
      </c>
      <c r="Q28" s="249">
        <v>0</v>
      </c>
      <c r="R28" s="249">
        <v>85</v>
      </c>
    </row>
    <row r="29" spans="1:18" ht="16.5">
      <c r="A29" s="237" t="s">
        <v>117</v>
      </c>
      <c r="B29" s="238" t="s">
        <v>294</v>
      </c>
      <c r="C29" s="239" t="s">
        <v>70</v>
      </c>
      <c r="D29" s="240">
        <v>0.73799999999999999</v>
      </c>
      <c r="E29" s="241">
        <v>3730</v>
      </c>
      <c r="F29" s="242" t="s">
        <v>119</v>
      </c>
      <c r="G29" s="288" t="s">
        <v>208</v>
      </c>
      <c r="H29" s="243">
        <v>1</v>
      </c>
      <c r="I29" s="244">
        <v>1870.2850000000001</v>
      </c>
      <c r="J29" s="245">
        <v>1.896423656084634E-2</v>
      </c>
      <c r="K29" s="245">
        <v>0.39906955092483765</v>
      </c>
      <c r="L29" s="245">
        <v>0.20692033567076676</v>
      </c>
      <c r="M29" s="246">
        <v>6.6980000000000004</v>
      </c>
      <c r="N29" s="247">
        <v>0</v>
      </c>
      <c r="O29" s="247">
        <v>6.3091988654135598</v>
      </c>
      <c r="P29" s="248">
        <v>8</v>
      </c>
      <c r="Q29" s="249">
        <v>0</v>
      </c>
      <c r="R29" s="249">
        <v>118</v>
      </c>
    </row>
    <row r="30" spans="1:18" ht="16.5">
      <c r="A30" s="237" t="s">
        <v>117</v>
      </c>
      <c r="B30" s="238" t="s">
        <v>296</v>
      </c>
      <c r="C30" s="239" t="s">
        <v>67</v>
      </c>
      <c r="D30" s="240">
        <v>0.82086956521739129</v>
      </c>
      <c r="E30" s="241">
        <v>5946</v>
      </c>
      <c r="F30" s="242" t="s">
        <v>121</v>
      </c>
      <c r="G30" s="288" t="s">
        <v>219</v>
      </c>
      <c r="H30" s="243">
        <v>1</v>
      </c>
      <c r="I30" s="244">
        <v>1613.3240000000001</v>
      </c>
      <c r="J30" s="245">
        <v>3.3130107883501105E-2</v>
      </c>
      <c r="K30" s="245">
        <v>0.33227464766606885</v>
      </c>
      <c r="L30" s="245">
        <v>0.16425714859507451</v>
      </c>
      <c r="M30" s="246">
        <v>4.6349999999999998</v>
      </c>
      <c r="N30" s="247">
        <v>6.1983829658518681E-2</v>
      </c>
      <c r="O30" s="247">
        <v>3.5950621201940836</v>
      </c>
      <c r="P30" s="248">
        <v>5</v>
      </c>
      <c r="Q30" s="249">
        <v>1</v>
      </c>
      <c r="R30" s="249">
        <v>58</v>
      </c>
    </row>
    <row r="31" spans="1:18" ht="16.5">
      <c r="A31" s="237" t="s">
        <v>117</v>
      </c>
      <c r="B31" s="238" t="s">
        <v>300</v>
      </c>
      <c r="C31" s="239" t="s">
        <v>70</v>
      </c>
      <c r="D31" s="240">
        <v>0.79608321017412642</v>
      </c>
      <c r="E31" s="241">
        <v>226</v>
      </c>
      <c r="F31" s="242" t="s">
        <v>119</v>
      </c>
      <c r="G31" s="288" t="s">
        <v>210</v>
      </c>
      <c r="H31" s="243">
        <v>3</v>
      </c>
      <c r="I31" s="244">
        <v>1573.1669999999999</v>
      </c>
      <c r="J31" s="245">
        <v>2.3015836021879586E-2</v>
      </c>
      <c r="K31" s="245">
        <v>0.37232496187851383</v>
      </c>
      <c r="L31" s="245">
        <v>0.1900624663497264</v>
      </c>
      <c r="M31" s="246">
        <v>6.4279999999999999</v>
      </c>
      <c r="N31" s="247">
        <v>0.38139625354460144</v>
      </c>
      <c r="O31" s="247">
        <v>11.187623437308309</v>
      </c>
      <c r="P31" s="248">
        <v>11</v>
      </c>
      <c r="Q31" s="249">
        <v>6</v>
      </c>
      <c r="R31" s="249">
        <v>176</v>
      </c>
    </row>
    <row r="32" spans="1:18" ht="16.5">
      <c r="A32" s="237" t="s">
        <v>117</v>
      </c>
      <c r="B32" s="238" t="s">
        <v>302</v>
      </c>
      <c r="C32" s="239" t="s">
        <v>67</v>
      </c>
      <c r="D32" s="240">
        <v>0.84000000000000008</v>
      </c>
      <c r="E32" s="241">
        <v>7599</v>
      </c>
      <c r="F32" s="242" t="s">
        <v>122</v>
      </c>
      <c r="G32" s="288" t="s">
        <v>227</v>
      </c>
      <c r="H32" s="243">
        <v>1</v>
      </c>
      <c r="I32" s="244">
        <v>2242.61</v>
      </c>
      <c r="J32" s="245">
        <v>2.518996116692742E-2</v>
      </c>
      <c r="K32" s="245">
        <v>0.31284913042363138</v>
      </c>
      <c r="L32" s="245">
        <v>0.31391994149673813</v>
      </c>
      <c r="M32" s="246">
        <v>11.651999999999999</v>
      </c>
      <c r="N32" s="247">
        <v>0</v>
      </c>
      <c r="O32" s="247">
        <v>5.5738625975983336</v>
      </c>
      <c r="P32" s="248">
        <v>12</v>
      </c>
      <c r="Q32" s="249">
        <v>0</v>
      </c>
      <c r="R32" s="249">
        <v>125</v>
      </c>
    </row>
    <row r="33" spans="1:18" ht="16.5">
      <c r="A33" s="237" t="s">
        <v>117</v>
      </c>
      <c r="B33" s="238" t="s">
        <v>306</v>
      </c>
      <c r="C33" s="239" t="s">
        <v>70</v>
      </c>
      <c r="D33" s="240">
        <v>0.77712760676138715</v>
      </c>
      <c r="E33" s="241">
        <v>4327</v>
      </c>
      <c r="F33" s="242" t="s">
        <v>118</v>
      </c>
      <c r="G33" s="288" t="s">
        <v>205</v>
      </c>
      <c r="H33" s="243">
        <v>6</v>
      </c>
      <c r="I33" s="244">
        <v>5659.5289999999995</v>
      </c>
      <c r="J33" s="245">
        <v>3.0080950352967362E-2</v>
      </c>
      <c r="K33" s="245">
        <v>0.3967410595924617</v>
      </c>
      <c r="L33" s="245">
        <v>0.13746726980284046</v>
      </c>
      <c r="M33" s="246">
        <v>12.666</v>
      </c>
      <c r="N33" s="247">
        <v>0.42406355723241285</v>
      </c>
      <c r="O33" s="247">
        <v>22.10431292073952</v>
      </c>
      <c r="P33" s="248">
        <v>75</v>
      </c>
      <c r="Q33" s="249">
        <v>24</v>
      </c>
      <c r="R33" s="249">
        <v>1251</v>
      </c>
    </row>
    <row r="34" spans="1:18" ht="16.5">
      <c r="A34" s="237" t="s">
        <v>117</v>
      </c>
      <c r="B34" s="238" t="s">
        <v>308</v>
      </c>
      <c r="C34" s="239" t="s">
        <v>67</v>
      </c>
      <c r="D34" s="240">
        <v>0.81229472565080085</v>
      </c>
      <c r="E34" s="241">
        <v>9194</v>
      </c>
      <c r="F34" s="242" t="s">
        <v>118</v>
      </c>
      <c r="G34" s="288" t="s">
        <v>204</v>
      </c>
      <c r="H34" s="243">
        <v>2</v>
      </c>
      <c r="I34" s="244">
        <v>688.81799999999998</v>
      </c>
      <c r="J34" s="245">
        <v>4.0696867263048837E-2</v>
      </c>
      <c r="K34" s="245">
        <v>0.37693929038674084</v>
      </c>
      <c r="L34" s="245">
        <v>0.24534782772807912</v>
      </c>
      <c r="M34" s="246">
        <v>9.0419999999999998</v>
      </c>
      <c r="N34" s="247">
        <v>0.14517622942489888</v>
      </c>
      <c r="O34" s="247">
        <v>7.1136352418200453</v>
      </c>
      <c r="P34" s="248">
        <v>7</v>
      </c>
      <c r="Q34" s="249">
        <v>1</v>
      </c>
      <c r="R34" s="249">
        <v>49</v>
      </c>
    </row>
    <row r="35" spans="1:18" ht="16.5">
      <c r="A35" s="237" t="s">
        <v>117</v>
      </c>
      <c r="B35" s="238" t="s">
        <v>310</v>
      </c>
      <c r="C35" s="239" t="s">
        <v>70</v>
      </c>
      <c r="D35" s="240">
        <v>0.76546375913166298</v>
      </c>
      <c r="E35" s="241">
        <v>9252</v>
      </c>
      <c r="F35" s="242" t="s">
        <v>118</v>
      </c>
      <c r="G35" s="288" t="s">
        <v>202</v>
      </c>
      <c r="H35" s="243">
        <v>5</v>
      </c>
      <c r="I35" s="244">
        <v>541.20299999999997</v>
      </c>
      <c r="J35" s="245">
        <v>3.5356435079783456E-2</v>
      </c>
      <c r="K35" s="245">
        <v>0.41070445594644217</v>
      </c>
      <c r="L35" s="245">
        <v>8.1300362340933074E-2</v>
      </c>
      <c r="M35" s="246">
        <v>10.576000000000001</v>
      </c>
      <c r="N35" s="247">
        <v>0</v>
      </c>
      <c r="O35" s="247">
        <v>5.7279800740202846</v>
      </c>
      <c r="P35" s="248">
        <v>10</v>
      </c>
      <c r="Q35" s="249">
        <v>0</v>
      </c>
      <c r="R35" s="249">
        <v>31</v>
      </c>
    </row>
    <row r="36" spans="1:18" ht="16.5">
      <c r="A36" s="237" t="s">
        <v>117</v>
      </c>
      <c r="B36" s="238" t="s">
        <v>314</v>
      </c>
      <c r="C36" s="239" t="s">
        <v>70</v>
      </c>
      <c r="D36" s="240">
        <v>0.72779332408107722</v>
      </c>
      <c r="E36" s="241">
        <v>3388</v>
      </c>
      <c r="F36" s="242" t="s">
        <v>120</v>
      </c>
      <c r="G36" s="288" t="s">
        <v>212</v>
      </c>
      <c r="H36" s="243">
        <v>5</v>
      </c>
      <c r="I36" s="244">
        <v>828.98699999999997</v>
      </c>
      <c r="J36" s="245">
        <v>3.2105601566506568E-2</v>
      </c>
      <c r="K36" s="245">
        <v>0.38837434362685141</v>
      </c>
      <c r="L36" s="245">
        <v>0.18818147932355997</v>
      </c>
      <c r="M36" s="246">
        <v>10.634</v>
      </c>
      <c r="N36" s="247">
        <v>0.48251661365015375</v>
      </c>
      <c r="O36" s="247">
        <v>2.5332122216633071</v>
      </c>
      <c r="P36" s="248">
        <v>5</v>
      </c>
      <c r="Q36" s="249">
        <v>4</v>
      </c>
      <c r="R36" s="249">
        <v>21</v>
      </c>
    </row>
    <row r="37" spans="1:18" ht="16.5">
      <c r="A37" s="237" t="s">
        <v>117</v>
      </c>
      <c r="B37" s="238" t="s">
        <v>316</v>
      </c>
      <c r="C37" s="239" t="s">
        <v>67</v>
      </c>
      <c r="D37" s="240">
        <v>0.84083333333333332</v>
      </c>
      <c r="E37" s="241">
        <v>7341</v>
      </c>
      <c r="F37" s="242" t="s">
        <v>120</v>
      </c>
      <c r="G37" s="288" t="s">
        <v>212</v>
      </c>
      <c r="H37" s="243">
        <v>1</v>
      </c>
      <c r="I37" s="244">
        <v>1513.5070000000001</v>
      </c>
      <c r="J37" s="245">
        <v>2.7598799080496925E-2</v>
      </c>
      <c r="K37" s="245">
        <v>0.3259764445871749</v>
      </c>
      <c r="L37" s="245">
        <v>0.13544701147731725</v>
      </c>
      <c r="M37" s="246">
        <v>6.9109999999999996</v>
      </c>
      <c r="N37" s="247">
        <v>0.79286055498917407</v>
      </c>
      <c r="O37" s="247">
        <v>2.4446533778832871</v>
      </c>
      <c r="P37" s="248">
        <v>0</v>
      </c>
      <c r="Q37" s="249">
        <v>12</v>
      </c>
      <c r="R37" s="249">
        <v>37</v>
      </c>
    </row>
    <row r="38" spans="1:18" ht="16.5">
      <c r="A38" s="237" t="s">
        <v>117</v>
      </c>
      <c r="B38" s="238" t="s">
        <v>318</v>
      </c>
      <c r="C38" s="239" t="s">
        <v>67</v>
      </c>
      <c r="D38" s="240">
        <v>0.8181247637336404</v>
      </c>
      <c r="E38" s="241">
        <v>3115</v>
      </c>
      <c r="F38" s="242" t="s">
        <v>120</v>
      </c>
      <c r="G38" s="288" t="s">
        <v>216</v>
      </c>
      <c r="H38" s="243">
        <v>3</v>
      </c>
      <c r="I38" s="244">
        <v>1226.617</v>
      </c>
      <c r="J38" s="245">
        <v>4.8418840732694063E-2</v>
      </c>
      <c r="K38" s="245">
        <v>0.41808340727844823</v>
      </c>
      <c r="L38" s="245">
        <v>0.13614681681405036</v>
      </c>
      <c r="M38" s="246">
        <v>8.8949999999999996</v>
      </c>
      <c r="N38" s="247">
        <v>8.1525040008413388E-2</v>
      </c>
      <c r="O38" s="247">
        <v>3.1794765603281219</v>
      </c>
      <c r="P38" s="248">
        <v>8</v>
      </c>
      <c r="Q38" s="249">
        <v>1</v>
      </c>
      <c r="R38" s="249">
        <v>39</v>
      </c>
    </row>
    <row r="39" spans="1:18" ht="16.5">
      <c r="A39" s="237" t="s">
        <v>117</v>
      </c>
      <c r="B39" s="238" t="s">
        <v>324</v>
      </c>
      <c r="C39" s="239" t="s">
        <v>70</v>
      </c>
      <c r="D39" s="240">
        <v>0.75839999999999996</v>
      </c>
      <c r="E39" s="241">
        <v>6601</v>
      </c>
      <c r="F39" s="242" t="s">
        <v>119</v>
      </c>
      <c r="G39" s="288" t="s">
        <v>208</v>
      </c>
      <c r="H39" s="243">
        <v>1</v>
      </c>
      <c r="I39" s="244">
        <v>1719.492</v>
      </c>
      <c r="J39" s="245">
        <v>3.6009073493198714E-2</v>
      </c>
      <c r="K39" s="245">
        <v>0.34437108661633958</v>
      </c>
      <c r="L39" s="245">
        <v>0.18726461071060524</v>
      </c>
      <c r="M39" s="246">
        <v>5.452</v>
      </c>
      <c r="N39" s="247">
        <v>0</v>
      </c>
      <c r="O39" s="247">
        <v>2.0936416104291267</v>
      </c>
      <c r="P39" s="248">
        <v>10</v>
      </c>
      <c r="Q39" s="249">
        <v>0</v>
      </c>
      <c r="R39" s="249">
        <v>36</v>
      </c>
    </row>
    <row r="40" spans="1:18" ht="16.5">
      <c r="A40" s="237" t="s">
        <v>117</v>
      </c>
      <c r="B40" s="238" t="s">
        <v>326</v>
      </c>
      <c r="C40" s="239" t="s">
        <v>70</v>
      </c>
      <c r="D40" s="240">
        <v>0.67320000000000002</v>
      </c>
      <c r="E40" s="241">
        <v>8929</v>
      </c>
      <c r="F40" s="242" t="s">
        <v>119</v>
      </c>
      <c r="G40" s="288" t="s">
        <v>209</v>
      </c>
      <c r="H40" s="243">
        <v>1</v>
      </c>
      <c r="I40" s="244">
        <v>2088.5940000000001</v>
      </c>
      <c r="J40" s="245">
        <v>3.7170355200398492E-2</v>
      </c>
      <c r="K40" s="245">
        <v>0.36893237685483798</v>
      </c>
      <c r="L40" s="245">
        <v>0.22837608460835399</v>
      </c>
      <c r="M40" s="246">
        <v>12.848000000000001</v>
      </c>
      <c r="N40" s="247">
        <v>1.6757684834869773</v>
      </c>
      <c r="O40" s="247">
        <v>43.857255167830608</v>
      </c>
      <c r="P40" s="248">
        <v>25</v>
      </c>
      <c r="Q40" s="249">
        <v>35</v>
      </c>
      <c r="R40" s="249">
        <v>917</v>
      </c>
    </row>
    <row r="41" spans="1:18" ht="16.5">
      <c r="A41" s="237" t="s">
        <v>117</v>
      </c>
      <c r="B41" s="238" t="s">
        <v>328</v>
      </c>
      <c r="C41" s="239" t="s">
        <v>67</v>
      </c>
      <c r="D41" s="240">
        <v>0.80199999999999994</v>
      </c>
      <c r="E41" s="241">
        <v>9690</v>
      </c>
      <c r="F41" s="242" t="s">
        <v>119</v>
      </c>
      <c r="G41" s="288" t="s">
        <v>211</v>
      </c>
      <c r="H41" s="243">
        <v>1</v>
      </c>
      <c r="I41" s="244">
        <v>1874.8050000000001</v>
      </c>
      <c r="J41" s="245">
        <v>2.2368970225012649E-2</v>
      </c>
      <c r="K41" s="245">
        <v>0.3948484368737244</v>
      </c>
      <c r="L41" s="245">
        <v>4.8004992519221995E-2</v>
      </c>
      <c r="M41" s="246">
        <v>6.3860000000000001</v>
      </c>
      <c r="N41" s="247">
        <v>5.3338880576913328E-2</v>
      </c>
      <c r="O41" s="247">
        <v>5.3338880576913335</v>
      </c>
      <c r="P41" s="248">
        <v>7</v>
      </c>
      <c r="Q41" s="249">
        <v>1</v>
      </c>
      <c r="R41" s="249">
        <v>100</v>
      </c>
    </row>
    <row r="42" spans="1:18" ht="16.5">
      <c r="A42" s="237" t="s">
        <v>117</v>
      </c>
      <c r="B42" s="238" t="s">
        <v>330</v>
      </c>
      <c r="C42" s="239" t="s">
        <v>70</v>
      </c>
      <c r="D42" s="240">
        <v>0.73979914264602231</v>
      </c>
      <c r="E42" s="241">
        <v>9546</v>
      </c>
      <c r="F42" s="242" t="s">
        <v>122</v>
      </c>
      <c r="G42" s="288" t="s">
        <v>226</v>
      </c>
      <c r="H42" s="243">
        <v>6</v>
      </c>
      <c r="I42" s="244">
        <v>1580.7850000000001</v>
      </c>
      <c r="J42" s="245">
        <v>3.4680963841646949E-2</v>
      </c>
      <c r="K42" s="245">
        <v>0.35984582140165694</v>
      </c>
      <c r="L42" s="245">
        <v>0.17522939552184516</v>
      </c>
      <c r="M42" s="246">
        <v>14.76</v>
      </c>
      <c r="N42" s="247">
        <v>0.12651941914934667</v>
      </c>
      <c r="O42" s="247">
        <v>22.520456608583707</v>
      </c>
      <c r="P42" s="248">
        <v>23</v>
      </c>
      <c r="Q42" s="249">
        <v>2</v>
      </c>
      <c r="R42" s="249">
        <v>356</v>
      </c>
    </row>
    <row r="43" spans="1:18" ht="16.5">
      <c r="A43" s="237" t="s">
        <v>117</v>
      </c>
      <c r="B43" s="238" t="s">
        <v>332</v>
      </c>
      <c r="C43" s="239" t="s">
        <v>70</v>
      </c>
      <c r="D43" s="240">
        <v>0.6956</v>
      </c>
      <c r="E43" s="241">
        <v>604</v>
      </c>
      <c r="F43" s="242" t="s">
        <v>123</v>
      </c>
      <c r="G43" s="288" t="s">
        <v>229</v>
      </c>
      <c r="H43" s="243">
        <v>1</v>
      </c>
      <c r="I43" s="244">
        <v>1675.8679999999999</v>
      </c>
      <c r="J43" s="245">
        <v>2.1350675578047946E-2</v>
      </c>
      <c r="K43" s="245">
        <v>0.39822353101313396</v>
      </c>
      <c r="L43" s="245">
        <v>0.13783901834750709</v>
      </c>
      <c r="M43" s="246">
        <v>10.000999999999999</v>
      </c>
      <c r="N43" s="247">
        <v>0.17901171213961958</v>
      </c>
      <c r="O43" s="247">
        <v>1.9691288335358155</v>
      </c>
      <c r="P43" s="248">
        <v>68</v>
      </c>
      <c r="Q43" s="249">
        <v>3</v>
      </c>
      <c r="R43" s="249">
        <v>33</v>
      </c>
    </row>
    <row r="44" spans="1:18" ht="16.5">
      <c r="A44" s="237" t="s">
        <v>117</v>
      </c>
      <c r="B44" s="238" t="s">
        <v>338</v>
      </c>
      <c r="C44" s="239" t="s">
        <v>67</v>
      </c>
      <c r="D44" s="240">
        <v>0.83474371612555021</v>
      </c>
      <c r="E44" s="241">
        <v>8200</v>
      </c>
      <c r="F44" s="242" t="s">
        <v>122</v>
      </c>
      <c r="G44" s="288" t="s">
        <v>228</v>
      </c>
      <c r="H44" s="243">
        <v>5</v>
      </c>
      <c r="I44" s="244">
        <v>612.03499999999997</v>
      </c>
      <c r="J44" s="245">
        <v>6.9375500102722143E-2</v>
      </c>
      <c r="K44" s="245">
        <v>0.31754475428583695</v>
      </c>
      <c r="L44" s="245">
        <v>0.22057562067528819</v>
      </c>
      <c r="M44" s="246">
        <v>11.223000000000001</v>
      </c>
      <c r="N44" s="247">
        <v>0.16338934864836163</v>
      </c>
      <c r="O44" s="247">
        <v>7.3525206891762727</v>
      </c>
      <c r="P44" s="248">
        <v>9</v>
      </c>
      <c r="Q44" s="249">
        <v>1</v>
      </c>
      <c r="R44" s="249">
        <v>45</v>
      </c>
    </row>
    <row r="45" spans="1:18" ht="16.5">
      <c r="A45" s="237" t="s">
        <v>117</v>
      </c>
      <c r="B45" s="238" t="s">
        <v>340</v>
      </c>
      <c r="C45" s="239" t="s">
        <v>70</v>
      </c>
      <c r="D45" s="240">
        <v>0.76871170910517383</v>
      </c>
      <c r="E45" s="241">
        <v>4462</v>
      </c>
      <c r="F45" s="242" t="s">
        <v>121</v>
      </c>
      <c r="G45" s="288" t="s">
        <v>220</v>
      </c>
      <c r="H45" s="243">
        <v>2</v>
      </c>
      <c r="I45" s="244">
        <v>1638.2919999999999</v>
      </c>
      <c r="J45" s="245">
        <v>4.4554378552121465E-2</v>
      </c>
      <c r="K45" s="245">
        <v>0.35694709846555228</v>
      </c>
      <c r="L45" s="245">
        <v>6.1649571627035965E-2</v>
      </c>
      <c r="M45" s="246">
        <v>6.5289999999999999</v>
      </c>
      <c r="N45" s="247">
        <v>0</v>
      </c>
      <c r="O45" s="247">
        <v>2.4415671931499392</v>
      </c>
      <c r="P45" s="248">
        <v>19</v>
      </c>
      <c r="Q45" s="249">
        <v>0</v>
      </c>
      <c r="R45" s="249">
        <v>40</v>
      </c>
    </row>
    <row r="46" spans="1:18" ht="16.5">
      <c r="A46" s="237" t="s">
        <v>117</v>
      </c>
      <c r="B46" s="238" t="s">
        <v>342</v>
      </c>
      <c r="C46" s="239" t="s">
        <v>70</v>
      </c>
      <c r="D46" s="240">
        <v>0.75208333333333333</v>
      </c>
      <c r="E46" s="241">
        <v>4298</v>
      </c>
      <c r="F46" s="242" t="s">
        <v>121</v>
      </c>
      <c r="G46" s="288" t="s">
        <v>220</v>
      </c>
      <c r="H46" s="243">
        <v>1</v>
      </c>
      <c r="I46" s="244">
        <v>912.74699999999996</v>
      </c>
      <c r="J46" s="245">
        <v>2.5150314010627738E-2</v>
      </c>
      <c r="K46" s="245">
        <v>0.35507867329231624</v>
      </c>
      <c r="L46" s="245">
        <v>0.12161091737359861</v>
      </c>
      <c r="M46" s="246">
        <v>6.9939999999999998</v>
      </c>
      <c r="N46" s="247">
        <v>0</v>
      </c>
      <c r="O46" s="247">
        <v>1.6433907753189001</v>
      </c>
      <c r="P46" s="248">
        <v>2</v>
      </c>
      <c r="Q46" s="249">
        <v>0</v>
      </c>
      <c r="R46" s="249">
        <v>15</v>
      </c>
    </row>
    <row r="47" spans="1:18" ht="16.5">
      <c r="A47" s="237" t="s">
        <v>117</v>
      </c>
      <c r="B47" s="238" t="s">
        <v>344</v>
      </c>
      <c r="C47" s="239" t="s">
        <v>70</v>
      </c>
      <c r="D47" s="240">
        <v>0.75600000000000001</v>
      </c>
      <c r="E47" s="241">
        <v>4046</v>
      </c>
      <c r="F47" s="242" t="s">
        <v>119</v>
      </c>
      <c r="G47" s="288" t="s">
        <v>211</v>
      </c>
      <c r="H47" s="243">
        <v>1</v>
      </c>
      <c r="I47" s="244">
        <v>1729.806</v>
      </c>
      <c r="J47" s="245">
        <v>4.9896021496205903E-3</v>
      </c>
      <c r="K47" s="245">
        <v>0.38775689240348565</v>
      </c>
      <c r="L47" s="245">
        <v>7.7465334262917337E-2</v>
      </c>
      <c r="M47" s="246">
        <v>7.8929999999999998</v>
      </c>
      <c r="N47" s="247">
        <v>0.11561990188495126</v>
      </c>
      <c r="O47" s="247">
        <v>14.568107637503859</v>
      </c>
      <c r="P47" s="248">
        <v>11</v>
      </c>
      <c r="Q47" s="249">
        <v>2</v>
      </c>
      <c r="R47" s="249">
        <v>252</v>
      </c>
    </row>
    <row r="48" spans="1:18" ht="16.5">
      <c r="A48" s="237" t="s">
        <v>117</v>
      </c>
      <c r="B48" s="238" t="s">
        <v>346</v>
      </c>
      <c r="C48" s="239" t="s">
        <v>67</v>
      </c>
      <c r="D48" s="240">
        <v>0.83416666666666661</v>
      </c>
      <c r="E48" s="241">
        <v>7942</v>
      </c>
      <c r="F48" s="242" t="s">
        <v>118</v>
      </c>
      <c r="G48" s="288" t="s">
        <v>204</v>
      </c>
      <c r="H48" s="243">
        <v>1</v>
      </c>
      <c r="I48" s="244">
        <v>697.22699999999998</v>
      </c>
      <c r="J48" s="245">
        <v>6.4969450200055108E-3</v>
      </c>
      <c r="K48" s="245">
        <v>0.36448480908930142</v>
      </c>
      <c r="L48" s="245">
        <v>0.20653244925971026</v>
      </c>
      <c r="M48" s="246">
        <v>8.0960000000000001</v>
      </c>
      <c r="N48" s="247">
        <v>0</v>
      </c>
      <c r="O48" s="247">
        <v>2.2948049917745585</v>
      </c>
      <c r="P48" s="248">
        <v>1</v>
      </c>
      <c r="Q48" s="249">
        <v>0</v>
      </c>
      <c r="R48" s="249">
        <v>16</v>
      </c>
    </row>
    <row r="49" spans="1:18" ht="16.5">
      <c r="A49" s="237" t="s">
        <v>117</v>
      </c>
      <c r="B49" s="238" t="s">
        <v>348</v>
      </c>
      <c r="C49" s="239" t="s">
        <v>70</v>
      </c>
      <c r="D49" s="240">
        <v>0.79916666666666669</v>
      </c>
      <c r="E49" s="241">
        <v>1283</v>
      </c>
      <c r="F49" s="242" t="s">
        <v>120</v>
      </c>
      <c r="G49" s="288" t="s">
        <v>214</v>
      </c>
      <c r="H49" s="243">
        <v>1</v>
      </c>
      <c r="I49" s="244">
        <v>1610.461</v>
      </c>
      <c r="J49" s="245">
        <v>9.8324615436797769E-2</v>
      </c>
      <c r="K49" s="245">
        <v>0.37334911703667639</v>
      </c>
      <c r="L49" s="245">
        <v>0.17696796134771348</v>
      </c>
      <c r="M49" s="246">
        <v>9.6460000000000008</v>
      </c>
      <c r="N49" s="247">
        <v>0.124188043051027</v>
      </c>
      <c r="O49" s="247">
        <v>6.8924363893319986</v>
      </c>
      <c r="P49" s="248">
        <v>30</v>
      </c>
      <c r="Q49" s="249">
        <v>2</v>
      </c>
      <c r="R49" s="249">
        <v>111</v>
      </c>
    </row>
    <row r="50" spans="1:18" ht="16.5">
      <c r="A50" s="237" t="s">
        <v>117</v>
      </c>
      <c r="B50" s="238" t="s">
        <v>529</v>
      </c>
      <c r="C50" s="239" t="s">
        <v>70</v>
      </c>
      <c r="D50" s="240">
        <v>0.75664174247774141</v>
      </c>
      <c r="E50" s="241">
        <v>1617</v>
      </c>
      <c r="F50" s="242" t="s">
        <v>121</v>
      </c>
      <c r="G50" s="288" t="s">
        <v>220</v>
      </c>
      <c r="H50" s="243">
        <v>4</v>
      </c>
      <c r="I50" s="244">
        <v>409.24099999999999</v>
      </c>
      <c r="J50" s="245">
        <v>4.9977608728152732E-2</v>
      </c>
      <c r="K50" s="245">
        <v>0.35940784360581435</v>
      </c>
      <c r="L50" s="245">
        <v>0.10018546528817983</v>
      </c>
      <c r="M50" s="246">
        <v>8.6880000000000006</v>
      </c>
      <c r="N50" s="247">
        <v>0</v>
      </c>
      <c r="O50" s="247">
        <v>7.5749985949599381</v>
      </c>
      <c r="P50" s="248">
        <v>3</v>
      </c>
      <c r="Q50" s="249">
        <v>0</v>
      </c>
      <c r="R50" s="249">
        <v>31</v>
      </c>
    </row>
    <row r="51" spans="1:18" ht="16.5">
      <c r="A51" s="237" t="s">
        <v>117</v>
      </c>
      <c r="B51" s="238" t="s">
        <v>532</v>
      </c>
      <c r="C51" s="239" t="s">
        <v>67</v>
      </c>
      <c r="D51" s="240">
        <v>0.83582497309580917</v>
      </c>
      <c r="E51" s="241">
        <v>6618</v>
      </c>
      <c r="F51" s="242" t="s">
        <v>127</v>
      </c>
      <c r="G51" s="288" t="s">
        <v>236</v>
      </c>
      <c r="H51" s="243">
        <v>4</v>
      </c>
      <c r="I51" s="244">
        <v>903.73599999999999</v>
      </c>
      <c r="J51" s="245">
        <v>3.2142678793239454E-2</v>
      </c>
      <c r="K51" s="245">
        <v>0.32917603429919279</v>
      </c>
      <c r="L51" s="245">
        <v>9.516053360715962E-2</v>
      </c>
      <c r="M51" s="246">
        <v>11.318</v>
      </c>
      <c r="N51" s="247">
        <v>0.11065178326413909</v>
      </c>
      <c r="O51" s="247">
        <v>11.507785459470465</v>
      </c>
      <c r="P51" s="248">
        <v>5</v>
      </c>
      <c r="Q51" s="249">
        <v>1</v>
      </c>
      <c r="R51" s="249">
        <v>104</v>
      </c>
    </row>
    <row r="52" spans="1:18" ht="16.5">
      <c r="A52" s="237" t="s">
        <v>117</v>
      </c>
      <c r="B52" s="238" t="s">
        <v>354</v>
      </c>
      <c r="C52" s="239" t="s">
        <v>67</v>
      </c>
      <c r="D52" s="240">
        <v>0.84160000000000001</v>
      </c>
      <c r="E52" s="241">
        <v>5333</v>
      </c>
      <c r="F52" s="242" t="s">
        <v>122</v>
      </c>
      <c r="G52" s="288" t="s">
        <v>224</v>
      </c>
      <c r="H52" s="243">
        <v>1</v>
      </c>
      <c r="I52" s="244">
        <v>2118.7350000000001</v>
      </c>
      <c r="J52" s="245">
        <v>1.0351071399579682E-2</v>
      </c>
      <c r="K52" s="245">
        <v>0.33284237782273618</v>
      </c>
      <c r="L52" s="245">
        <v>0.22843819543265201</v>
      </c>
      <c r="M52" s="246">
        <v>11.86</v>
      </c>
      <c r="N52" s="247">
        <v>0</v>
      </c>
      <c r="O52" s="247">
        <v>4.2950156579279613</v>
      </c>
      <c r="P52" s="248">
        <v>8</v>
      </c>
      <c r="Q52" s="249">
        <v>0</v>
      </c>
      <c r="R52" s="249">
        <v>91</v>
      </c>
    </row>
    <row r="53" spans="1:18" ht="16.5">
      <c r="A53" s="237" t="s">
        <v>117</v>
      </c>
      <c r="B53" s="238" t="s">
        <v>356</v>
      </c>
      <c r="C53" s="239" t="s">
        <v>70</v>
      </c>
      <c r="D53" s="240">
        <v>0.75619760368364997</v>
      </c>
      <c r="E53" s="241">
        <v>839</v>
      </c>
      <c r="F53" s="242" t="s">
        <v>119</v>
      </c>
      <c r="G53" s="288" t="s">
        <v>210</v>
      </c>
      <c r="H53" s="243">
        <v>4</v>
      </c>
      <c r="I53" s="244">
        <v>601.90300000000002</v>
      </c>
      <c r="J53" s="245">
        <v>5.1547121998683443E-2</v>
      </c>
      <c r="K53" s="245">
        <v>0.35337451064503878</v>
      </c>
      <c r="L53" s="245">
        <v>0.14121876780810197</v>
      </c>
      <c r="M53" s="246">
        <v>7.9649999999999999</v>
      </c>
      <c r="N53" s="247">
        <v>0</v>
      </c>
      <c r="O53" s="247">
        <v>11.62978087831428</v>
      </c>
      <c r="P53" s="248">
        <v>6</v>
      </c>
      <c r="Q53" s="249">
        <v>0</v>
      </c>
      <c r="R53" s="249">
        <v>70</v>
      </c>
    </row>
    <row r="54" spans="1:18" ht="16.5">
      <c r="A54" s="237" t="s">
        <v>117</v>
      </c>
      <c r="B54" s="238" t="s">
        <v>358</v>
      </c>
      <c r="C54" s="239" t="s">
        <v>67</v>
      </c>
      <c r="D54" s="240">
        <v>0.83337574071363174</v>
      </c>
      <c r="E54" s="241">
        <v>3779</v>
      </c>
      <c r="F54" s="242" t="s">
        <v>125</v>
      </c>
      <c r="G54" s="288" t="s">
        <v>234</v>
      </c>
      <c r="H54" s="243">
        <v>5</v>
      </c>
      <c r="I54" s="244">
        <v>1041.298</v>
      </c>
      <c r="J54" s="245">
        <v>7.0451614004374233E-2</v>
      </c>
      <c r="K54" s="245">
        <v>0.32717641278719622</v>
      </c>
      <c r="L54" s="245">
        <v>0.18993998463470571</v>
      </c>
      <c r="M54" s="246">
        <v>8.5299999999999994</v>
      </c>
      <c r="N54" s="247">
        <v>0</v>
      </c>
      <c r="O54" s="247">
        <v>4.9937673941561398</v>
      </c>
      <c r="P54" s="248">
        <v>10</v>
      </c>
      <c r="Q54" s="249">
        <v>0</v>
      </c>
      <c r="R54" s="249">
        <v>52</v>
      </c>
    </row>
    <row r="55" spans="1:18" ht="16.5">
      <c r="A55" s="237" t="s">
        <v>117</v>
      </c>
      <c r="B55" s="238" t="s">
        <v>360</v>
      </c>
      <c r="C55" s="239" t="s">
        <v>70</v>
      </c>
      <c r="D55" s="240">
        <v>0.77769230769230757</v>
      </c>
      <c r="E55" s="241">
        <v>3635</v>
      </c>
      <c r="F55" s="242" t="s">
        <v>122</v>
      </c>
      <c r="G55" s="288" t="s">
        <v>227</v>
      </c>
      <c r="H55" s="243">
        <v>1</v>
      </c>
      <c r="I55" s="244">
        <v>2140.5569999999998</v>
      </c>
      <c r="J55" s="245">
        <v>1.246599008562293E-2</v>
      </c>
      <c r="K55" s="245">
        <v>0.35703918283691516</v>
      </c>
      <c r="L55" s="245">
        <v>9.3900793111325709E-2</v>
      </c>
      <c r="M55" s="246">
        <v>12.583</v>
      </c>
      <c r="N55" s="247">
        <v>0</v>
      </c>
      <c r="O55" s="247">
        <v>1.9153893122210717</v>
      </c>
      <c r="P55" s="248">
        <v>22</v>
      </c>
      <c r="Q55" s="249">
        <v>0</v>
      </c>
      <c r="R55" s="249">
        <v>41</v>
      </c>
    </row>
    <row r="56" spans="1:18" ht="16.5">
      <c r="A56" s="237" t="s">
        <v>117</v>
      </c>
      <c r="B56" s="238" t="s">
        <v>362</v>
      </c>
      <c r="C56" s="239" t="s">
        <v>70</v>
      </c>
      <c r="D56" s="240">
        <v>0.74416666666666675</v>
      </c>
      <c r="E56" s="241">
        <v>435</v>
      </c>
      <c r="F56" s="242" t="s">
        <v>120</v>
      </c>
      <c r="G56" s="288" t="s">
        <v>213</v>
      </c>
      <c r="H56" s="243">
        <v>1</v>
      </c>
      <c r="I56" s="244">
        <v>1207.7829999999999</v>
      </c>
      <c r="J56" s="245">
        <v>2.117911571916278E-2</v>
      </c>
      <c r="K56" s="245">
        <v>0.38012756835274109</v>
      </c>
      <c r="L56" s="245">
        <v>7.6172623724626035E-2</v>
      </c>
      <c r="M56" s="246">
        <v>10.337999999999999</v>
      </c>
      <c r="N56" s="247">
        <v>0.24838899040638926</v>
      </c>
      <c r="O56" s="247">
        <v>10.432337597068349</v>
      </c>
      <c r="P56" s="248">
        <v>2</v>
      </c>
      <c r="Q56" s="249">
        <v>3</v>
      </c>
      <c r="R56" s="249">
        <v>126</v>
      </c>
    </row>
    <row r="57" spans="1:18" ht="16.5">
      <c r="A57" s="237" t="s">
        <v>117</v>
      </c>
      <c r="B57" s="238" t="s">
        <v>364</v>
      </c>
      <c r="C57" s="239" t="s">
        <v>67</v>
      </c>
      <c r="D57" s="240">
        <v>0.80505358646926295</v>
      </c>
      <c r="E57" s="241">
        <v>8569</v>
      </c>
      <c r="F57" s="242" t="s">
        <v>120</v>
      </c>
      <c r="G57" s="288" t="s">
        <v>212</v>
      </c>
      <c r="H57" s="243">
        <v>6</v>
      </c>
      <c r="I57" s="244">
        <v>744.33000000000015</v>
      </c>
      <c r="J57" s="245">
        <v>6.5710493648806018E-2</v>
      </c>
      <c r="K57" s="245">
        <v>0.38712236421519358</v>
      </c>
      <c r="L57" s="245">
        <v>0.15315787352384022</v>
      </c>
      <c r="M57" s="246">
        <v>10.010999999999999</v>
      </c>
      <c r="N57" s="247">
        <v>0.13434901186301773</v>
      </c>
      <c r="O57" s="247">
        <v>7.1204976287399395</v>
      </c>
      <c r="P57" s="248">
        <v>12</v>
      </c>
      <c r="Q57" s="249">
        <v>1</v>
      </c>
      <c r="R57" s="249">
        <v>53</v>
      </c>
    </row>
    <row r="58" spans="1:18" ht="16.5">
      <c r="A58" s="237" t="s">
        <v>117</v>
      </c>
      <c r="B58" s="238" t="s">
        <v>542</v>
      </c>
      <c r="C58" s="239" t="s">
        <v>70</v>
      </c>
      <c r="D58" s="240">
        <v>0.79910503959895884</v>
      </c>
      <c r="E58" s="241">
        <v>9390</v>
      </c>
      <c r="F58" s="242" t="s">
        <v>122</v>
      </c>
      <c r="G58" s="288" t="s">
        <v>223</v>
      </c>
      <c r="H58" s="243">
        <v>5</v>
      </c>
      <c r="I58" s="244">
        <v>1497.3490000000002</v>
      </c>
      <c r="J58" s="245">
        <v>4.0875116956760965E-2</v>
      </c>
      <c r="K58" s="245">
        <v>0.3504793910911092</v>
      </c>
      <c r="L58" s="245">
        <v>0.22372873658712833</v>
      </c>
      <c r="M58" s="246">
        <v>12.686999999999999</v>
      </c>
      <c r="N58" s="247">
        <v>6.6784697488695019E-2</v>
      </c>
      <c r="O58" s="247">
        <v>31.655946609641436</v>
      </c>
      <c r="P58" s="248">
        <v>24</v>
      </c>
      <c r="Q58" s="249">
        <v>1</v>
      </c>
      <c r="R58" s="249">
        <v>474</v>
      </c>
    </row>
    <row r="59" spans="1:18" ht="16.5">
      <c r="A59" s="237" t="s">
        <v>117</v>
      </c>
      <c r="B59" s="238" t="s">
        <v>366</v>
      </c>
      <c r="C59" s="239" t="s">
        <v>70</v>
      </c>
      <c r="D59" s="240">
        <v>0.74839999999999995</v>
      </c>
      <c r="E59" s="241">
        <v>6880</v>
      </c>
      <c r="F59" s="242" t="s">
        <v>119</v>
      </c>
      <c r="G59" s="288" t="s">
        <v>207</v>
      </c>
      <c r="H59" s="243">
        <v>1</v>
      </c>
      <c r="I59" s="244">
        <v>1673.7260000000001</v>
      </c>
      <c r="J59" s="245">
        <v>5.5309234549048344E-3</v>
      </c>
      <c r="K59" s="245">
        <v>0.37938903547391944</v>
      </c>
      <c r="L59" s="245">
        <v>0.17505852212369288</v>
      </c>
      <c r="M59" s="246">
        <v>7.4429999999999996</v>
      </c>
      <c r="N59" s="247">
        <v>0</v>
      </c>
      <c r="O59" s="247">
        <v>0.95595097405429552</v>
      </c>
      <c r="P59" s="248">
        <v>1</v>
      </c>
      <c r="Q59" s="249">
        <v>0</v>
      </c>
      <c r="R59" s="249">
        <v>16</v>
      </c>
    </row>
    <row r="60" spans="1:18" ht="16.5">
      <c r="A60" s="237" t="s">
        <v>117</v>
      </c>
      <c r="B60" s="238" t="s">
        <v>368</v>
      </c>
      <c r="C60" s="239" t="s">
        <v>70</v>
      </c>
      <c r="D60" s="240">
        <v>0.76647263402510557</v>
      </c>
      <c r="E60" s="241">
        <v>7899</v>
      </c>
      <c r="F60" s="242" t="s">
        <v>118</v>
      </c>
      <c r="G60" s="288" t="s">
        <v>206</v>
      </c>
      <c r="H60" s="243">
        <v>3</v>
      </c>
      <c r="I60" s="244">
        <v>3108.634</v>
      </c>
      <c r="J60" s="245">
        <v>3.5156423206201028E-2</v>
      </c>
      <c r="K60" s="245">
        <v>0.32602344209798478</v>
      </c>
      <c r="L60" s="245">
        <v>0.14797496263632193</v>
      </c>
      <c r="M60" s="246">
        <v>8.7929999999999993</v>
      </c>
      <c r="N60" s="247">
        <v>3.2168470138330858E-2</v>
      </c>
      <c r="O60" s="247">
        <v>3.152510073556424</v>
      </c>
      <c r="P60" s="248">
        <v>25</v>
      </c>
      <c r="Q60" s="249">
        <v>1</v>
      </c>
      <c r="R60" s="249">
        <v>98</v>
      </c>
    </row>
    <row r="61" spans="1:18" ht="16.5">
      <c r="A61" s="237" t="s">
        <v>117</v>
      </c>
      <c r="B61" s="238" t="s">
        <v>370</v>
      </c>
      <c r="C61" s="239" t="s">
        <v>67</v>
      </c>
      <c r="D61" s="240">
        <v>0.81769230769230761</v>
      </c>
      <c r="E61" s="241">
        <v>5034</v>
      </c>
      <c r="F61" s="242" t="s">
        <v>122</v>
      </c>
      <c r="G61" s="288" t="s">
        <v>226</v>
      </c>
      <c r="H61" s="243">
        <v>1</v>
      </c>
      <c r="I61" s="244">
        <v>2255.0529999999999</v>
      </c>
      <c r="J61" s="245">
        <v>2.7658818067037197E-2</v>
      </c>
      <c r="K61" s="245">
        <v>0.34074655290003775</v>
      </c>
      <c r="L61" s="245">
        <v>0.2966670849864726</v>
      </c>
      <c r="M61" s="246">
        <v>11.813000000000001</v>
      </c>
      <c r="N61" s="247">
        <v>0</v>
      </c>
      <c r="O61" s="247">
        <v>3.5032436044740414</v>
      </c>
      <c r="P61" s="248">
        <v>10</v>
      </c>
      <c r="Q61" s="249">
        <v>0</v>
      </c>
      <c r="R61" s="249">
        <v>79</v>
      </c>
    </row>
    <row r="62" spans="1:18" ht="16.5">
      <c r="A62" s="237" t="s">
        <v>117</v>
      </c>
      <c r="B62" s="238" t="s">
        <v>372</v>
      </c>
      <c r="C62" s="239" t="s">
        <v>70</v>
      </c>
      <c r="D62" s="240">
        <v>0.75719999999999998</v>
      </c>
      <c r="E62" s="241">
        <v>9735</v>
      </c>
      <c r="F62" s="242" t="s">
        <v>122</v>
      </c>
      <c r="G62" s="288" t="s">
        <v>228</v>
      </c>
      <c r="H62" s="243">
        <v>1</v>
      </c>
      <c r="I62" s="244">
        <v>2005.36</v>
      </c>
      <c r="J62" s="245">
        <v>7.2450631812678674E-3</v>
      </c>
      <c r="K62" s="245">
        <v>0.42226164911688369</v>
      </c>
      <c r="L62" s="245">
        <v>0.23237722902620978</v>
      </c>
      <c r="M62" s="246">
        <v>17.260000000000002</v>
      </c>
      <c r="N62" s="247">
        <v>0</v>
      </c>
      <c r="O62" s="247">
        <v>25.032911796385687</v>
      </c>
      <c r="P62" s="248">
        <v>64</v>
      </c>
      <c r="Q62" s="249">
        <v>0</v>
      </c>
      <c r="R62" s="249">
        <v>502</v>
      </c>
    </row>
    <row r="63" spans="1:18" ht="16.5">
      <c r="A63" s="237" t="s">
        <v>117</v>
      </c>
      <c r="B63" s="238" t="s">
        <v>374</v>
      </c>
      <c r="C63" s="239" t="s">
        <v>70</v>
      </c>
      <c r="D63" s="240">
        <v>0.78959999999999997</v>
      </c>
      <c r="E63" s="241">
        <v>1211</v>
      </c>
      <c r="F63" s="242" t="s">
        <v>119</v>
      </c>
      <c r="G63" s="288" t="s">
        <v>210</v>
      </c>
      <c r="H63" s="243">
        <v>1</v>
      </c>
      <c r="I63" s="244">
        <v>1769.6030000000001</v>
      </c>
      <c r="J63" s="245">
        <v>1.3216650874627556E-2</v>
      </c>
      <c r="K63" s="245">
        <v>0.40427008020534017</v>
      </c>
      <c r="L63" s="245">
        <v>0.17857112584008955</v>
      </c>
      <c r="M63" s="246">
        <v>8.2870000000000008</v>
      </c>
      <c r="N63" s="247">
        <v>5.6509849949395424E-2</v>
      </c>
      <c r="O63" s="247">
        <v>23.564607428897894</v>
      </c>
      <c r="P63" s="248">
        <v>10</v>
      </c>
      <c r="Q63" s="249">
        <v>1</v>
      </c>
      <c r="R63" s="249">
        <v>417</v>
      </c>
    </row>
  </sheetData>
  <phoneticPr fontId="3" type="noConversion"/>
  <conditionalFormatting sqref="C14:D6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2024-10-04T00:01:50Z</dcterms:modified>
</cp:coreProperties>
</file>