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0월\"/>
    </mc:Choice>
  </mc:AlternateContent>
  <xr:revisionPtr revIDLastSave="0" documentId="13_ncr:1_{832A7406-3273-4B66-8C7F-6EFF7D3C771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운전자별!$A$4:$BR$18</definedName>
    <definedName name="_xlnm._FilterDatabase" localSheetId="3" hidden="1">차량별!$A$4:$AY$4</definedName>
    <definedName name="_xlnm.Print_Area" localSheetId="4">운전자별!$A$1:$R$23</definedName>
    <definedName name="_xlnm.Print_Area" localSheetId="1">종합!$A$1:$L$128</definedName>
    <definedName name="_xlnm.Print_Area" localSheetId="3">차량별!$A$1:$T$11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7" l="1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J118" i="12"/>
  <c r="B8" i="7"/>
  <c r="B9" i="7"/>
  <c r="B10" i="7"/>
  <c r="B11" i="7"/>
  <c r="B12" i="7"/>
  <c r="B13" i="7"/>
  <c r="B14" i="7"/>
  <c r="B15" i="7"/>
  <c r="B16" i="7"/>
  <c r="B17" i="7"/>
  <c r="B18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F11" i="60" l="1"/>
  <c r="J53" i="12" a="1"/>
  <c r="J53" i="12" l="1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6" i="7"/>
  <c r="A5" i="7"/>
  <c r="C6" i="7"/>
  <c r="D6" i="7"/>
  <c r="E6" i="7"/>
  <c r="B6" i="7" s="1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17" i="12" l="1"/>
  <c r="D117" i="12" l="1"/>
  <c r="H117" i="12"/>
  <c r="B118" i="12"/>
  <c r="B119" i="12"/>
  <c r="E119" i="12" s="1"/>
  <c r="B120" i="12"/>
  <c r="J10" i="12" l="1"/>
  <c r="J32" i="12" s="1"/>
  <c r="K28" i="12"/>
  <c r="D28" i="12" l="1"/>
  <c r="N53" i="12" a="1"/>
  <c r="I53" i="12" a="1"/>
  <c r="H53" i="12" a="1"/>
  <c r="G53" i="12" a="1"/>
  <c r="E53" i="12" a="1"/>
  <c r="F53" i="12" a="1"/>
  <c r="D53" i="12" a="1"/>
  <c r="N53" i="12" l="1"/>
  <c r="K53" i="12" s="1" a="1"/>
  <c r="K53" i="12" s="1"/>
  <c r="E53" i="12"/>
  <c r="F53" i="12"/>
  <c r="G53" i="12"/>
  <c r="D53" i="12"/>
  <c r="I53" i="12"/>
  <c r="H53" i="12"/>
  <c r="E28" i="12" l="1"/>
  <c r="F28" i="12" l="1"/>
  <c r="G28" i="12" l="1"/>
  <c r="H28" i="12" l="1"/>
  <c r="I28" i="12" l="1"/>
  <c r="J28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F119" i="12" l="1"/>
  <c r="I118" i="12"/>
  <c r="J117" i="12"/>
  <c r="I117" i="12"/>
  <c r="F118" i="12"/>
  <c r="F117" i="12"/>
  <c r="G117" i="12"/>
  <c r="G118" i="12"/>
  <c r="H119" i="12"/>
  <c r="E117" i="12"/>
  <c r="J119" i="12"/>
  <c r="H118" i="12"/>
  <c r="G119" i="12"/>
  <c r="E118" i="12"/>
  <c r="I119" i="12"/>
  <c r="D118" i="12"/>
  <c r="D11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<sst xmlns="http://schemas.openxmlformats.org/spreadsheetml/2006/main" count="833" uniqueCount="294">
  <si>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</si>
  <si>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</si>
  <si>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</si>
  <si>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</si>
  <si>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</si>
  <si>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</si>
  <si>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</si>
  <si>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</si>
  <si>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</si>
  <si>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</si>
  <si>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</si>
  <si>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</si>
  <si>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</si>
  <si>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</si>
  <si>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</si>
  <si>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</si>
  <si>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</si>
  <si>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</si>
  <si>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</si>
  <si>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</si>
  <si>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</si>
  <si>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</si>
  <si>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</si>
  <si>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</si>
  <si>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</si>
  <si>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</si>
  <si>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</si>
  <si>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</si>
  <si>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</si>
  <si>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</si>
  <si>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</si>
  <si>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</si>
  <si>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</si>
  <si>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</si>
  <si>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</si>
  <si>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</si>
  <si>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</si>
  <si>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</si>
  <si>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</si>
  <si>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</si>
  <si>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</si>
  <si>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</si>
  <si>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</si>
  <si>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</si>
  <si>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</si>
  <si>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</si>
  <si>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</si>
  <si>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</si>
  <si>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</si>
  <si>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</si>
  <si>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</si>
  <si>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</si>
  <si>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</si>
  <si>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</si>
  <si>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</si>
  <si>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</si>
  <si>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</si>
  <si>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</si>
  <si>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</si>
  <si>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</si>
  <si>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</si>
  <si>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</si>
  <si>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</si>
  <si>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</si>
  <si>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</si>
  <si>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</si>
  <si>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</si>
  <si>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</si>
  <si>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</si>
  <si>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</si>
  <si>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</si>
  <si>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</si>
  <si>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</si>
  <si>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</si>
  <si>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</si>
  <si>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</si>
  <si>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</si>
  <si>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</si>
  <si>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</si>
  <si>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</si>
  <si>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</si>
  <si>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</si>
  <si>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</si>
  <si>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</si>
  <si>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</si>
  <si>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</si>
  <si>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</si>
  <si>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</si>
  <si>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</si>
  <si>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</si>
  <si>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</si>
  <si>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</si>
  <si>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</si>
  <si>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</si>
  <si>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</si>
  <si>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</si>
  <si>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</si>
  <si>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</si>
  <si>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</si>
  <si>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</si>
  <si>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</si>
  <si>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</si>
  <si>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</si>
  <si>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</si>
  <si>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</si>
  <si>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</si>
  <si>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</si>
  <si>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</si>
  <si>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</si>
  <si>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</si>
  <si>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</si>
  <si>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</si>
  <si>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</si>
  <si>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</si>
  <si>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</si>
  <si>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마니교통</t>
  </si>
  <si>
    <t>42</t>
  </si>
  <si>
    <t>47</t>
  </si>
  <si>
    <t>7</t>
  </si>
  <si>
    <t>81</t>
  </si>
  <si>
    <t>77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</si>
  <si>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</si>
  <si>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</si>
  <si>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</si>
  <si>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</si>
  <si>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</si>
  <si>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</si>
  <si>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</si>
  <si>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</si>
  <si>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</si>
  <si>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</si>
  <si>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</si>
  <si>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</si>
  <si>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</si>
  <si>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</si>
  <si>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</si>
  <si>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</si>
  <si>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</si>
  <si>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</si>
  <si>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</si>
  <si>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</si>
  <si>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</si>
  <si>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</si>
  <si>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</si>
  <si>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</si>
  <si>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</si>
  <si>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</si>
  <si>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</si>
  <si>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</si>
  <si>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</si>
  <si>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</si>
  <si>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</si>
  <si>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</si>
  <si>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</si>
  <si>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</si>
  <si>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</si>
  <si>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</si>
  <si>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</si>
  <si>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</si>
  <si>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</si>
  <si>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</si>
  <si>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</si>
  <si>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</si>
  <si>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</si>
  <si>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</si>
  <si>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</si>
  <si>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</si>
  <si>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</si>
  <si>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</si>
  <si>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</si>
  <si>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</si>
  <si>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</si>
  <si>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</si>
  <si>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</si>
  <si>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(보  통)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</si>
  <si>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</si>
  <si>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</si>
  <si>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</si>
  <si>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</si>
  <si>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</si>
  <si>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</si>
  <si>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</si>
  <si>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</si>
  <si>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</si>
  <si>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</si>
  <si>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</si>
  <si>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마니교통</t>
    <phoneticPr fontId="2" type="noConversion"/>
  </si>
  <si>
    <t>-</t>
    <phoneticPr fontId="2" type="noConversion"/>
  </si>
  <si>
    <t>4747</t>
  </si>
  <si>
    <t>70바2513</t>
  </si>
  <si>
    <t>저상</t>
  </si>
  <si>
    <t>73아1255</t>
  </si>
  <si>
    <t>마니교통47D1</t>
  </si>
  <si>
    <t>73아1200</t>
  </si>
  <si>
    <t>하이</t>
  </si>
  <si>
    <t>HH</t>
  </si>
  <si>
    <t>70바1273</t>
  </si>
  <si>
    <t>8181</t>
  </si>
  <si>
    <t>마니교통81C1</t>
  </si>
  <si>
    <t>70바1274</t>
  </si>
  <si>
    <t>70바1284</t>
  </si>
  <si>
    <t>70바2496</t>
  </si>
  <si>
    <t>김영선</t>
  </si>
  <si>
    <t>5087992</t>
  </si>
  <si>
    <t>김정만</t>
  </si>
  <si>
    <t>5082988</t>
  </si>
  <si>
    <t>나종식</t>
  </si>
  <si>
    <t>5083787</t>
  </si>
  <si>
    <t>류승춘</t>
  </si>
  <si>
    <t>5088970</t>
  </si>
  <si>
    <t>박상식</t>
  </si>
  <si>
    <t>5087014</t>
  </si>
  <si>
    <t>오현규</t>
  </si>
  <si>
    <t>5083084</t>
  </si>
  <si>
    <t>이강우</t>
  </si>
  <si>
    <t>5082532</t>
  </si>
  <si>
    <t>임재학</t>
  </si>
  <si>
    <t>5089001</t>
  </si>
  <si>
    <t>정성철</t>
  </si>
  <si>
    <t>5087010</t>
  </si>
  <si>
    <t>조형만</t>
  </si>
  <si>
    <t>5085569</t>
  </si>
  <si>
    <t>=</t>
  </si>
  <si>
    <t>서동균</t>
  </si>
  <si>
    <t>5084913</t>
  </si>
  <si>
    <t>50%(1명)</t>
  </si>
  <si>
    <t>0%(0명)</t>
  </si>
  <si>
    <t>인천전체</t>
  </si>
  <si>
    <t>개선율(유카전)</t>
  </si>
  <si>
    <t>마니교통47F1</t>
  </si>
  <si>
    <t>마니교통81C3</t>
  </si>
  <si>
    <t>마니교통81C2</t>
  </si>
  <si>
    <t>NULL</t>
  </si>
  <si>
    <t>김홍필</t>
  </si>
  <si>
    <t>5088069</t>
  </si>
  <si>
    <t>(우  수)</t>
  </si>
  <si>
    <t>(양  호)</t>
  </si>
  <si>
    <t>마니교통81B1</t>
  </si>
  <si>
    <t>▲</t>
  </si>
  <si>
    <t>순위</t>
  </si>
  <si>
    <t>21위/(32개사)</t>
  </si>
  <si>
    <t>분석기간: 24.10.01-24.10.31</t>
  </si>
  <si>
    <t>24'10</t>
    <phoneticPr fontId="2" type="noConversion"/>
  </si>
  <si>
    <t>S</t>
  </si>
  <si>
    <t>0%(1명)</t>
  </si>
  <si>
    <t>16%(2명)</t>
  </si>
  <si>
    <t>5%(1명)</t>
  </si>
  <si>
    <t>47%(9명)</t>
  </si>
  <si>
    <t>26%(5명)</t>
  </si>
  <si>
    <t>C</t>
    <phoneticPr fontId="2" type="noConversion"/>
  </si>
  <si>
    <t>8%(1명)</t>
  </si>
  <si>
    <t>17%(2명)</t>
  </si>
  <si>
    <t>58%(7명)</t>
  </si>
  <si>
    <t>33%(2명)</t>
  </si>
  <si>
    <t>50%(3명)</t>
  </si>
  <si>
    <t>17%(1명)</t>
  </si>
  <si>
    <t>마니교통7B1</t>
  </si>
  <si>
    <t>5081863</t>
  </si>
  <si>
    <t>5081863363.454</t>
  </si>
  <si>
    <t>5085862</t>
  </si>
  <si>
    <t>5085862249.737</t>
  </si>
  <si>
    <t>김기택</t>
  </si>
  <si>
    <t>5083232</t>
  </si>
  <si>
    <t>5083232356.232</t>
  </si>
  <si>
    <t>50879922863.523</t>
  </si>
  <si>
    <t>50829882133.108</t>
  </si>
  <si>
    <t>50880692372.212</t>
  </si>
  <si>
    <t>50837873176.591</t>
  </si>
  <si>
    <t>50889702774.487</t>
  </si>
  <si>
    <t>명광식</t>
  </si>
  <si>
    <t>5086853</t>
  </si>
  <si>
    <t>5086853440.158</t>
  </si>
  <si>
    <t>민학기</t>
  </si>
  <si>
    <t>5081148</t>
  </si>
  <si>
    <t>5081148951.906</t>
  </si>
  <si>
    <t>50870141720.938</t>
  </si>
  <si>
    <t>박종철</t>
  </si>
  <si>
    <t>5081023</t>
  </si>
  <si>
    <t>5081023529.281</t>
  </si>
  <si>
    <t>50849132038.223</t>
  </si>
  <si>
    <t>50830841720.957</t>
  </si>
  <si>
    <t>유제국</t>
  </si>
  <si>
    <t>5082525</t>
  </si>
  <si>
    <t>5082525253.418</t>
  </si>
  <si>
    <t>50825322192.806</t>
  </si>
  <si>
    <t>50890014734.277</t>
  </si>
  <si>
    <t>50870102253.21</t>
  </si>
  <si>
    <t>5085569488.731</t>
  </si>
  <si>
    <t>(최우수)</t>
  </si>
  <si>
    <t>[24년 11월] 특별관리 운행사원 명단</t>
  </si>
  <si>
    <t>사원님, 11월에는 꼭 "C등급" 이상 달성 바랍니다.</t>
  </si>
  <si>
    <t>10~11월 연속 D/F 등급시 12월초, 대면교육대상입니다.</t>
  </si>
  <si>
    <t>[24.10월 D,F 등급 운행사원]</t>
  </si>
  <si>
    <t>11월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</si>
</sst>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0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b/>
      <sz val="16"/>
      <color rgb="FFC00000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</cellStyleXfs>
  <cellXfs count="295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4" borderId="0" xfId="0" applyFont="1" applyFill="1">
      <alignment vertical="center"/>
    </xf>
    <xf numFmtId="49" fontId="23" fillId="4" borderId="0" xfId="0" applyNumberFormat="1" applyFont="1" applyFill="1">
      <alignment vertical="center"/>
    </xf>
    <xf numFmtId="41" fontId="23" fillId="4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7" fillId="0" borderId="0" xfId="0" applyFont="1">
      <alignment vertical="center"/>
    </xf>
    <xf numFmtId="186" fontId="28" fillId="2" borderId="1" xfId="562" applyFont="1" applyFill="1" applyBorder="1">
      <alignment vertical="center"/>
    </xf>
    <xf numFmtId="186" fontId="14" fillId="2" borderId="2" xfId="562" applyFont="1" applyFill="1" applyBorder="1">
      <alignment vertical="center"/>
    </xf>
    <xf numFmtId="186" fontId="14" fillId="2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7" borderId="0" xfId="0" applyFont="1" applyFill="1">
      <alignment vertical="center"/>
    </xf>
    <xf numFmtId="0" fontId="33" fillId="7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5" borderId="0" xfId="0" applyFont="1" applyFill="1" applyAlignment="1">
      <alignment horizontal="center" vertical="center"/>
    </xf>
    <xf numFmtId="186" fontId="28" fillId="2" borderId="1" xfId="562" applyFont="1" applyFill="1" applyBorder="1" applyAlignment="1">
      <alignment horizontal="center" vertical="center"/>
    </xf>
    <xf numFmtId="186" fontId="7" fillId="2" borderId="2" xfId="562" applyFont="1" applyFill="1" applyBorder="1" applyAlignment="1">
      <alignment horizontal="center" vertical="center"/>
    </xf>
    <xf numFmtId="186" fontId="7" fillId="2" borderId="3" xfId="562" applyFont="1" applyFill="1" applyBorder="1" applyAlignment="1">
      <alignment horizontal="center" vertical="center"/>
    </xf>
    <xf numFmtId="186" fontId="14" fillId="2" borderId="2" xfId="562" applyFont="1" applyFill="1" applyBorder="1" applyAlignment="1">
      <alignment horizontal="left" vertical="center"/>
    </xf>
    <xf numFmtId="186" fontId="14" fillId="2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0" fillId="5" borderId="0" xfId="0" applyFont="1" applyFill="1">
      <alignment vertical="center"/>
    </xf>
    <xf numFmtId="0" fontId="22" fillId="5" borderId="0" xfId="0" applyFont="1" applyFill="1" applyAlignment="1">
      <alignment horizontal="center" vertical="center"/>
    </xf>
    <xf numFmtId="178" fontId="22" fillId="5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5" fillId="5" borderId="0" xfId="2" applyFont="1" applyFill="1" applyAlignment="1">
      <alignment horizontal="center" vertical="center"/>
    </xf>
    <xf numFmtId="187" fontId="13" fillId="5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5" borderId="0" xfId="0" applyNumberFormat="1" applyFont="1" applyFill="1" applyAlignment="1">
      <alignment horizontal="center" vertical="center"/>
    </xf>
    <xf numFmtId="0" fontId="11" fillId="5" borderId="0" xfId="0" applyFont="1" applyFill="1">
      <alignment vertical="center"/>
    </xf>
    <xf numFmtId="189" fontId="11" fillId="5" borderId="0" xfId="0" applyNumberFormat="1" applyFont="1" applyFill="1" applyAlignment="1">
      <alignment horizontal="left" vertical="center"/>
    </xf>
    <xf numFmtId="10" fontId="11" fillId="5" borderId="0" xfId="2" applyNumberFormat="1" applyFont="1" applyFill="1">
      <alignment vertical="center"/>
    </xf>
    <xf numFmtId="179" fontId="11" fillId="5" borderId="0" xfId="1" applyNumberFormat="1" applyFont="1" applyFill="1">
      <alignment vertical="center"/>
    </xf>
    <xf numFmtId="181" fontId="11" fillId="5" borderId="0" xfId="1" applyNumberFormat="1" applyFont="1" applyFill="1">
      <alignment vertical="center"/>
    </xf>
    <xf numFmtId="177" fontId="46" fillId="5" borderId="0" xfId="1" applyNumberFormat="1" applyFont="1" applyFill="1">
      <alignment vertical="center"/>
    </xf>
    <xf numFmtId="177" fontId="16" fillId="5" borderId="0" xfId="0" applyNumberFormat="1" applyFont="1" applyFill="1" applyAlignment="1">
      <alignment horizontal="center" vertical="center"/>
    </xf>
    <xf numFmtId="187" fontId="16" fillId="5" borderId="0" xfId="0" applyNumberFormat="1" applyFont="1" applyFill="1" applyAlignment="1">
      <alignment horizontal="center" vertical="center"/>
    </xf>
    <xf numFmtId="0" fontId="10" fillId="5" borderId="6" xfId="0" applyFont="1" applyFill="1" applyBorder="1">
      <alignment vertical="center"/>
    </xf>
    <xf numFmtId="0" fontId="10" fillId="5" borderId="6" xfId="0" applyFont="1" applyFill="1" applyBorder="1" applyAlignment="1">
      <alignment horizontal="center" vertical="center"/>
    </xf>
    <xf numFmtId="178" fontId="55" fillId="5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2" borderId="8" xfId="562" applyFont="1" applyFill="1" applyBorder="1" applyAlignment="1">
      <alignment horizontal="center" vertical="center"/>
    </xf>
    <xf numFmtId="186" fontId="7" fillId="2" borderId="9" xfId="562" applyFont="1" applyFill="1" applyBorder="1" applyAlignment="1">
      <alignment horizontal="center" vertical="center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7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7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7" borderId="0" xfId="0" applyFont="1" applyFill="1">
      <alignment vertical="center"/>
    </xf>
    <xf numFmtId="180" fontId="60" fillId="5" borderId="0" xfId="0" applyNumberFormat="1" applyFont="1" applyFill="1" applyAlignment="1">
      <alignment horizontal="center" vertical="center"/>
    </xf>
    <xf numFmtId="183" fontId="32" fillId="5" borderId="0" xfId="0" applyNumberFormat="1" applyFont="1" applyFill="1" applyAlignment="1">
      <alignment horizontal="center" vertical="center"/>
    </xf>
    <xf numFmtId="9" fontId="31" fillId="5" borderId="0" xfId="2" applyFont="1" applyFill="1" applyBorder="1" applyAlignment="1">
      <alignment horizontal="center" vertical="center"/>
    </xf>
    <xf numFmtId="9" fontId="6" fillId="5" borderId="0" xfId="2" applyFont="1" applyFill="1" applyBorder="1" applyAlignment="1">
      <alignment horizontal="center" vertical="center"/>
    </xf>
    <xf numFmtId="190" fontId="6" fillId="5" borderId="0" xfId="0" applyNumberFormat="1" applyFont="1" applyFill="1" applyAlignment="1">
      <alignment horizontal="center" vertical="center"/>
    </xf>
    <xf numFmtId="185" fontId="38" fillId="5" borderId="0" xfId="1" applyNumberFormat="1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85" fontId="6" fillId="5" borderId="0" xfId="0" applyNumberFormat="1" applyFont="1" applyFill="1" applyAlignment="1">
      <alignment horizontal="center" vertical="center"/>
    </xf>
    <xf numFmtId="41" fontId="6" fillId="5" borderId="0" xfId="1" applyFont="1" applyFill="1" applyBorder="1" applyAlignment="1">
      <alignment horizontal="right" vertical="center"/>
    </xf>
    <xf numFmtId="10" fontId="6" fillId="5" borderId="0" xfId="2" applyNumberFormat="1" applyFont="1" applyFill="1" applyBorder="1" applyAlignment="1">
      <alignment horizontal="right" vertical="center"/>
    </xf>
    <xf numFmtId="179" fontId="6" fillId="5" borderId="0" xfId="0" applyNumberFormat="1" applyFont="1" applyFill="1" applyAlignment="1">
      <alignment horizontal="right" vertical="center"/>
    </xf>
    <xf numFmtId="191" fontId="6" fillId="5" borderId="0" xfId="0" applyNumberFormat="1" applyFont="1" applyFill="1" applyAlignment="1">
      <alignment horizontal="right" vertical="center"/>
    </xf>
    <xf numFmtId="49" fontId="60" fillId="13" borderId="0" xfId="0" applyNumberFormat="1" applyFont="1" applyFill="1" applyAlignment="1">
      <alignment horizontal="center" vertical="center" wrapText="1"/>
    </xf>
    <xf numFmtId="49" fontId="38" fillId="13" borderId="0" xfId="0" applyNumberFormat="1" applyFont="1" applyFill="1" applyAlignment="1">
      <alignment horizontal="center" vertical="center" wrapText="1"/>
    </xf>
    <xf numFmtId="9" fontId="65" fillId="13" borderId="0" xfId="2" applyFont="1" applyFill="1" applyBorder="1" applyAlignment="1">
      <alignment horizontal="center" vertical="center" wrapText="1"/>
    </xf>
    <xf numFmtId="49" fontId="65" fillId="13" borderId="0" xfId="0" applyNumberFormat="1" applyFont="1" applyFill="1" applyAlignment="1">
      <alignment horizontal="center" vertical="center" wrapText="1"/>
    </xf>
    <xf numFmtId="41" fontId="65" fillId="13" borderId="0" xfId="1" applyFont="1" applyFill="1" applyBorder="1" applyAlignment="1">
      <alignment horizontal="center" vertical="center" wrapText="1"/>
    </xf>
    <xf numFmtId="180" fontId="60" fillId="12" borderId="0" xfId="0" applyNumberFormat="1" applyFont="1" applyFill="1" applyAlignment="1">
      <alignment horizontal="center" vertical="center"/>
    </xf>
    <xf numFmtId="183" fontId="32" fillId="12" borderId="0" xfId="0" applyNumberFormat="1" applyFont="1" applyFill="1" applyAlignment="1">
      <alignment horizontal="center" vertical="center"/>
    </xf>
    <xf numFmtId="9" fontId="31" fillId="12" borderId="0" xfId="2" applyFont="1" applyFill="1" applyBorder="1" applyAlignment="1">
      <alignment horizontal="center" vertical="center"/>
    </xf>
    <xf numFmtId="9" fontId="6" fillId="12" borderId="0" xfId="2" applyFont="1" applyFill="1" applyBorder="1" applyAlignment="1">
      <alignment horizontal="center" vertical="center"/>
    </xf>
    <xf numFmtId="190" fontId="6" fillId="12" borderId="0" xfId="0" applyNumberFormat="1" applyFont="1" applyFill="1" applyAlignment="1">
      <alignment horizontal="center" vertical="center"/>
    </xf>
    <xf numFmtId="185" fontId="38" fillId="12" borderId="0" xfId="1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85" fontId="6" fillId="12" borderId="0" xfId="0" applyNumberFormat="1" applyFont="1" applyFill="1" applyAlignment="1">
      <alignment horizontal="center" vertical="center"/>
    </xf>
    <xf numFmtId="41" fontId="6" fillId="12" borderId="0" xfId="1" applyFont="1" applyFill="1" applyBorder="1" applyAlignment="1">
      <alignment horizontal="right" vertical="center"/>
    </xf>
    <xf numFmtId="10" fontId="6" fillId="12" borderId="0" xfId="2" applyNumberFormat="1" applyFont="1" applyFill="1" applyBorder="1" applyAlignment="1">
      <alignment horizontal="right" vertical="center"/>
    </xf>
    <xf numFmtId="179" fontId="6" fillId="12" borderId="0" xfId="0" applyNumberFormat="1" applyFont="1" applyFill="1" applyAlignment="1">
      <alignment horizontal="right" vertical="center"/>
    </xf>
    <xf numFmtId="191" fontId="6" fillId="12" borderId="0" xfId="0" applyNumberFormat="1" applyFont="1" applyFill="1" applyAlignment="1">
      <alignment horizontal="right" vertical="center"/>
    </xf>
    <xf numFmtId="49" fontId="64" fillId="13" borderId="0" xfId="0" applyNumberFormat="1" applyFont="1" applyFill="1" applyAlignment="1">
      <alignment horizontal="center" vertical="center" wrapText="1"/>
    </xf>
    <xf numFmtId="176" fontId="63" fillId="13" borderId="0" xfId="1" applyNumberFormat="1" applyFont="1" applyFill="1" applyBorder="1" applyAlignment="1">
      <alignment horizontal="center" vertical="center" wrapText="1"/>
    </xf>
    <xf numFmtId="180" fontId="6" fillId="5" borderId="0" xfId="0" applyNumberFormat="1" applyFont="1" applyFill="1" applyAlignment="1">
      <alignment horizontal="center" vertical="center"/>
    </xf>
    <xf numFmtId="180" fontId="4" fillId="5" borderId="0" xfId="0" applyNumberFormat="1" applyFont="1" applyFill="1" applyAlignment="1">
      <alignment horizontal="center" vertical="center"/>
    </xf>
    <xf numFmtId="180" fontId="24" fillId="5" borderId="0" xfId="0" applyNumberFormat="1" applyFont="1" applyFill="1" applyAlignment="1">
      <alignment horizontal="center" vertical="center"/>
    </xf>
    <xf numFmtId="180" fontId="6" fillId="12" borderId="0" xfId="0" applyNumberFormat="1" applyFont="1" applyFill="1" applyAlignment="1">
      <alignment horizontal="center" vertical="center"/>
    </xf>
    <xf numFmtId="180" fontId="4" fillId="12" borderId="0" xfId="0" applyNumberFormat="1" applyFont="1" applyFill="1" applyAlignment="1">
      <alignment horizontal="center" vertical="center"/>
    </xf>
    <xf numFmtId="180" fontId="24" fillId="12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3" borderId="0" xfId="1" applyFont="1" applyFill="1" applyBorder="1" applyAlignment="1">
      <alignment horizontal="center" vertical="center" wrapText="1"/>
    </xf>
    <xf numFmtId="0" fontId="24" fillId="13" borderId="0" xfId="0" applyFont="1" applyFill="1" applyAlignment="1">
      <alignment horizontal="center" vertical="center" wrapText="1"/>
    </xf>
    <xf numFmtId="9" fontId="38" fillId="12" borderId="0" xfId="2" applyFont="1" applyFill="1" applyBorder="1" applyAlignment="1">
      <alignment horizontal="center" vertical="center"/>
    </xf>
    <xf numFmtId="177" fontId="38" fillId="12" borderId="0" xfId="1" applyNumberFormat="1" applyFont="1" applyFill="1" applyBorder="1" applyAlignment="1">
      <alignment horizontal="right" vertical="center"/>
    </xf>
    <xf numFmtId="176" fontId="38" fillId="12" borderId="0" xfId="1" applyNumberFormat="1" applyFont="1" applyFill="1" applyBorder="1" applyAlignment="1">
      <alignment horizontal="center" vertical="center"/>
    </xf>
    <xf numFmtId="41" fontId="65" fillId="12" borderId="0" xfId="1" applyFont="1" applyFill="1" applyBorder="1" applyAlignment="1">
      <alignment horizontal="right" vertical="center"/>
    </xf>
    <xf numFmtId="10" fontId="65" fillId="12" borderId="0" xfId="2" applyNumberFormat="1" applyFont="1" applyFill="1" applyBorder="1" applyAlignment="1">
      <alignment horizontal="right" vertical="center"/>
    </xf>
    <xf numFmtId="179" fontId="65" fillId="12" borderId="0" xfId="0" applyNumberFormat="1" applyFont="1" applyFill="1" applyAlignment="1">
      <alignment horizontal="right" vertical="center"/>
    </xf>
    <xf numFmtId="181" fontId="65" fillId="12" borderId="0" xfId="0" applyNumberFormat="1" applyFont="1" applyFill="1" applyAlignment="1">
      <alignment horizontal="right" vertical="center"/>
    </xf>
    <xf numFmtId="182" fontId="65" fillId="12" borderId="0" xfId="0" applyNumberFormat="1" applyFont="1" applyFill="1" applyAlignment="1">
      <alignment horizontal="right" vertical="center"/>
    </xf>
    <xf numFmtId="0" fontId="65" fillId="12" borderId="0" xfId="0" applyFont="1" applyFill="1" applyAlignment="1">
      <alignment horizontal="right" vertical="center"/>
    </xf>
    <xf numFmtId="177" fontId="65" fillId="12" borderId="0" xfId="1" applyNumberFormat="1" applyFont="1" applyFill="1" applyBorder="1" applyAlignment="1">
      <alignment horizontal="right" vertical="center"/>
    </xf>
    <xf numFmtId="9" fontId="38" fillId="5" borderId="0" xfId="2" applyFont="1" applyFill="1" applyBorder="1" applyAlignment="1">
      <alignment horizontal="center" vertical="center"/>
    </xf>
    <xf numFmtId="177" fontId="38" fillId="5" borderId="0" xfId="1" applyNumberFormat="1" applyFont="1" applyFill="1" applyBorder="1" applyAlignment="1">
      <alignment horizontal="right" vertical="center"/>
    </xf>
    <xf numFmtId="176" fontId="38" fillId="5" borderId="0" xfId="1" applyNumberFormat="1" applyFont="1" applyFill="1" applyBorder="1" applyAlignment="1">
      <alignment horizontal="center" vertical="center"/>
    </xf>
    <xf numFmtId="41" fontId="65" fillId="5" borderId="0" xfId="1" applyFont="1" applyFill="1" applyBorder="1" applyAlignment="1">
      <alignment horizontal="right" vertical="center"/>
    </xf>
    <xf numFmtId="10" fontId="65" fillId="5" borderId="0" xfId="2" applyNumberFormat="1" applyFont="1" applyFill="1" applyBorder="1" applyAlignment="1">
      <alignment horizontal="right" vertical="center"/>
    </xf>
    <xf numFmtId="179" fontId="65" fillId="5" borderId="0" xfId="0" applyNumberFormat="1" applyFont="1" applyFill="1" applyAlignment="1">
      <alignment horizontal="right" vertical="center"/>
    </xf>
    <xf numFmtId="181" fontId="65" fillId="5" borderId="0" xfId="0" applyNumberFormat="1" applyFont="1" applyFill="1" applyAlignment="1">
      <alignment horizontal="right" vertical="center"/>
    </xf>
    <xf numFmtId="182" fontId="65" fillId="5" borderId="0" xfId="0" applyNumberFormat="1" applyFont="1" applyFill="1" applyAlignment="1">
      <alignment horizontal="right" vertical="center"/>
    </xf>
    <xf numFmtId="0" fontId="65" fillId="5" borderId="0" xfId="0" applyFont="1" applyFill="1" applyAlignment="1">
      <alignment horizontal="right" vertical="center"/>
    </xf>
    <xf numFmtId="177" fontId="65" fillId="5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8" fillId="2" borderId="7" xfId="562" applyFont="1" applyFill="1" applyBorder="1" applyAlignment="1">
      <alignment horizontal="left" vertical="center"/>
    </xf>
    <xf numFmtId="0" fontId="41" fillId="8" borderId="11" xfId="0" applyFont="1" applyFill="1" applyBorder="1" applyAlignment="1">
      <alignment horizontal="center" vertical="center"/>
    </xf>
    <xf numFmtId="0" fontId="57" fillId="8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8" borderId="11" xfId="0" applyFont="1" applyFill="1" applyBorder="1" applyAlignment="1">
      <alignment horizontal="center" vertical="center"/>
    </xf>
    <xf numFmtId="0" fontId="56" fillId="8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8" borderId="17" xfId="0" applyFont="1" applyFill="1" applyBorder="1" applyAlignment="1">
      <alignment horizontal="center" vertical="center"/>
    </xf>
    <xf numFmtId="0" fontId="57" fillId="8" borderId="17" xfId="0" applyFont="1" applyFill="1" applyBorder="1" applyAlignment="1">
      <alignment horizontal="center" vertical="center"/>
    </xf>
    <xf numFmtId="9" fontId="43" fillId="9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8" borderId="17" xfId="0" applyFont="1" applyFill="1" applyBorder="1" applyAlignment="1">
      <alignment horizontal="center" vertical="center"/>
    </xf>
    <xf numFmtId="0" fontId="58" fillId="8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9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8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9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8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9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8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9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8" borderId="39" xfId="0" applyFont="1" applyFill="1" applyBorder="1" applyAlignment="1">
      <alignment horizontal="center" vertical="center"/>
    </xf>
    <xf numFmtId="177" fontId="45" fillId="5" borderId="40" xfId="1" applyNumberFormat="1" applyFont="1" applyFill="1" applyBorder="1" applyAlignment="1">
      <alignment horizontal="center" vertical="center" wrapText="1"/>
    </xf>
    <xf numFmtId="177" fontId="45" fillId="9" borderId="40" xfId="1" applyNumberFormat="1" applyFont="1" applyFill="1" applyBorder="1" applyAlignment="1">
      <alignment horizontal="center" vertical="center" wrapText="1"/>
    </xf>
    <xf numFmtId="0" fontId="41" fillId="5" borderId="41" xfId="0" applyFont="1" applyFill="1" applyBorder="1" applyAlignment="1">
      <alignment horizontal="center" vertical="center"/>
    </xf>
    <xf numFmtId="0" fontId="41" fillId="8" borderId="44" xfId="0" applyFont="1" applyFill="1" applyBorder="1" applyAlignment="1">
      <alignment horizontal="center" vertical="center"/>
    </xf>
    <xf numFmtId="0" fontId="41" fillId="9" borderId="45" xfId="0" applyFont="1" applyFill="1" applyBorder="1" applyAlignment="1">
      <alignment horizontal="center" vertical="center" wrapText="1"/>
    </xf>
    <xf numFmtId="0" fontId="41" fillId="9" borderId="46" xfId="0" applyFont="1" applyFill="1" applyBorder="1" applyAlignment="1">
      <alignment horizontal="center" vertical="center" wrapText="1"/>
    </xf>
    <xf numFmtId="0" fontId="57" fillId="8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8" borderId="47" xfId="0" applyFont="1" applyFill="1" applyBorder="1" applyAlignment="1">
      <alignment horizontal="center" vertical="center"/>
    </xf>
    <xf numFmtId="185" fontId="68" fillId="0" borderId="48" xfId="0" applyNumberFormat="1" applyFont="1" applyBorder="1" applyAlignment="1">
      <alignment horizontal="center" vertical="center"/>
    </xf>
    <xf numFmtId="185" fontId="68" fillId="0" borderId="49" xfId="0" applyNumberFormat="1" applyFont="1" applyBorder="1" applyAlignment="1">
      <alignment horizontal="center" vertical="center"/>
    </xf>
    <xf numFmtId="0" fontId="69" fillId="7" borderId="0" xfId="0" applyFont="1" applyFill="1">
      <alignment vertical="center"/>
    </xf>
    <xf numFmtId="0" fontId="70" fillId="0" borderId="0" xfId="0" applyFont="1">
      <alignment vertical="center"/>
    </xf>
    <xf numFmtId="0" fontId="69" fillId="0" borderId="0" xfId="0" applyFont="1">
      <alignment vertical="center"/>
    </xf>
    <xf numFmtId="49" fontId="24" fillId="13" borderId="0" xfId="0" applyNumberFormat="1" applyFont="1" applyFill="1" applyAlignment="1">
      <alignment horizontal="center" vertical="center" wrapText="1"/>
    </xf>
    <xf numFmtId="192" fontId="6" fillId="12" borderId="0" xfId="0" applyNumberFormat="1" applyFont="1" applyFill="1" applyAlignment="1">
      <alignment horizontal="right" vertical="center"/>
    </xf>
    <xf numFmtId="192" fontId="24" fillId="12" borderId="0" xfId="0" applyNumberFormat="1" applyFont="1" applyFill="1" applyAlignment="1">
      <alignment horizontal="right" vertical="center"/>
    </xf>
    <xf numFmtId="192" fontId="6" fillId="5" borderId="0" xfId="0" applyNumberFormat="1" applyFont="1" applyFill="1" applyAlignment="1">
      <alignment horizontal="right" vertical="center"/>
    </xf>
    <xf numFmtId="192" fontId="24" fillId="5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5" borderId="0" xfId="0" applyNumberFormat="1" applyFont="1" applyFill="1" applyAlignment="1">
      <alignment horizontal="center" vertical="center"/>
    </xf>
    <xf numFmtId="185" fontId="11" fillId="5" borderId="0" xfId="0" applyNumberFormat="1" applyFont="1" applyFill="1">
      <alignment vertical="center"/>
    </xf>
    <xf numFmtId="49" fontId="73" fillId="13" borderId="0" xfId="0" applyNumberFormat="1" applyFont="1" applyFill="1" applyAlignment="1">
      <alignment horizontal="center" vertical="center" wrapText="1"/>
    </xf>
    <xf numFmtId="41" fontId="65" fillId="14" borderId="0" xfId="4" applyFont="1" applyFill="1" applyBorder="1" applyAlignment="1">
      <alignment horizontal="center" vertical="center" wrapText="1"/>
    </xf>
    <xf numFmtId="185" fontId="38" fillId="15" borderId="0" xfId="4" applyNumberFormat="1" applyFont="1" applyFill="1" applyBorder="1" applyAlignment="1">
      <alignment horizontal="center" vertical="center"/>
    </xf>
    <xf numFmtId="41" fontId="6" fillId="15" borderId="0" xfId="4" applyFont="1" applyFill="1" applyBorder="1" applyAlignment="1">
      <alignment horizontal="right" vertical="center"/>
    </xf>
    <xf numFmtId="0" fontId="50" fillId="12" borderId="0" xfId="0" applyFont="1" applyFill="1" applyAlignment="1">
      <alignment horizontal="center" vertical="center"/>
    </xf>
    <xf numFmtId="193" fontId="41" fillId="8" borderId="27" xfId="568" applyNumberFormat="1" applyFont="1" applyFill="1" applyBorder="1" applyAlignment="1">
      <alignment horizontal="center" vertical="center"/>
    </xf>
    <xf numFmtId="177" fontId="42" fillId="0" borderId="28" xfId="4" applyNumberFormat="1" applyFont="1" applyBorder="1" applyAlignment="1">
      <alignment horizontal="center" vertical="center" wrapText="1"/>
    </xf>
    <xf numFmtId="177" fontId="43" fillId="9" borderId="28" xfId="4" applyNumberFormat="1" applyFont="1" applyFill="1" applyBorder="1" applyAlignment="1">
      <alignment horizontal="center" vertical="center" wrapText="1"/>
    </xf>
    <xf numFmtId="9" fontId="43" fillId="0" borderId="29" xfId="569" applyFont="1" applyBorder="1" applyAlignment="1">
      <alignment horizontal="center" vertical="center"/>
    </xf>
    <xf numFmtId="194" fontId="41" fillId="8" borderId="22" xfId="568" applyNumberFormat="1" applyFont="1" applyFill="1" applyBorder="1" applyAlignment="1">
      <alignment horizontal="center" vertical="center"/>
    </xf>
    <xf numFmtId="9" fontId="75" fillId="0" borderId="24" xfId="569" applyFont="1" applyBorder="1" applyAlignment="1">
      <alignment horizontal="center" vertical="center"/>
    </xf>
    <xf numFmtId="178" fontId="75" fillId="0" borderId="24" xfId="569" applyNumberFormat="1" applyFont="1" applyBorder="1" applyAlignment="1">
      <alignment horizontal="center" vertical="center"/>
    </xf>
    <xf numFmtId="0" fontId="74" fillId="8" borderId="22" xfId="568" applyFont="1" applyFill="1" applyBorder="1" applyAlignment="1">
      <alignment horizontal="center" vertical="center"/>
    </xf>
    <xf numFmtId="178" fontId="42" fillId="0" borderId="23" xfId="569" applyNumberFormat="1" applyFont="1" applyBorder="1" applyAlignment="1">
      <alignment horizontal="right" vertical="center" wrapText="1"/>
    </xf>
    <xf numFmtId="10" fontId="43" fillId="9" borderId="23" xfId="569" applyNumberFormat="1" applyFont="1" applyFill="1" applyBorder="1" applyAlignment="1">
      <alignment horizontal="center" vertical="center" wrapText="1"/>
    </xf>
    <xf numFmtId="178" fontId="43" fillId="0" borderId="24" xfId="569" applyNumberFormat="1" applyFont="1" applyBorder="1" applyAlignment="1">
      <alignment horizontal="right" vertical="center"/>
    </xf>
    <xf numFmtId="0" fontId="41" fillId="8" borderId="25" xfId="568" applyFont="1" applyFill="1" applyBorder="1" applyAlignment="1">
      <alignment horizontal="center" vertical="center"/>
    </xf>
    <xf numFmtId="10" fontId="42" fillId="0" borderId="26" xfId="569" applyNumberFormat="1" applyFont="1" applyBorder="1" applyAlignment="1">
      <alignment horizontal="center" vertical="center" wrapText="1"/>
    </xf>
    <xf numFmtId="187" fontId="53" fillId="9" borderId="26" xfId="569" applyNumberFormat="1" applyFont="1" applyFill="1" applyBorder="1" applyAlignment="1">
      <alignment horizontal="centerContinuous" vertical="center"/>
    </xf>
    <xf numFmtId="187" fontId="53" fillId="9" borderId="50" xfId="569" applyNumberFormat="1" applyFont="1" applyFill="1" applyBorder="1" applyAlignment="1">
      <alignment horizontal="centerContinuous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8" fontId="29" fillId="0" borderId="0" xfId="2" applyNumberFormat="1" applyFont="1">
      <alignment vertical="center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0" fontId="3" fillId="0" borderId="0" xfId="568">
      <alignment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77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0" fontId="78" fillId="0" borderId="0" xfId="568" applyFont="1">
      <alignment vertical="center"/>
    </xf>
    <xf numFmtId="0" fontId="79" fillId="0" borderId="0" xfId="568" applyFont="1">
      <alignment vertical="center"/>
    </xf>
    <xf numFmtId="0" fontId="76" fillId="16" borderId="0" xfId="568" applyFont="1" applyFill="1">
      <alignment vertical="center"/>
    </xf>
    <xf numFmtId="0" fontId="3" fillId="16" borderId="0" xfId="568" applyFill="1">
      <alignment vertical="center"/>
    </xf>
    <xf numFmtId="49" fontId="60" fillId="14" borderId="0" xfId="568" applyNumberFormat="1" applyFont="1" applyFill="1" applyAlignment="1">
      <alignment horizontal="center" vertical="center" wrapText="1"/>
    </xf>
    <xf numFmtId="49" fontId="38" fillId="14" borderId="0" xfId="568" applyNumberFormat="1" applyFont="1" applyFill="1" applyAlignment="1">
      <alignment horizontal="center" vertical="center" wrapText="1"/>
    </xf>
    <xf numFmtId="9" fontId="65" fillId="14" borderId="0" xfId="569" applyFont="1" applyFill="1" applyBorder="1" applyAlignment="1">
      <alignment horizontal="center" vertical="center" wrapText="1"/>
    </xf>
    <xf numFmtId="49" fontId="65" fillId="14" borderId="0" xfId="568" applyNumberFormat="1" applyFont="1" applyFill="1" applyAlignment="1">
      <alignment horizontal="center" vertical="center" wrapText="1"/>
    </xf>
    <xf numFmtId="49" fontId="71" fillId="14" borderId="0" xfId="568" applyNumberFormat="1" applyFont="1" applyFill="1" applyAlignment="1">
      <alignment horizontal="center" vertical="center" wrapText="1"/>
    </xf>
    <xf numFmtId="180" fontId="60" fillId="15" borderId="0" xfId="568" applyNumberFormat="1" applyFont="1" applyFill="1" applyAlignment="1">
      <alignment horizontal="center" vertical="center"/>
    </xf>
    <xf numFmtId="183" fontId="32" fillId="15" borderId="0" xfId="568" applyNumberFormat="1" applyFont="1" applyFill="1" applyAlignment="1">
      <alignment horizontal="center" vertical="center"/>
    </xf>
    <xf numFmtId="9" fontId="72" fillId="15" borderId="0" xfId="569" applyFont="1" applyFill="1" applyBorder="1" applyAlignment="1">
      <alignment horizontal="center" vertical="center"/>
    </xf>
    <xf numFmtId="9" fontId="6" fillId="15" borderId="0" xfId="569" applyFont="1" applyFill="1" applyBorder="1" applyAlignment="1">
      <alignment horizontal="center" vertical="center"/>
    </xf>
    <xf numFmtId="190" fontId="6" fillId="15" borderId="0" xfId="568" applyNumberFormat="1" applyFont="1" applyFill="1" applyAlignment="1">
      <alignment horizontal="center" vertical="center"/>
    </xf>
    <xf numFmtId="0" fontId="6" fillId="15" borderId="0" xfId="568" applyFont="1" applyFill="1" applyAlignment="1">
      <alignment horizontal="center" vertical="center"/>
    </xf>
    <xf numFmtId="185" fontId="6" fillId="15" borderId="0" xfId="568" applyNumberFormat="1" applyFont="1" applyFill="1" applyAlignment="1">
      <alignment horizontal="center" vertical="center"/>
    </xf>
    <xf numFmtId="10" fontId="6" fillId="15" borderId="0" xfId="569" applyNumberFormat="1" applyFont="1" applyFill="1" applyBorder="1" applyAlignment="1">
      <alignment horizontal="right" vertical="center"/>
    </xf>
    <xf numFmtId="179" fontId="6" fillId="15" borderId="0" xfId="568" applyNumberFormat="1" applyFont="1" applyFill="1" applyAlignment="1">
      <alignment horizontal="right" vertical="center"/>
    </xf>
    <xf numFmtId="191" fontId="6" fillId="15" borderId="0" xfId="568" applyNumberFormat="1" applyFont="1" applyFill="1" applyAlignment="1">
      <alignment horizontal="right" vertical="center"/>
    </xf>
    <xf numFmtId="192" fontId="6" fillId="15" borderId="0" xfId="568" applyNumberFormat="1" applyFont="1" applyFill="1" applyAlignment="1">
      <alignment horizontal="right" vertical="center"/>
    </xf>
    <xf numFmtId="192" fontId="71" fillId="15" borderId="0" xfId="568" applyNumberFormat="1" applyFont="1" applyFill="1" applyAlignment="1">
      <alignment horizontal="right" vertical="center"/>
    </xf>
  </cellXfs>
  <cellStyles count="571">
    <cellStyle name="나쁨 2" xfId="570" xr:uid="{A0EDDB77-C68B-4A8A-B7AE-6F918370DA20}"/>
    <cellStyle name="백분율" xfId="2" builtinId="5"/>
    <cellStyle name="백분율 2" xfId="563" xr:uid="{D6A3D204-8C70-4A7D-BF58-53F115410276}"/>
    <cellStyle name="백분율 2 2" xfId="569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08D4EFA-0BF3-482F-BC2D-14766166B48B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마니교통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6623-4406-87A7-1486601C9186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DFA-4C68-BD48-B18F74CE0831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FF0D-4BF8-A970-36CD6356B0DB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61CC-41F0-A92C-1CF5D5A511D6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B278-4124-A277-0E9BD28EA50B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78-48DC-8FB7-2E97535DEBFA}"/>
              </c:ext>
            </c:extLst>
          </c:dPt>
          <c:dPt>
            <c:idx val="9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B278-4124-A277-0E9BD28EA5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종합!$H$11:$H$20</c:f>
              <c:numCache>
                <c:formatCode>"유카후("0"월)"</c:formatCode>
                <c:ptCount val="10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종합!$J$11:$J$20</c:f>
              <c:numCache>
                <c:formatCode>_-* #,##0.00_-;\-* #,##0.00_-;_-* "-"_-;_-@_-</c:formatCode>
                <c:ptCount val="10"/>
                <c:pt idx="0">
                  <c:v>1.7423246681955449</c:v>
                </c:pt>
                <c:pt idx="1">
                  <c:v>1.9679720756638464</c:v>
                </c:pt>
                <c:pt idx="2">
                  <c:v>2.0569053104539212</c:v>
                </c:pt>
                <c:pt idx="3">
                  <c:v>2.0314190132020662</c:v>
                </c:pt>
                <c:pt idx="4">
                  <c:v>1.9707336704401668</c:v>
                </c:pt>
                <c:pt idx="5">
                  <c:v>1.8148324394926365</c:v>
                </c:pt>
                <c:pt idx="6">
                  <c:v>1.8401091407573849</c:v>
                </c:pt>
                <c:pt idx="7">
                  <c:v>1.7542047839820718</c:v>
                </c:pt>
                <c:pt idx="8">
                  <c:v>1.7704412824101432</c:v>
                </c:pt>
                <c:pt idx="9">
                  <c:v>1.8915155438898799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1"/>
          <c:min val="1.72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종합!$H$34:$H$39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종합!$N$28:$N$33</c:f>
              <c:numCache>
                <c:formatCode>0%</c:formatCode>
                <c:ptCount val="6"/>
                <c:pt idx="0">
                  <c:v>0</c:v>
                </c:pt>
                <c:pt idx="1">
                  <c:v>0.15789473684210525</c:v>
                </c:pt>
                <c:pt idx="2">
                  <c:v>5.2631578947368418E-2</c:v>
                </c:pt>
                <c:pt idx="3">
                  <c:v>0.47368421052631576</c:v>
                </c:pt>
                <c:pt idx="4">
                  <c:v>0.26315789473684209</c:v>
                </c:pt>
                <c:pt idx="5">
                  <c:v>5.2631578947368418E-2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종합!$M$74:$R$74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종합!$M$73:$R$73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종합!$M$72:$R$72</c:f>
              <c:numCache>
                <c:formatCode>0%</c:formatCode>
                <c:ptCount val="6"/>
                <c:pt idx="0">
                  <c:v>0.5</c:v>
                </c:pt>
                <c:pt idx="1">
                  <c:v>0.58333333333333337</c:v>
                </c:pt>
                <c:pt idx="2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종합!$M$71:$R$71</c:f>
              <c:numCache>
                <c:formatCode>0%</c:formatCode>
                <c:ptCount val="6"/>
                <c:pt idx="0">
                  <c:v>0.5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종합!$M$70:$R$70</c:f>
              <c:numCache>
                <c:formatCode>0%</c:formatCode>
                <c:ptCount val="6"/>
                <c:pt idx="0">
                  <c:v>0</c:v>
                </c:pt>
                <c:pt idx="1">
                  <c:v>0.16666666666666666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종합!$M$69:$R$69</c:f>
              <c:numCache>
                <c:formatCode>0%</c:formatCode>
                <c:ptCount val="6"/>
                <c:pt idx="0">
                  <c:v>0</c:v>
                </c:pt>
                <c:pt idx="1">
                  <c:v>8.3333333333333329E-2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종합!$M$67:$R$67</c:f>
              <c:strCache>
                <c:ptCount val="3"/>
                <c:pt idx="0">
                  <c:v> 7 </c:v>
                </c:pt>
                <c:pt idx="1">
                  <c:v> 81 </c:v>
                </c:pt>
                <c:pt idx="2">
                  <c:v> 47 </c:v>
                </c:pt>
              </c:strCache>
            </c:strRef>
          </c:cat>
          <c:val>
            <c:numRef>
              <c:f>종합!$M$68:$P$68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126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963706</xdr:colOff>
      <xdr:row>22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31</xdr:row>
      <xdr:rowOff>0</xdr:rowOff>
    </xdr:from>
    <xdr:to>
      <xdr:col>6</xdr:col>
      <xdr:colOff>790016</xdr:colOff>
      <xdr:row>39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55</xdr:row>
      <xdr:rowOff>303679</xdr:rowOff>
    </xdr:from>
    <xdr:to>
      <xdr:col>10</xdr:col>
      <xdr:colOff>829235</xdr:colOff>
      <xdr:row>64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57</xdr:row>
      <xdr:rowOff>145773</xdr:rowOff>
    </xdr:from>
    <xdr:to>
      <xdr:col>10</xdr:col>
      <xdr:colOff>794931</xdr:colOff>
      <xdr:row>62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31</xdr:row>
      <xdr:rowOff>33618</xdr:rowOff>
    </xdr:from>
    <xdr:to>
      <xdr:col>6</xdr:col>
      <xdr:colOff>761218</xdr:colOff>
      <xdr:row>31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309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168089</xdr:colOff>
      <xdr:row>13</xdr:row>
      <xdr:rowOff>33617</xdr:rowOff>
    </xdr:from>
    <xdr:to>
      <xdr:col>6</xdr:col>
      <xdr:colOff>448236</xdr:colOff>
      <xdr:row>16</xdr:row>
      <xdr:rowOff>235325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8C38A306-FC34-4031-A832-29BC5A175780}"/>
            </a:ext>
          </a:extLst>
        </xdr:cNvPr>
        <xdr:cNvCxnSpPr/>
      </xdr:nvCxnSpPr>
      <xdr:spPr>
        <a:xfrm flipV="1">
          <a:off x="4695265" y="4258235"/>
          <a:ext cx="280147" cy="107576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475130</xdr:colOff>
      <xdr:row>13</xdr:row>
      <xdr:rowOff>273425</xdr:rowOff>
    </xdr:from>
    <xdr:to>
      <xdr:col>6</xdr:col>
      <xdr:colOff>632017</xdr:colOff>
      <xdr:row>15</xdr:row>
      <xdr:rowOff>172573</xdr:rowOff>
    </xdr:to>
    <xdr:sp macro="" textlink="$K$20">
      <xdr:nvSpPr>
        <xdr:cNvPr id="17" name="TextBox 16">
          <a:extLst>
            <a:ext uri="{FF2B5EF4-FFF2-40B4-BE49-F238E27FC236}">
              <a16:creationId xmlns:a16="http://schemas.microsoft.com/office/drawing/2014/main" id="{FEC84891-452F-4B1A-A76B-2872640F75BB}"/>
            </a:ext>
          </a:extLst>
        </xdr:cNvPr>
        <xdr:cNvSpPr txBox="1"/>
      </xdr:nvSpPr>
      <xdr:spPr>
        <a:xfrm>
          <a:off x="4128248" y="449804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69E4566-8064-4531-856E-5F609DBA239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6.8%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537882</xdr:colOff>
      <xdr:row>17</xdr:row>
      <xdr:rowOff>44824</xdr:rowOff>
    </xdr:from>
    <xdr:to>
      <xdr:col>5</xdr:col>
      <xdr:colOff>818029</xdr:colOff>
      <xdr:row>17</xdr:row>
      <xdr:rowOff>134471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3F3171AA-FF2B-420B-BCAA-5A6EBF9ED987}"/>
            </a:ext>
          </a:extLst>
        </xdr:cNvPr>
        <xdr:cNvCxnSpPr/>
      </xdr:nvCxnSpPr>
      <xdr:spPr>
        <a:xfrm flipV="1">
          <a:off x="4191000" y="5434853"/>
          <a:ext cx="280147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94129</xdr:colOff>
      <xdr:row>15</xdr:row>
      <xdr:rowOff>239809</xdr:rowOff>
    </xdr:from>
    <xdr:to>
      <xdr:col>6</xdr:col>
      <xdr:colOff>251016</xdr:colOff>
      <xdr:row>17</xdr:row>
      <xdr:rowOff>138958</xdr:rowOff>
    </xdr:to>
    <xdr:sp macro="" textlink="$K$19">
      <xdr:nvSpPr>
        <xdr:cNvPr id="12" name="TextBox 11">
          <a:extLst>
            <a:ext uri="{FF2B5EF4-FFF2-40B4-BE49-F238E27FC236}">
              <a16:creationId xmlns:a16="http://schemas.microsoft.com/office/drawing/2014/main" id="{95A0A17B-D754-4855-8D7E-7D73B92372CC}"/>
            </a:ext>
          </a:extLst>
        </xdr:cNvPr>
        <xdr:cNvSpPr txBox="1"/>
      </xdr:nvSpPr>
      <xdr:spPr>
        <a:xfrm>
          <a:off x="3747247" y="504713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E49B9BE-7F69-4456-83B8-29BE076C4DB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3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425781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109</v>
      </c>
      <c r="C2" s="57"/>
      <c r="D2" s="57"/>
      <c r="E2" s="57"/>
      <c r="F2" s="57"/>
      <c r="G2" s="57"/>
      <c r="H2" s="57"/>
      <c r="I2" s="57"/>
      <c r="J2" s="57"/>
      <c r="K2" s="65" t="s">
        <v>241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111</v>
      </c>
      <c r="C4" s="246" t="s">
        <v>38</v>
      </c>
      <c r="D4" s="246"/>
      <c r="E4" s="62" t="s">
        <v>110</v>
      </c>
      <c r="F4" s="62" t="s">
        <v>64</v>
      </c>
      <c r="G4" s="230" t="s">
        <v>113</v>
      </c>
      <c r="H4" s="38"/>
      <c r="I4" s="38"/>
      <c r="J4" s="97" t="s">
        <v>35</v>
      </c>
      <c r="K4" s="97" t="s">
        <v>36</v>
      </c>
    </row>
    <row r="5" spans="1:28" ht="48.75" customHeight="1">
      <c r="B5" s="64" t="s">
        <v>242</v>
      </c>
      <c r="C5" s="247" t="s">
        <v>186</v>
      </c>
      <c r="D5" s="247"/>
      <c r="E5" s="63">
        <v>3</v>
      </c>
      <c r="F5" s="64">
        <v>17</v>
      </c>
      <c r="G5" s="94" t="s">
        <v>180</v>
      </c>
      <c r="H5" s="38"/>
      <c r="I5" s="38"/>
      <c r="J5" s="96" t="s">
        <v>50</v>
      </c>
      <c r="K5" s="95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8"/>
    </row>
    <row r="7" spans="1:28" ht="16.5" customHeight="1">
      <c r="B7" s="52" t="s">
        <v>126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49"/>
      <c r="P9" s="249"/>
    </row>
    <row r="10" spans="1:28" ht="23.25" customHeight="1" thickBot="1">
      <c r="G10" s="6"/>
      <c r="H10" s="191" t="s">
        <v>90</v>
      </c>
      <c r="I10" s="192" t="s">
        <v>91</v>
      </c>
      <c r="J10" s="193" t="str">
        <f>C5</f>
        <v>마니교통</v>
      </c>
      <c r="K10" s="194" t="s">
        <v>92</v>
      </c>
      <c r="X10" s="248"/>
      <c r="Z10" s="39"/>
      <c r="AA10" s="39"/>
      <c r="AB10" s="39"/>
    </row>
    <row r="11" spans="1:28" ht="23.25" customHeight="1" thickTop="1">
      <c r="G11" s="6"/>
      <c r="H11" s="231">
        <v>1</v>
      </c>
      <c r="I11" s="232">
        <v>2.0099999999999998</v>
      </c>
      <c r="J11" s="233">
        <v>1.7423246681955449</v>
      </c>
      <c r="K11" s="234"/>
      <c r="M11" s="2"/>
      <c r="Y11" s="250"/>
      <c r="Z11" s="251"/>
      <c r="AA11" s="252"/>
      <c r="AB11" s="39"/>
    </row>
    <row r="12" spans="1:28" ht="23.25" customHeight="1">
      <c r="G12" s="6"/>
      <c r="H12" s="235">
        <v>2</v>
      </c>
      <c r="I12" s="232">
        <v>2.3662575846193561</v>
      </c>
      <c r="J12" s="233">
        <v>1.9679720756638464</v>
      </c>
      <c r="K12" s="236">
        <v>0.12950939143965368</v>
      </c>
      <c r="M12" s="252"/>
      <c r="Y12" s="250"/>
      <c r="Z12" s="251"/>
      <c r="AA12" s="252"/>
      <c r="AB12" s="39"/>
    </row>
    <row r="13" spans="1:28" ht="23.25" customHeight="1">
      <c r="G13" s="6"/>
      <c r="H13" s="235">
        <v>3</v>
      </c>
      <c r="I13" s="232">
        <v>2.37</v>
      </c>
      <c r="J13" s="233">
        <v>2.0569053104539212</v>
      </c>
      <c r="K13" s="237">
        <v>4.519029303811406E-2</v>
      </c>
      <c r="M13" s="252"/>
      <c r="Y13" s="250"/>
      <c r="Z13" s="251"/>
      <c r="AA13" s="252"/>
      <c r="AB13" s="39"/>
    </row>
    <row r="14" spans="1:28" ht="23.25" customHeight="1">
      <c r="G14" s="6"/>
      <c r="H14" s="235">
        <v>4</v>
      </c>
      <c r="I14" s="232">
        <v>2.33</v>
      </c>
      <c r="J14" s="233">
        <v>2.0314190132020662</v>
      </c>
      <c r="K14" s="237">
        <v>-1.2390603068758055E-2</v>
      </c>
      <c r="M14" s="252"/>
      <c r="Y14" s="250"/>
      <c r="Z14" s="251"/>
      <c r="AA14" s="252"/>
      <c r="AB14" s="39"/>
    </row>
    <row r="15" spans="1:28" ht="23.25" customHeight="1">
      <c r="G15" s="6"/>
      <c r="H15" s="235">
        <v>5</v>
      </c>
      <c r="I15" s="232">
        <v>2.2850259626150282</v>
      </c>
      <c r="J15" s="233">
        <v>1.9707336704401668</v>
      </c>
      <c r="K15" s="237">
        <v>-2.9873375393017931E-2</v>
      </c>
      <c r="M15" s="252"/>
      <c r="Y15" s="250"/>
      <c r="Z15" s="251"/>
      <c r="AA15" s="252"/>
      <c r="AB15" s="39"/>
    </row>
    <row r="16" spans="1:28" ht="23.25" customHeight="1">
      <c r="G16" s="6"/>
      <c r="H16" s="235">
        <v>6</v>
      </c>
      <c r="I16" s="232">
        <v>2.0664933427553414</v>
      </c>
      <c r="J16" s="233">
        <v>1.8148324394926365</v>
      </c>
      <c r="K16" s="237">
        <v>-7.9108219078993791E-2</v>
      </c>
      <c r="M16" s="252"/>
      <c r="Y16" s="250"/>
      <c r="Z16" s="251"/>
      <c r="AA16" s="252"/>
      <c r="AB16" s="39"/>
    </row>
    <row r="17" spans="2:28" ht="23.25" customHeight="1">
      <c r="G17" s="6"/>
      <c r="H17" s="235">
        <v>7</v>
      </c>
      <c r="I17" s="232">
        <v>2.13</v>
      </c>
      <c r="J17" s="233">
        <v>1.8401091407573849</v>
      </c>
      <c r="K17" s="237">
        <v>1.3927842986879213E-2</v>
      </c>
      <c r="M17" s="252"/>
      <c r="Y17" s="250"/>
      <c r="Z17" s="251"/>
      <c r="AA17" s="252"/>
      <c r="AB17" s="39"/>
    </row>
    <row r="18" spans="2:28" ht="23.25" customHeight="1">
      <c r="G18" s="6"/>
      <c r="H18" s="235">
        <v>8</v>
      </c>
      <c r="I18" s="232">
        <v>2.08</v>
      </c>
      <c r="J18" s="233">
        <v>1.7542047839820718</v>
      </c>
      <c r="K18" s="237">
        <v>-4.6684381307923406E-2</v>
      </c>
      <c r="M18" s="252"/>
      <c r="Y18" s="250"/>
      <c r="Z18" s="251"/>
      <c r="AA18" s="252"/>
      <c r="AB18" s="39"/>
    </row>
    <row r="19" spans="2:28" ht="23.25" customHeight="1">
      <c r="G19" s="6"/>
      <c r="H19" s="235">
        <v>9</v>
      </c>
      <c r="I19" s="232">
        <v>2.13</v>
      </c>
      <c r="J19" s="233">
        <v>1.7704412824101432</v>
      </c>
      <c r="K19" s="237">
        <v>9.2557599753058106E-3</v>
      </c>
      <c r="M19" s="252"/>
      <c r="Y19" s="250"/>
      <c r="Z19" s="251"/>
      <c r="AA19" s="252"/>
      <c r="AB19" s="39"/>
    </row>
    <row r="20" spans="2:28" ht="23.25" customHeight="1">
      <c r="G20" s="6"/>
      <c r="H20" s="235">
        <v>10</v>
      </c>
      <c r="I20" s="232">
        <v>2.25</v>
      </c>
      <c r="J20" s="233">
        <v>1.8915155438898799</v>
      </c>
      <c r="K20" s="237">
        <v>6.8386487980508059E-2</v>
      </c>
      <c r="M20" s="252"/>
      <c r="Y20" s="250"/>
      <c r="Z20" s="251"/>
      <c r="AA20" s="252"/>
      <c r="AB20" s="39"/>
    </row>
    <row r="21" spans="2:28" ht="23.25" customHeight="1">
      <c r="G21" s="6"/>
      <c r="H21" s="238" t="s">
        <v>228</v>
      </c>
      <c r="I21" s="239">
        <v>0.11940298507462699</v>
      </c>
      <c r="J21" s="240">
        <v>8.5627482878289252E-2</v>
      </c>
      <c r="K21" s="241">
        <v>-3.3775502196337737E-2</v>
      </c>
      <c r="M21" s="252"/>
      <c r="Y21" s="250"/>
      <c r="Z21" s="251"/>
      <c r="AA21" s="252"/>
      <c r="AB21" s="39"/>
    </row>
    <row r="22" spans="2:28" ht="23.25" customHeight="1">
      <c r="H22" s="242" t="s">
        <v>239</v>
      </c>
      <c r="I22" s="243"/>
      <c r="J22" s="244" t="s">
        <v>240</v>
      </c>
      <c r="K22" s="245"/>
      <c r="M22" s="252"/>
      <c r="X22" s="2"/>
      <c r="Y22" s="2"/>
      <c r="AB22" s="39"/>
    </row>
    <row r="23" spans="2:28" ht="9" customHeight="1">
      <c r="M23" s="252"/>
      <c r="X23" s="2"/>
      <c r="Y23" s="2"/>
      <c r="AB23" s="252"/>
    </row>
    <row r="24" spans="2:28" ht="16.5" customHeight="1">
      <c r="B24" s="52" t="s">
        <v>127</v>
      </c>
      <c r="C24" s="52"/>
      <c r="D24" s="51"/>
      <c r="E24" s="51"/>
      <c r="F24" s="51"/>
      <c r="G24" s="51"/>
      <c r="H24" s="51"/>
      <c r="I24" s="51"/>
      <c r="J24" s="51"/>
      <c r="K24" s="51"/>
      <c r="M24" s="252"/>
      <c r="X24" s="2"/>
      <c r="Y24" s="2"/>
      <c r="AB24" s="252"/>
    </row>
    <row r="25" spans="2:28" ht="27.75" customHeight="1">
      <c r="B25" s="56" t="s">
        <v>62</v>
      </c>
      <c r="C25" s="56" t="s">
        <v>99</v>
      </c>
      <c r="D25" s="56" t="s">
        <v>101</v>
      </c>
      <c r="E25" s="56" t="s">
        <v>102</v>
      </c>
      <c r="F25" s="56" t="s">
        <v>103</v>
      </c>
      <c r="G25" s="56" t="s">
        <v>104</v>
      </c>
      <c r="H25" s="56" t="s">
        <v>6</v>
      </c>
      <c r="I25" s="56" t="s">
        <v>7</v>
      </c>
      <c r="J25" s="56" t="s">
        <v>105</v>
      </c>
      <c r="K25" s="56" t="s">
        <v>71</v>
      </c>
      <c r="M25" s="252"/>
      <c r="X25" s="2"/>
      <c r="Y25" s="2"/>
      <c r="AB25" s="252"/>
    </row>
    <row r="26" spans="2:28" ht="23.25" customHeight="1">
      <c r="B26" s="76" t="s">
        <v>227</v>
      </c>
      <c r="C26" s="77">
        <v>10</v>
      </c>
      <c r="D26" s="78">
        <v>2.0334265416768305E-2</v>
      </c>
      <c r="E26" s="78">
        <v>0.35602918612787621</v>
      </c>
      <c r="F26" s="78">
        <v>0.19719907684227087</v>
      </c>
      <c r="G26" s="79">
        <v>12.769287679523496</v>
      </c>
      <c r="H26" s="80">
        <v>0.37280726770689637</v>
      </c>
      <c r="I26" s="80">
        <v>18.002726291824391</v>
      </c>
      <c r="J26" s="81">
        <v>2.2456981723557368</v>
      </c>
      <c r="K26" s="82" t="s">
        <v>69</v>
      </c>
      <c r="M26" s="252"/>
      <c r="N26" s="253" t="s">
        <v>115</v>
      </c>
      <c r="Y26" s="2"/>
    </row>
    <row r="27" spans="2:28" ht="22.5" customHeight="1">
      <c r="B27" s="223" t="s">
        <v>115</v>
      </c>
      <c r="C27" s="69">
        <v>10</v>
      </c>
      <c r="D27" s="70">
        <v>2.8049157055165013E-2</v>
      </c>
      <c r="E27" s="70">
        <v>0.36382089519432737</v>
      </c>
      <c r="F27" s="70">
        <v>0.21505938644178416</v>
      </c>
      <c r="G27" s="71">
        <v>15.881142857142857</v>
      </c>
      <c r="H27" s="72">
        <v>0.39591602720042085</v>
      </c>
      <c r="I27" s="72">
        <v>14.569159917604376</v>
      </c>
      <c r="J27" s="73">
        <v>1.8915155438898799</v>
      </c>
      <c r="K27" s="74" t="s">
        <v>69</v>
      </c>
      <c r="M27" s="252"/>
      <c r="N27" s="39" t="s">
        <v>69</v>
      </c>
      <c r="O27" s="39">
        <v>19</v>
      </c>
      <c r="Y27" s="2"/>
    </row>
    <row r="28" spans="2:28" ht="22.5" customHeight="1">
      <c r="B28" s="53" t="s">
        <v>106</v>
      </c>
      <c r="C28" s="53"/>
      <c r="D28" s="67">
        <f>D27/D26-1</f>
        <v>0.37940350832810288</v>
      </c>
      <c r="E28" s="67">
        <f t="shared" ref="E28:J28" si="0">E27/E26-1</f>
        <v>2.1885029008977375E-2</v>
      </c>
      <c r="F28" s="67">
        <f t="shared" si="0"/>
        <v>9.0569945283257125E-2</v>
      </c>
      <c r="G28" s="67">
        <f t="shared" si="0"/>
        <v>0.24369841573930962</v>
      </c>
      <c r="H28" s="67">
        <f t="shared" si="0"/>
        <v>6.1985807400334103E-2</v>
      </c>
      <c r="I28" s="67">
        <f t="shared" si="0"/>
        <v>-0.19072480015314719</v>
      </c>
      <c r="J28" s="67">
        <f t="shared" si="0"/>
        <v>-0.15771604253225158</v>
      </c>
      <c r="K28" s="68" t="str">
        <f>J22</f>
        <v>21위/(32개사)</v>
      </c>
      <c r="M28" s="2" t="s">
        <v>243</v>
      </c>
      <c r="N28" s="254">
        <v>0</v>
      </c>
      <c r="O28" s="39">
        <v>1</v>
      </c>
      <c r="X28" s="2"/>
      <c r="Y28" s="2"/>
    </row>
    <row r="29" spans="2:28" ht="22.5" customHeight="1">
      <c r="M29" s="2" t="s">
        <v>66</v>
      </c>
      <c r="N29" s="254">
        <v>0.15789473684210525</v>
      </c>
      <c r="O29" s="39">
        <v>2</v>
      </c>
      <c r="X29" s="2"/>
      <c r="Y29" s="2"/>
    </row>
    <row r="30" spans="2:28" ht="17.25" customHeight="1">
      <c r="B30" s="52" t="s">
        <v>128</v>
      </c>
      <c r="C30" s="52"/>
      <c r="D30" s="51"/>
      <c r="E30" s="51"/>
      <c r="F30" s="51"/>
      <c r="G30" s="51"/>
      <c r="H30" s="51"/>
      <c r="I30" s="51"/>
      <c r="J30" s="51"/>
      <c r="K30" s="51"/>
      <c r="M30" s="2" t="s">
        <v>68</v>
      </c>
      <c r="N30" s="254">
        <v>5.2631578947368418E-2</v>
      </c>
      <c r="O30" s="39">
        <v>1</v>
      </c>
      <c r="X30" s="2"/>
      <c r="Y30" s="2"/>
    </row>
    <row r="31" spans="2:28" ht="22.5" customHeight="1">
      <c r="B31" s="60"/>
      <c r="C31" s="60"/>
      <c r="M31" s="2" t="s">
        <v>69</v>
      </c>
      <c r="N31" s="254">
        <v>0.47368421052631576</v>
      </c>
      <c r="O31" s="39">
        <v>9</v>
      </c>
      <c r="X31" s="2"/>
      <c r="Y31" s="2"/>
    </row>
    <row r="32" spans="2:28" ht="22.5" customHeight="1" thickBot="1">
      <c r="H32" s="195" t="s">
        <v>90</v>
      </c>
      <c r="I32" s="196" t="s">
        <v>91</v>
      </c>
      <c r="J32" s="197" t="str">
        <f>J10</f>
        <v>마니교통</v>
      </c>
      <c r="K32" s="198" t="s">
        <v>114</v>
      </c>
      <c r="M32" s="2" t="s">
        <v>67</v>
      </c>
      <c r="N32" s="254">
        <v>0.26315789473684209</v>
      </c>
      <c r="O32" s="39">
        <v>5</v>
      </c>
      <c r="X32" s="2"/>
      <c r="Y32" s="2"/>
    </row>
    <row r="33" spans="2:28" ht="22.5" customHeight="1" thickTop="1">
      <c r="H33" s="203" t="s">
        <v>108</v>
      </c>
      <c r="I33" s="204" t="s">
        <v>69</v>
      </c>
      <c r="J33" s="205" t="s">
        <v>69</v>
      </c>
      <c r="K33" s="206"/>
      <c r="M33" s="2" t="s">
        <v>70</v>
      </c>
      <c r="N33" s="254">
        <v>5.2631578947368418E-2</v>
      </c>
      <c r="O33" s="39">
        <v>1</v>
      </c>
      <c r="X33" s="2"/>
      <c r="Z33" s="39"/>
      <c r="AA33" s="39"/>
      <c r="AB33" s="39"/>
    </row>
    <row r="34" spans="2:28" ht="21" customHeight="1">
      <c r="H34" s="199" t="s">
        <v>93</v>
      </c>
      <c r="I34" s="200">
        <v>7.2690414132638284E-2</v>
      </c>
      <c r="J34" s="201" t="s">
        <v>244</v>
      </c>
      <c r="K34" s="202">
        <v>-7.2690414132638284E-2</v>
      </c>
      <c r="M34" s="2"/>
      <c r="X34" s="2"/>
      <c r="Z34" s="39"/>
      <c r="AA34" s="39"/>
      <c r="AB34" s="39"/>
    </row>
    <row r="35" spans="2:28" ht="21" customHeight="1">
      <c r="H35" s="183" t="s">
        <v>94</v>
      </c>
      <c r="I35" s="175">
        <v>9.556907037358818E-2</v>
      </c>
      <c r="J35" s="184" t="s">
        <v>245</v>
      </c>
      <c r="K35" s="185">
        <v>6.2325666468517074E-2</v>
      </c>
      <c r="L35" s="4"/>
      <c r="M35" s="2"/>
      <c r="X35" s="2"/>
      <c r="Z35" s="39"/>
      <c r="AA35" s="39"/>
      <c r="AB35" s="39"/>
    </row>
    <row r="36" spans="2:28" ht="21" customHeight="1">
      <c r="H36" s="182" t="s">
        <v>95</v>
      </c>
      <c r="I36" s="175">
        <v>0.16188821314798726</v>
      </c>
      <c r="J36" s="184" t="s">
        <v>246</v>
      </c>
      <c r="K36" s="185">
        <v>-0.10925663420061885</v>
      </c>
      <c r="L36" s="4"/>
      <c r="M36" s="2"/>
      <c r="X36" s="2"/>
      <c r="Z36" s="39"/>
      <c r="AA36" s="39"/>
      <c r="AB36" s="39"/>
    </row>
    <row r="37" spans="2:28" ht="21" customHeight="1">
      <c r="H37" s="182" t="s">
        <v>98</v>
      </c>
      <c r="I37" s="175">
        <v>0.22473211699971041</v>
      </c>
      <c r="J37" s="184" t="s">
        <v>247</v>
      </c>
      <c r="K37" s="185">
        <v>0.24895209352660536</v>
      </c>
      <c r="L37" s="4"/>
      <c r="M37" s="2"/>
      <c r="X37" s="2"/>
      <c r="Z37" s="39"/>
      <c r="AA37" s="39"/>
      <c r="AB37" s="39"/>
    </row>
    <row r="38" spans="2:28" ht="21" customHeight="1">
      <c r="H38" s="186" t="s">
        <v>96</v>
      </c>
      <c r="I38" s="175">
        <v>0.23284100781928757</v>
      </c>
      <c r="J38" s="184" t="s">
        <v>248</v>
      </c>
      <c r="K38" s="185">
        <v>3.031688691755452E-2</v>
      </c>
      <c r="L38" s="4"/>
      <c r="M38" s="2"/>
      <c r="X38" s="2"/>
      <c r="Z38" s="39"/>
      <c r="AA38" s="39"/>
      <c r="AB38" s="39"/>
    </row>
    <row r="39" spans="2:28" ht="21" customHeight="1">
      <c r="H39" s="187" t="s">
        <v>97</v>
      </c>
      <c r="I39" s="188">
        <v>0.21227917752678829</v>
      </c>
      <c r="J39" s="189" t="s">
        <v>246</v>
      </c>
      <c r="K39" s="190">
        <v>-0.15964759857941987</v>
      </c>
      <c r="L39" s="4"/>
      <c r="M39" s="2"/>
      <c r="X39" s="2"/>
      <c r="Z39" s="39"/>
      <c r="AA39" s="39"/>
      <c r="AB39" s="39"/>
    </row>
    <row r="40" spans="2:28" ht="22.5" customHeight="1">
      <c r="L40" s="4"/>
      <c r="M40" s="2"/>
      <c r="X40" s="2"/>
      <c r="Z40" s="39"/>
      <c r="AA40" s="39"/>
      <c r="AB40" s="39"/>
    </row>
    <row r="41" spans="2:28" ht="18" customHeight="1">
      <c r="B41" s="52" t="s">
        <v>129</v>
      </c>
      <c r="C41" s="52"/>
      <c r="D41" s="51"/>
      <c r="E41" s="51"/>
      <c r="F41" s="51"/>
      <c r="G41" s="51"/>
      <c r="H41" s="51"/>
      <c r="I41" s="51"/>
      <c r="J41" s="51"/>
      <c r="K41" s="51"/>
      <c r="L41" s="4"/>
      <c r="M41" s="2"/>
      <c r="X41" s="2"/>
      <c r="Z41" s="39"/>
      <c r="AA41" s="39"/>
      <c r="AB41" s="39"/>
    </row>
    <row r="42" spans="2:28" ht="30.75" customHeight="1">
      <c r="B42" s="56" t="s">
        <v>62</v>
      </c>
      <c r="C42" s="56" t="s">
        <v>100</v>
      </c>
      <c r="D42" s="56" t="s">
        <v>101</v>
      </c>
      <c r="E42" s="56" t="s">
        <v>102</v>
      </c>
      <c r="F42" s="56" t="s">
        <v>103</v>
      </c>
      <c r="G42" s="56" t="s">
        <v>104</v>
      </c>
      <c r="H42" s="56" t="s">
        <v>6</v>
      </c>
      <c r="I42" s="56" t="s">
        <v>7</v>
      </c>
      <c r="J42" s="56" t="s">
        <v>105</v>
      </c>
      <c r="K42" s="56" t="s">
        <v>71</v>
      </c>
      <c r="L42" s="4"/>
      <c r="M42" s="2"/>
      <c r="N42" s="39" t="s">
        <v>122</v>
      </c>
      <c r="X42" s="2"/>
      <c r="Z42" s="39"/>
      <c r="AA42" s="39"/>
      <c r="AB42" s="39"/>
    </row>
    <row r="43" spans="2:28" ht="22.5" customHeight="1">
      <c r="B43" s="225" t="s">
        <v>115</v>
      </c>
      <c r="C43" s="77">
        <v>1</v>
      </c>
      <c r="D43" s="78">
        <v>6.7715156896309539E-2</v>
      </c>
      <c r="E43" s="78">
        <v>0.40056657245528138</v>
      </c>
      <c r="F43" s="78">
        <v>0.20037294245033796</v>
      </c>
      <c r="G43" s="79">
        <v>21.9374</v>
      </c>
      <c r="H43" s="80">
        <v>4.3916506335701442</v>
      </c>
      <c r="I43" s="80">
        <v>45.20698076161969</v>
      </c>
      <c r="J43" s="81">
        <v>1.7537285056679037</v>
      </c>
      <c r="K43" s="83" t="s">
        <v>75</v>
      </c>
      <c r="L43" s="4"/>
      <c r="M43" s="2"/>
      <c r="N43" s="39">
        <v>1</v>
      </c>
      <c r="X43" s="2"/>
      <c r="Z43" s="39"/>
      <c r="AA43" s="39"/>
      <c r="AB43" s="39"/>
    </row>
    <row r="44" spans="2:28" ht="22.5" customHeight="1">
      <c r="B44" s="223" t="s">
        <v>115</v>
      </c>
      <c r="C44" s="69">
        <v>2</v>
      </c>
      <c r="D44" s="70">
        <v>5.2867493148698992E-2</v>
      </c>
      <c r="E44" s="70">
        <v>0.34322076591314921</v>
      </c>
      <c r="F44" s="70">
        <v>0.18997167183676331</v>
      </c>
      <c r="G44" s="71">
        <v>17.110421052631576</v>
      </c>
      <c r="H44" s="72">
        <v>1.177446932245541</v>
      </c>
      <c r="I44" s="72">
        <v>13.961414468083246</v>
      </c>
      <c r="J44" s="73">
        <v>1.9352067459377125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3" t="s">
        <v>115</v>
      </c>
      <c r="C45" s="69">
        <v>3</v>
      </c>
      <c r="D45" s="70">
        <v>2.9868779553214743E-2</v>
      </c>
      <c r="E45" s="70">
        <v>0.35220433325692546</v>
      </c>
      <c r="F45" s="70">
        <v>0.20364585758787976</v>
      </c>
      <c r="G45" s="71">
        <v>15.993500000000001</v>
      </c>
      <c r="H45" s="72">
        <v>1.3544852246950312</v>
      </c>
      <c r="I45" s="72">
        <v>13.04936960041665</v>
      </c>
      <c r="J45" s="73">
        <v>2.0665403482054359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3" t="s">
        <v>115</v>
      </c>
      <c r="C46" s="69">
        <v>4</v>
      </c>
      <c r="D46" s="70">
        <v>2.4997853083789615E-2</v>
      </c>
      <c r="E46" s="70">
        <v>0.35476311498254498</v>
      </c>
      <c r="F46" s="70">
        <v>0.22123126794501249</v>
      </c>
      <c r="G46" s="71">
        <v>17.091684210526314</v>
      </c>
      <c r="H46" s="72">
        <v>0.49059747938458625</v>
      </c>
      <c r="I46" s="72">
        <v>14.080711563486343</v>
      </c>
      <c r="J46" s="73">
        <v>1.9825554587390748</v>
      </c>
      <c r="K46" s="74" t="s">
        <v>69</v>
      </c>
      <c r="M46" s="2"/>
      <c r="N46" s="39">
        <v>3</v>
      </c>
      <c r="X46" s="2"/>
      <c r="Z46" s="39"/>
      <c r="AA46" s="39"/>
      <c r="AB46" s="39"/>
    </row>
    <row r="47" spans="2:28" ht="22.5" customHeight="1">
      <c r="B47" s="223" t="s">
        <v>115</v>
      </c>
      <c r="C47" s="69">
        <v>5</v>
      </c>
      <c r="D47" s="70">
        <v>2.7212720474049792E-2</v>
      </c>
      <c r="E47" s="70">
        <v>0.35703401521290851</v>
      </c>
      <c r="F47" s="70">
        <v>0.22370126342992042</v>
      </c>
      <c r="G47" s="71">
        <v>16.333066666666664</v>
      </c>
      <c r="H47" s="72">
        <v>0.4035583104224218</v>
      </c>
      <c r="I47" s="72">
        <v>14.331449998518293</v>
      </c>
      <c r="J47" s="73">
        <v>1.9030076454144353</v>
      </c>
      <c r="K47" s="74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>
      <c r="B48" s="223" t="s">
        <v>115</v>
      </c>
      <c r="C48" s="69">
        <v>6</v>
      </c>
      <c r="D48" s="70">
        <v>2.6120846618573695E-2</v>
      </c>
      <c r="E48" s="70">
        <v>0.35264410467527868</v>
      </c>
      <c r="F48" s="70">
        <v>0.20354331883422822</v>
      </c>
      <c r="G48" s="71">
        <v>15.48881818181818</v>
      </c>
      <c r="H48" s="72">
        <v>0.42977896713308322</v>
      </c>
      <c r="I48" s="72">
        <v>11.940487646863147</v>
      </c>
      <c r="J48" s="73">
        <v>1.813702780142606</v>
      </c>
      <c r="K48" s="74" t="s">
        <v>67</v>
      </c>
      <c r="M48" s="2"/>
      <c r="N48" s="39">
        <v>2</v>
      </c>
      <c r="X48" s="2"/>
      <c r="Z48" s="39"/>
      <c r="AA48" s="39"/>
      <c r="AB48" s="39"/>
    </row>
    <row r="49" spans="2:28" ht="22.5" customHeight="1">
      <c r="B49" s="223" t="s">
        <v>115</v>
      </c>
      <c r="C49" s="69">
        <v>7</v>
      </c>
      <c r="D49" s="70">
        <v>3.2678858724883804E-2</v>
      </c>
      <c r="E49" s="70">
        <v>0.35882492674685501</v>
      </c>
      <c r="F49" s="70">
        <v>0.18652846376051202</v>
      </c>
      <c r="G49" s="71">
        <v>16.444499999999998</v>
      </c>
      <c r="H49" s="72">
        <v>1.5513972807934269</v>
      </c>
      <c r="I49" s="72">
        <v>12.972407236815322</v>
      </c>
      <c r="J49" s="73">
        <v>1.843045599379171</v>
      </c>
      <c r="K49" s="74" t="s">
        <v>69</v>
      </c>
      <c r="M49" s="2"/>
      <c r="N49" s="39">
        <v>3</v>
      </c>
      <c r="X49" s="2"/>
      <c r="Z49" s="39"/>
      <c r="AA49" s="39"/>
      <c r="AB49" s="39"/>
    </row>
    <row r="50" spans="2:28" ht="22.5" customHeight="1">
      <c r="B50" s="223" t="s">
        <v>115</v>
      </c>
      <c r="C50" s="69">
        <v>8</v>
      </c>
      <c r="D50" s="70">
        <v>3.6420418050434694E-2</v>
      </c>
      <c r="E50" s="70">
        <v>0.35874579075575547</v>
      </c>
      <c r="F50" s="70">
        <v>0.16840100677997516</v>
      </c>
      <c r="G50" s="71">
        <v>17.696100000000001</v>
      </c>
      <c r="H50" s="72">
        <v>0.51321297993327664</v>
      </c>
      <c r="I50" s="72">
        <v>13.98385460743428</v>
      </c>
      <c r="J50" s="73">
        <v>1.7542047839820718</v>
      </c>
      <c r="K50" s="74" t="s">
        <v>67</v>
      </c>
      <c r="M50" s="2"/>
      <c r="N50" s="39">
        <v>2</v>
      </c>
      <c r="X50" s="2"/>
      <c r="Z50" s="39"/>
      <c r="AA50" s="39"/>
      <c r="AB50" s="39"/>
    </row>
    <row r="51" spans="2:28" ht="22.5" customHeight="1">
      <c r="B51" s="223" t="s">
        <v>115</v>
      </c>
      <c r="C51" s="69">
        <v>9</v>
      </c>
      <c r="D51" s="70">
        <v>3.098172798720792E-2</v>
      </c>
      <c r="E51" s="70">
        <v>0.36127130621271164</v>
      </c>
      <c r="F51" s="70">
        <v>0.20232443437380318</v>
      </c>
      <c r="G51" s="71">
        <v>17.213999999999999</v>
      </c>
      <c r="H51" s="72">
        <v>0.3357819014188686</v>
      </c>
      <c r="I51" s="72">
        <v>14.57483517385108</v>
      </c>
      <c r="J51" s="73">
        <v>1.7704412824101432</v>
      </c>
      <c r="K51" s="74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>
      <c r="B52" s="223" t="s">
        <v>115</v>
      </c>
      <c r="C52" s="69">
        <v>10</v>
      </c>
      <c r="D52" s="70">
        <v>2.8049157055165013E-2</v>
      </c>
      <c r="E52" s="70">
        <v>0.36382089519432737</v>
      </c>
      <c r="F52" s="70">
        <v>0.21505938644178416</v>
      </c>
      <c r="G52" s="71">
        <v>15.881142857142857</v>
      </c>
      <c r="H52" s="72">
        <v>0.39591602720042085</v>
      </c>
      <c r="I52" s="72">
        <v>14.569159917604376</v>
      </c>
      <c r="J52" s="73">
        <v>1.8915155438898799</v>
      </c>
      <c r="K52" s="74" t="s">
        <v>249</v>
      </c>
      <c r="M52" s="2"/>
      <c r="N52" s="39">
        <v>3</v>
      </c>
      <c r="X52" s="2"/>
      <c r="Z52" s="39"/>
      <c r="AA52" s="39"/>
      <c r="AB52" s="39"/>
    </row>
    <row r="53" spans="2:28" ht="25.5" customHeight="1">
      <c r="B53" s="53" t="s">
        <v>106</v>
      </c>
      <c r="C53" s="53"/>
      <c r="D53" s="67" cm="1">
        <f t="array" aca="1" ref="D53" ca="1">(INDIRECT(ADDRESS(ROW()-1,COLUMN()))/INDIRECT(ADDRESS(ROW()-2,COLUMN())))-1</f>
        <v>-9.4654853765862912E-2</v>
      </c>
      <c r="E53" s="67" cm="1">
        <f t="array" aca="1" ref="E53" ca="1">(INDIRECT(ADDRESS(ROW()-1,COLUMN()))/INDIRECT(ADDRESS(ROW()-2,COLUMN())))-1</f>
        <v>7.0572695306019284E-3</v>
      </c>
      <c r="F53" s="67" cm="1">
        <f t="array" aca="1" ref="F53" ca="1">(INDIRECT(ADDRESS(ROW()-1,COLUMN()))/INDIRECT(ADDRESS(ROW()-2,COLUMN())))-1</f>
        <v>6.2943223379795077E-2</v>
      </c>
      <c r="G53" s="67" cm="1">
        <f t="array" aca="1" ref="G53" ca="1">(INDIRECT(ADDRESS(ROW()-1,COLUMN()))/INDIRECT(ADDRESS(ROW()-2,COLUMN())))-1</f>
        <v>-7.7428671015286499E-2</v>
      </c>
      <c r="H53" s="67" cm="1">
        <f t="array" aca="1" ref="H53" ca="1">(INDIRECT(ADDRESS(ROW()-1,COLUMN()))/INDIRECT(ADDRESS(ROW()-2,COLUMN())))-1</f>
        <v>0.1790868582477243</v>
      </c>
      <c r="I53" s="67" cm="1">
        <f t="array" aca="1" ref="I53" ca="1">(INDIRECT(ADDRESS(ROW()-1,COLUMN()))/INDIRECT(ADDRESS(ROW()-2,COLUMN())))-1</f>
        <v>-3.8938733639237721E-4</v>
      </c>
      <c r="J53" s="67" cm="1">
        <f t="array" aca="1" ref="J53" ca="1">(INDIRECT(ADDRESS(ROW()-1,COLUMN()))/INDIRECT(ADDRESS(ROW()-2,COLUMN())))-1</f>
        <v>6.8386487980508059E-2</v>
      </c>
      <c r="K53" s="75" t="str" cm="1">
        <f t="array" aca="1" ref="K53" ca="1">_xlfn.IFS(N53=0,"등급유지",N53&gt;0,N53&amp;"등급 상승",N53&lt;0,N53&amp;"등급 하락")</f>
        <v>1등급 상승</v>
      </c>
      <c r="M53" s="255"/>
      <c r="N53" s="39" cm="1">
        <f t="array" aca="1" ref="N53" ca="1">(INDIRECT(ADDRESS(ROW()-1,COLUMN()))-INDIRECT(ADDRESS(ROW()-2,COLUMN())))</f>
        <v>1</v>
      </c>
      <c r="O53" s="39" t="s">
        <v>123</v>
      </c>
      <c r="X53" s="256"/>
      <c r="Z53" s="257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255"/>
      <c r="N54" s="2"/>
      <c r="O54" s="2"/>
      <c r="X54" s="256"/>
      <c r="Z54" s="257"/>
      <c r="AA54" s="39"/>
      <c r="AB54" s="39"/>
    </row>
    <row r="55" spans="2:28" ht="18" customHeight="1">
      <c r="B55" s="52" t="s">
        <v>130</v>
      </c>
      <c r="C55" s="52"/>
      <c r="D55" s="51"/>
      <c r="E55" s="51"/>
      <c r="F55" s="51"/>
      <c r="G55" s="51"/>
      <c r="H55" s="51"/>
      <c r="I55" s="51"/>
      <c r="J55" s="51"/>
      <c r="K55" s="51"/>
      <c r="M55" s="255"/>
      <c r="X55" s="256"/>
      <c r="Z55" s="257"/>
      <c r="AA55" s="39"/>
      <c r="AB55" s="39"/>
    </row>
    <row r="56" spans="2:28" ht="21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255"/>
      <c r="X56" s="256"/>
      <c r="Z56" s="257"/>
      <c r="AA56" s="39"/>
      <c r="AB56" s="39"/>
    </row>
    <row r="57" spans="2:28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255"/>
      <c r="N57" s="256"/>
      <c r="P57" s="257"/>
      <c r="AA57" s="40"/>
    </row>
    <row r="58" spans="2:28" ht="25.5" customHeight="1">
      <c r="B58" s="48"/>
      <c r="C58" s="48"/>
      <c r="D58" s="49"/>
      <c r="M58" s="255"/>
      <c r="N58" s="256"/>
      <c r="P58" s="257"/>
      <c r="AA58" s="40"/>
    </row>
    <row r="59" spans="2:28" ht="25.5" customHeight="1">
      <c r="B59" s="48"/>
      <c r="C59" s="48"/>
      <c r="D59" s="49"/>
      <c r="M59" s="255"/>
      <c r="N59" s="256"/>
      <c r="P59" s="257"/>
      <c r="AA59" s="40"/>
    </row>
    <row r="60" spans="2:28" ht="25.5" customHeight="1">
      <c r="B60" s="48"/>
      <c r="C60" s="48"/>
      <c r="D60" s="49"/>
      <c r="M60" s="255"/>
      <c r="N60" s="256"/>
      <c r="P60" s="257"/>
      <c r="AA60" s="40"/>
    </row>
    <row r="61" spans="2:28" ht="25.5" customHeight="1">
      <c r="B61" s="48"/>
      <c r="C61" s="48"/>
      <c r="D61" s="49"/>
      <c r="M61" s="255"/>
      <c r="N61" s="256"/>
      <c r="P61" s="257"/>
      <c r="AA61" s="40"/>
    </row>
    <row r="62" spans="2:28" ht="25.5" customHeight="1">
      <c r="B62" s="48"/>
      <c r="C62" s="48"/>
      <c r="D62" s="49"/>
      <c r="M62" s="255"/>
      <c r="N62" s="256"/>
      <c r="P62" s="257"/>
      <c r="AA62" s="40"/>
    </row>
    <row r="63" spans="2:28" ht="25.5" customHeight="1">
      <c r="B63" s="48"/>
      <c r="C63" s="48"/>
      <c r="D63" s="49"/>
      <c r="M63" s="255"/>
      <c r="N63" s="256"/>
      <c r="P63" s="257"/>
      <c r="AA63" s="40"/>
    </row>
    <row r="64" spans="2:28" ht="25.5" customHeight="1">
      <c r="B64" s="48"/>
      <c r="C64" s="48"/>
      <c r="D64" s="49"/>
      <c r="E64" s="49"/>
      <c r="F64" s="49"/>
      <c r="G64" s="49"/>
      <c r="H64" s="49"/>
      <c r="I64" s="49"/>
      <c r="J64" s="49"/>
      <c r="K64" s="49"/>
      <c r="M64" s="255"/>
      <c r="N64" s="256"/>
      <c r="P64" s="257"/>
      <c r="AA64" s="40"/>
    </row>
    <row r="65" spans="2:27" ht="25.5" customHeight="1">
      <c r="B65" s="48"/>
      <c r="C65" s="48"/>
      <c r="D65" s="49"/>
      <c r="E65" s="49"/>
      <c r="F65" s="49"/>
      <c r="G65" s="49"/>
      <c r="H65" s="49"/>
      <c r="I65" s="49"/>
      <c r="J65" s="49"/>
      <c r="K65" s="49"/>
      <c r="M65" s="255"/>
      <c r="N65" s="256"/>
      <c r="P65" s="257"/>
      <c r="AA65" s="40"/>
    </row>
    <row r="66" spans="2:27" ht="25.5" customHeight="1" thickBot="1">
      <c r="B66" s="207" t="s">
        <v>90</v>
      </c>
      <c r="C66" s="208" t="s">
        <v>118</v>
      </c>
      <c r="D66" s="208" t="s">
        <v>119</v>
      </c>
      <c r="E66" s="208" t="s">
        <v>117</v>
      </c>
      <c r="F66" s="208"/>
      <c r="G66" s="208" t="s">
        <v>173</v>
      </c>
      <c r="H66" s="208" t="s">
        <v>173</v>
      </c>
      <c r="I66" s="208" t="s">
        <v>173</v>
      </c>
      <c r="J66" s="208" t="s">
        <v>173</v>
      </c>
      <c r="K66" s="209" t="s">
        <v>173</v>
      </c>
      <c r="M66" s="258">
        <v>1</v>
      </c>
      <c r="N66" s="259">
        <v>2</v>
      </c>
      <c r="O66" s="259">
        <v>3</v>
      </c>
      <c r="P66" s="258"/>
      <c r="Q66" s="259"/>
      <c r="R66" s="259"/>
      <c r="S66" s="258"/>
      <c r="T66" s="259"/>
      <c r="U66" s="260"/>
      <c r="AA66" s="40"/>
    </row>
    <row r="67" spans="2:27" ht="25.5" customHeight="1" thickTop="1">
      <c r="B67" s="212" t="s">
        <v>108</v>
      </c>
      <c r="C67" s="213" t="s">
        <v>68</v>
      </c>
      <c r="D67" s="214" t="s">
        <v>69</v>
      </c>
      <c r="E67" s="214" t="s">
        <v>67</v>
      </c>
      <c r="F67" s="214"/>
      <c r="G67" s="214" t="s">
        <v>173</v>
      </c>
      <c r="H67" s="214" t="s">
        <v>173</v>
      </c>
      <c r="I67" s="214" t="s">
        <v>173</v>
      </c>
      <c r="J67" s="214" t="s">
        <v>173</v>
      </c>
      <c r="K67" s="214" t="s">
        <v>173</v>
      </c>
      <c r="M67" s="258" t="s">
        <v>118</v>
      </c>
      <c r="N67" s="258" t="s">
        <v>119</v>
      </c>
      <c r="O67" s="258" t="s">
        <v>117</v>
      </c>
      <c r="P67" s="258"/>
      <c r="Q67" s="258"/>
      <c r="R67" s="258"/>
      <c r="S67" s="258"/>
      <c r="T67" s="258"/>
      <c r="U67" s="255"/>
      <c r="AA67" s="40"/>
    </row>
    <row r="68" spans="2:27" ht="25.5" customHeight="1">
      <c r="B68" s="210" t="s">
        <v>93</v>
      </c>
      <c r="C68" s="200" t="s">
        <v>226</v>
      </c>
      <c r="D68" s="200" t="s">
        <v>250</v>
      </c>
      <c r="E68" s="200" t="s">
        <v>226</v>
      </c>
      <c r="F68" s="200" t="s">
        <v>173</v>
      </c>
      <c r="G68" s="200" t="s">
        <v>173</v>
      </c>
      <c r="H68" s="200" t="s">
        <v>173</v>
      </c>
      <c r="I68" s="200" t="s">
        <v>173</v>
      </c>
      <c r="J68" s="200" t="s">
        <v>173</v>
      </c>
      <c r="K68" s="211" t="s">
        <v>173</v>
      </c>
      <c r="M68" s="255"/>
      <c r="N68" s="256"/>
      <c r="P68" s="257"/>
      <c r="AA68" s="40"/>
    </row>
    <row r="69" spans="2:27" ht="25.5" customHeight="1">
      <c r="B69" s="174" t="s">
        <v>94</v>
      </c>
      <c r="C69" s="176" t="s">
        <v>226</v>
      </c>
      <c r="D69" s="176" t="s">
        <v>251</v>
      </c>
      <c r="E69" s="176" t="s">
        <v>226</v>
      </c>
      <c r="F69" s="176" t="s">
        <v>173</v>
      </c>
      <c r="G69" s="176" t="s">
        <v>173</v>
      </c>
      <c r="H69" s="176" t="s">
        <v>173</v>
      </c>
      <c r="I69" s="176" t="s">
        <v>173</v>
      </c>
      <c r="J69" s="176" t="s">
        <v>173</v>
      </c>
      <c r="K69" s="177" t="s">
        <v>173</v>
      </c>
      <c r="M69" s="261">
        <v>0</v>
      </c>
      <c r="N69" s="261">
        <v>8.3333333333333329E-2</v>
      </c>
      <c r="O69" s="261">
        <v>0</v>
      </c>
      <c r="P69" s="261"/>
      <c r="Q69" s="261"/>
      <c r="R69" s="261"/>
      <c r="S69" s="261"/>
      <c r="T69" s="261"/>
      <c r="AA69" s="40"/>
    </row>
    <row r="70" spans="2:27" ht="25.5" customHeight="1">
      <c r="B70" s="173" t="s">
        <v>95</v>
      </c>
      <c r="C70" s="176" t="s">
        <v>225</v>
      </c>
      <c r="D70" s="176" t="s">
        <v>226</v>
      </c>
      <c r="E70" s="176" t="s">
        <v>226</v>
      </c>
      <c r="F70" s="176" t="s">
        <v>173</v>
      </c>
      <c r="G70" s="176" t="s">
        <v>173</v>
      </c>
      <c r="H70" s="176" t="s">
        <v>173</v>
      </c>
      <c r="I70" s="176" t="s">
        <v>173</v>
      </c>
      <c r="J70" s="176" t="s">
        <v>173</v>
      </c>
      <c r="K70" s="177" t="s">
        <v>173</v>
      </c>
      <c r="M70" s="261">
        <v>0</v>
      </c>
      <c r="N70" s="261">
        <v>0.16666666666666666</v>
      </c>
      <c r="O70" s="261">
        <v>0</v>
      </c>
      <c r="P70" s="261"/>
      <c r="Q70" s="261"/>
      <c r="R70" s="261"/>
      <c r="S70" s="261"/>
      <c r="T70" s="261"/>
      <c r="AA70" s="40"/>
    </row>
    <row r="71" spans="2:27" ht="25.5" customHeight="1">
      <c r="B71" s="173" t="s">
        <v>98</v>
      </c>
      <c r="C71" s="176" t="s">
        <v>225</v>
      </c>
      <c r="D71" s="176" t="s">
        <v>252</v>
      </c>
      <c r="E71" s="176" t="s">
        <v>253</v>
      </c>
      <c r="F71" s="176" t="s">
        <v>173</v>
      </c>
      <c r="G71" s="176" t="s">
        <v>173</v>
      </c>
      <c r="H71" s="176" t="s">
        <v>173</v>
      </c>
      <c r="I71" s="176" t="s">
        <v>173</v>
      </c>
      <c r="J71" s="176" t="s">
        <v>173</v>
      </c>
      <c r="K71" s="177" t="s">
        <v>173</v>
      </c>
      <c r="M71" s="261">
        <v>0.5</v>
      </c>
      <c r="N71" s="261">
        <v>0</v>
      </c>
      <c r="O71" s="261">
        <v>0</v>
      </c>
      <c r="P71" s="261"/>
      <c r="Q71" s="261"/>
      <c r="R71" s="261"/>
      <c r="S71" s="261"/>
      <c r="T71" s="261"/>
      <c r="AA71" s="40"/>
    </row>
    <row r="72" spans="2:27" ht="25.5" customHeight="1">
      <c r="B72" s="178" t="s">
        <v>96</v>
      </c>
      <c r="C72" s="176" t="s">
        <v>226</v>
      </c>
      <c r="D72" s="176" t="s">
        <v>251</v>
      </c>
      <c r="E72" s="176" t="s">
        <v>254</v>
      </c>
      <c r="F72" s="176" t="s">
        <v>173</v>
      </c>
      <c r="G72" s="176" t="s">
        <v>173</v>
      </c>
      <c r="H72" s="176" t="s">
        <v>173</v>
      </c>
      <c r="I72" s="176" t="s">
        <v>173</v>
      </c>
      <c r="J72" s="176" t="s">
        <v>173</v>
      </c>
      <c r="K72" s="177" t="s">
        <v>173</v>
      </c>
      <c r="M72" s="261">
        <v>0.5</v>
      </c>
      <c r="N72" s="261">
        <v>0.58333333333333337</v>
      </c>
      <c r="O72" s="261">
        <v>0.33333333333333331</v>
      </c>
      <c r="P72" s="261"/>
      <c r="Q72" s="261"/>
      <c r="R72" s="261"/>
      <c r="S72" s="261"/>
      <c r="T72" s="261"/>
      <c r="AA72" s="40"/>
    </row>
    <row r="73" spans="2:27" ht="25.5" customHeight="1">
      <c r="B73" s="179" t="s">
        <v>97</v>
      </c>
      <c r="C73" s="180" t="s">
        <v>226</v>
      </c>
      <c r="D73" s="180" t="s">
        <v>226</v>
      </c>
      <c r="E73" s="180" t="s">
        <v>255</v>
      </c>
      <c r="F73" s="180" t="s">
        <v>173</v>
      </c>
      <c r="G73" s="180" t="s">
        <v>173</v>
      </c>
      <c r="H73" s="180" t="s">
        <v>173</v>
      </c>
      <c r="I73" s="180" t="s">
        <v>173</v>
      </c>
      <c r="J73" s="180" t="s">
        <v>173</v>
      </c>
      <c r="K73" s="181" t="s">
        <v>173</v>
      </c>
      <c r="M73" s="261">
        <v>0</v>
      </c>
      <c r="N73" s="261">
        <v>0.16666666666666666</v>
      </c>
      <c r="O73" s="261">
        <v>0.5</v>
      </c>
      <c r="P73" s="261"/>
      <c r="Q73" s="261"/>
      <c r="R73" s="261"/>
      <c r="S73" s="261"/>
      <c r="T73" s="261"/>
      <c r="AA73" s="40"/>
    </row>
    <row r="74" spans="2:27" ht="15.75" customHeight="1">
      <c r="B74" s="48"/>
      <c r="C74" s="48"/>
      <c r="D74" s="49"/>
      <c r="E74" s="49"/>
      <c r="F74" s="49"/>
      <c r="G74" s="49"/>
      <c r="H74" s="49"/>
      <c r="I74" s="49"/>
      <c r="J74" s="49"/>
      <c r="K74" s="49"/>
      <c r="M74" s="261">
        <v>0</v>
      </c>
      <c r="N74" s="261">
        <v>0</v>
      </c>
      <c r="O74" s="261">
        <v>0.16666666666666666</v>
      </c>
      <c r="P74" s="261"/>
      <c r="Q74" s="261"/>
      <c r="R74" s="261"/>
      <c r="S74" s="261"/>
      <c r="T74" s="261"/>
      <c r="AA74" s="40"/>
    </row>
    <row r="75" spans="2:27" ht="17.25" customHeight="1">
      <c r="B75" s="52" t="s">
        <v>131</v>
      </c>
      <c r="C75" s="52"/>
      <c r="D75" s="51"/>
      <c r="E75" s="51"/>
      <c r="F75" s="51"/>
      <c r="G75" s="51"/>
      <c r="H75" s="51"/>
      <c r="I75" s="51"/>
      <c r="J75" s="51"/>
      <c r="K75" s="51"/>
      <c r="M75" s="255"/>
      <c r="N75" s="256"/>
      <c r="P75" s="257"/>
      <c r="AA75" s="40"/>
    </row>
    <row r="76" spans="2:27" ht="30.75" customHeight="1">
      <c r="B76" s="56" t="s">
        <v>74</v>
      </c>
      <c r="C76" s="56" t="s">
        <v>100</v>
      </c>
      <c r="D76" s="56" t="s">
        <v>101</v>
      </c>
      <c r="E76" s="56" t="s">
        <v>102</v>
      </c>
      <c r="F76" s="56" t="s">
        <v>103</v>
      </c>
      <c r="G76" s="56" t="s">
        <v>104</v>
      </c>
      <c r="H76" s="56" t="s">
        <v>6</v>
      </c>
      <c r="I76" s="56" t="s">
        <v>7</v>
      </c>
      <c r="J76" s="56" t="s">
        <v>105</v>
      </c>
      <c r="K76" s="56" t="s">
        <v>107</v>
      </c>
      <c r="M76" s="255"/>
      <c r="N76" s="256"/>
      <c r="P76" s="257"/>
      <c r="AA76" s="40"/>
    </row>
    <row r="77" spans="2:27" ht="20.25" customHeight="1">
      <c r="B77" s="87" t="s">
        <v>118</v>
      </c>
      <c r="C77" s="66">
        <v>1</v>
      </c>
      <c r="D77" s="88">
        <v>7.0265788207618321E-2</v>
      </c>
      <c r="E77" s="88">
        <v>0.39576348899014469</v>
      </c>
      <c r="F77" s="88">
        <v>0.14760096972306747</v>
      </c>
      <c r="G77" s="89">
        <v>17.53</v>
      </c>
      <c r="H77" s="90">
        <v>1.9841960892339423</v>
      </c>
      <c r="I77" s="90">
        <v>31.863234007432297</v>
      </c>
      <c r="J77" s="91">
        <v>2.0136306066700649</v>
      </c>
      <c r="K77" s="74"/>
      <c r="M77" s="255"/>
      <c r="N77" s="256"/>
      <c r="P77" s="257"/>
      <c r="AA77" s="40"/>
    </row>
    <row r="78" spans="2:27" ht="20.25" customHeight="1">
      <c r="B78" s="87" t="s">
        <v>118</v>
      </c>
      <c r="C78" s="66">
        <v>2</v>
      </c>
      <c r="D78" s="88">
        <v>5.7580564793661491E-2</v>
      </c>
      <c r="E78" s="88">
        <v>0.32294469297122019</v>
      </c>
      <c r="F78" s="88">
        <v>0.13075561655643997</v>
      </c>
      <c r="G78" s="89">
        <v>14.238</v>
      </c>
      <c r="H78" s="90">
        <v>0.12268882623170535</v>
      </c>
      <c r="I78" s="90">
        <v>9.8856521736196576</v>
      </c>
      <c r="J78" s="91">
        <v>2.2246650034974045</v>
      </c>
      <c r="K78" s="74"/>
      <c r="M78" s="255"/>
      <c r="N78" s="256"/>
      <c r="P78" s="257"/>
      <c r="AA78" s="40"/>
    </row>
    <row r="79" spans="2:27" ht="20.25" customHeight="1">
      <c r="B79" s="87" t="s">
        <v>118</v>
      </c>
      <c r="C79" s="66">
        <v>3</v>
      </c>
      <c r="D79" s="88">
        <v>3.505762502965383E-2</v>
      </c>
      <c r="E79" s="88">
        <v>0.35093855231711063</v>
      </c>
      <c r="F79" s="88">
        <v>0.14651074180067172</v>
      </c>
      <c r="G79" s="89">
        <v>14.390625</v>
      </c>
      <c r="H79" s="90">
        <v>1.5319254426321625</v>
      </c>
      <c r="I79" s="90">
        <v>13.731453283654247</v>
      </c>
      <c r="J79" s="91">
        <v>2.5520239380866645</v>
      </c>
      <c r="K79" s="74"/>
      <c r="M79" s="255"/>
      <c r="N79" s="256"/>
      <c r="P79" s="257"/>
      <c r="AA79" s="40"/>
    </row>
    <row r="80" spans="2:27" ht="20.25" customHeight="1">
      <c r="B80" s="87" t="s">
        <v>118</v>
      </c>
      <c r="C80" s="66">
        <v>4</v>
      </c>
      <c r="D80" s="88">
        <v>2.859709100670486E-2</v>
      </c>
      <c r="E80" s="88">
        <v>0.34444589116221314</v>
      </c>
      <c r="F80" s="88">
        <v>0.15579837907261118</v>
      </c>
      <c r="G80" s="89">
        <v>17.117333333333335</v>
      </c>
      <c r="H80" s="90">
        <v>0.21434968880373731</v>
      </c>
      <c r="I80" s="90">
        <v>13.643169666315069</v>
      </c>
      <c r="J80" s="91">
        <v>2.3870053743403257</v>
      </c>
      <c r="K80" s="74"/>
      <c r="M80" s="255"/>
      <c r="N80" s="256"/>
      <c r="P80" s="257"/>
      <c r="AA80" s="40"/>
    </row>
    <row r="81" spans="2:27" ht="20.25" customHeight="1">
      <c r="B81" s="87" t="s">
        <v>118</v>
      </c>
      <c r="C81" s="66">
        <v>5</v>
      </c>
      <c r="D81" s="88">
        <v>3.940986250566729E-2</v>
      </c>
      <c r="E81" s="88">
        <v>0.35945961413551902</v>
      </c>
      <c r="F81" s="88">
        <v>0.15984122438377879</v>
      </c>
      <c r="G81" s="89">
        <v>11.297666666666666</v>
      </c>
      <c r="H81" s="90">
        <v>0.42135016631778421</v>
      </c>
      <c r="I81" s="90">
        <v>19.83064169863378</v>
      </c>
      <c r="J81" s="91">
        <v>2.5238242417173784</v>
      </c>
      <c r="K81" s="74"/>
      <c r="M81" s="255"/>
      <c r="N81" s="256"/>
      <c r="P81" s="257"/>
      <c r="AA81" s="40"/>
    </row>
    <row r="82" spans="2:27" ht="20.25" customHeight="1">
      <c r="B82" s="87" t="s">
        <v>118</v>
      </c>
      <c r="C82" s="66">
        <v>6</v>
      </c>
      <c r="D82" s="88">
        <v>4.4686535968156006E-2</v>
      </c>
      <c r="E82" s="88">
        <v>0.35099145197039339</v>
      </c>
      <c r="F82" s="88">
        <v>0.10182296817500069</v>
      </c>
      <c r="G82" s="89">
        <v>14.698</v>
      </c>
      <c r="H82" s="90">
        <v>1.0998299698345022</v>
      </c>
      <c r="I82" s="90">
        <v>15.202488454002717</v>
      </c>
      <c r="J82" s="91">
        <v>2.00923382129863</v>
      </c>
      <c r="K82" s="74"/>
      <c r="M82" s="255"/>
      <c r="N82" s="256"/>
      <c r="P82" s="257"/>
      <c r="AA82" s="40"/>
    </row>
    <row r="83" spans="2:27" ht="20.25" customHeight="1">
      <c r="B83" s="87" t="s">
        <v>118</v>
      </c>
      <c r="C83" s="66">
        <v>7</v>
      </c>
      <c r="D83" s="88">
        <v>4.2376039434562557E-2</v>
      </c>
      <c r="E83" s="88">
        <v>0.36765986195262723</v>
      </c>
      <c r="F83" s="88">
        <v>0.11554567107877418</v>
      </c>
      <c r="G83" s="89">
        <v>16.316000000000003</v>
      </c>
      <c r="H83" s="90">
        <v>0.97237645615273482</v>
      </c>
      <c r="I83" s="90">
        <v>17.593936503513547</v>
      </c>
      <c r="J83" s="91">
        <v>2.2378163976218359</v>
      </c>
      <c r="K83" s="74"/>
      <c r="M83" s="255"/>
      <c r="N83" s="256"/>
      <c r="P83" s="257"/>
      <c r="AA83" s="40"/>
    </row>
    <row r="84" spans="2:27" ht="20.25" customHeight="1">
      <c r="B84" s="87" t="s">
        <v>118</v>
      </c>
      <c r="C84" s="66">
        <v>8</v>
      </c>
      <c r="D84" s="88">
        <v>3.565846478948699E-2</v>
      </c>
      <c r="E84" s="88">
        <v>0.37148113728805515</v>
      </c>
      <c r="F84" s="88">
        <v>8.5878726443688269E-2</v>
      </c>
      <c r="G84" s="89">
        <v>18.016000000000002</v>
      </c>
      <c r="H84" s="90">
        <v>1.628400230534947</v>
      </c>
      <c r="I84" s="90">
        <v>9.7704013832096823</v>
      </c>
      <c r="J84" s="91">
        <v>1.8764574916347749</v>
      </c>
      <c r="K84" s="74"/>
      <c r="M84" s="255"/>
      <c r="N84" s="256"/>
      <c r="P84" s="257"/>
      <c r="AA84" s="40"/>
    </row>
    <row r="85" spans="2:27" ht="20.25" customHeight="1">
      <c r="B85" s="87" t="s">
        <v>118</v>
      </c>
      <c r="C85" s="66">
        <v>9</v>
      </c>
      <c r="D85" s="88">
        <v>4.1620326317087314E-2</v>
      </c>
      <c r="E85" s="88">
        <v>0.36738127147906874</v>
      </c>
      <c r="F85" s="88">
        <v>0.11582330310566313</v>
      </c>
      <c r="G85" s="89">
        <v>15.978</v>
      </c>
      <c r="H85" s="90">
        <v>1.5081159258549885</v>
      </c>
      <c r="I85" s="90">
        <v>11.431518717980813</v>
      </c>
      <c r="J85" s="91">
        <v>1.9102375960262572</v>
      </c>
      <c r="K85" s="74"/>
      <c r="M85" s="255"/>
      <c r="N85" s="256"/>
      <c r="P85" s="257"/>
      <c r="AA85" s="40"/>
    </row>
    <row r="86" spans="2:27" ht="20.25" customHeight="1">
      <c r="B86" s="87" t="s">
        <v>118</v>
      </c>
      <c r="C86" s="66">
        <v>10</v>
      </c>
      <c r="D86" s="88">
        <v>3.7344252802785118E-2</v>
      </c>
      <c r="E86" s="88">
        <v>0.37373376467760683</v>
      </c>
      <c r="F86" s="88">
        <v>0.15313617483704606</v>
      </c>
      <c r="G86" s="89">
        <v>12.416</v>
      </c>
      <c r="H86" s="90">
        <v>1.4960386144189033</v>
      </c>
      <c r="I86" s="90">
        <v>24.78852870835766</v>
      </c>
      <c r="J86" s="91">
        <v>2.3777154177926874</v>
      </c>
      <c r="K86" s="74" t="s">
        <v>68</v>
      </c>
      <c r="M86" s="255"/>
      <c r="N86" s="256"/>
      <c r="P86" s="257"/>
      <c r="AA86" s="40"/>
    </row>
    <row r="87" spans="2:27" ht="20.25" customHeight="1">
      <c r="B87" s="87" t="s">
        <v>119</v>
      </c>
      <c r="C87" s="66">
        <v>1</v>
      </c>
      <c r="D87" s="88">
        <v>6.5686794639407034E-2</v>
      </c>
      <c r="E87" s="88">
        <v>0.41931462227621874</v>
      </c>
      <c r="F87" s="88">
        <v>0.23080122252757274</v>
      </c>
      <c r="G87" s="89">
        <v>22.714000000000002</v>
      </c>
      <c r="H87" s="90">
        <v>3.0043859743245172</v>
      </c>
      <c r="I87" s="90">
        <v>64.546013673389766</v>
      </c>
      <c r="J87" s="91">
        <v>1.6241175772495127</v>
      </c>
      <c r="K87" s="74"/>
      <c r="M87" s="255"/>
      <c r="N87" s="256"/>
      <c r="P87" s="257"/>
      <c r="AA87" s="40"/>
    </row>
    <row r="88" spans="2:27" ht="20.25" customHeight="1">
      <c r="B88" s="87" t="s">
        <v>119</v>
      </c>
      <c r="C88" s="66">
        <v>2</v>
      </c>
      <c r="D88" s="88">
        <v>5.7818711171387011E-2</v>
      </c>
      <c r="E88" s="88">
        <v>0.35366910373083138</v>
      </c>
      <c r="F88" s="88">
        <v>0.22963720918477493</v>
      </c>
      <c r="G88" s="89">
        <v>17.094999999999999</v>
      </c>
      <c r="H88" s="90">
        <v>8.1624600421128526E-2</v>
      </c>
      <c r="I88" s="90">
        <v>16.034699282728358</v>
      </c>
      <c r="J88" s="91">
        <v>1.8393149982328749</v>
      </c>
      <c r="K88" s="74"/>
      <c r="M88" s="255"/>
      <c r="N88" s="256"/>
      <c r="P88" s="257"/>
      <c r="AA88" s="40"/>
    </row>
    <row r="89" spans="2:27" ht="20.25" customHeight="1">
      <c r="B89" s="87" t="s">
        <v>119</v>
      </c>
      <c r="C89" s="66">
        <v>3</v>
      </c>
      <c r="D89" s="88">
        <v>2.5943403839706582E-2</v>
      </c>
      <c r="E89" s="88">
        <v>0.35294814778462796</v>
      </c>
      <c r="F89" s="88">
        <v>0.25155824155480533</v>
      </c>
      <c r="G89" s="89">
        <v>16.278199999999998</v>
      </c>
      <c r="H89" s="90">
        <v>0.16424462547591348</v>
      </c>
      <c r="I89" s="90">
        <v>10.819614703225801</v>
      </c>
      <c r="J89" s="91">
        <v>1.8938049047045566</v>
      </c>
      <c r="K89" s="74"/>
      <c r="M89" s="255"/>
      <c r="N89" s="256"/>
      <c r="P89" s="257"/>
      <c r="AA89" s="40"/>
    </row>
    <row r="90" spans="2:27" ht="20.25" customHeight="1">
      <c r="B90" s="87" t="s">
        <v>119</v>
      </c>
      <c r="C90" s="66">
        <v>4</v>
      </c>
      <c r="D90" s="88">
        <v>1.975937866025106E-2</v>
      </c>
      <c r="E90" s="88">
        <v>0.36541768063588459</v>
      </c>
      <c r="F90" s="88">
        <v>0.26479950034510941</v>
      </c>
      <c r="G90" s="89">
        <v>17.241599999999998</v>
      </c>
      <c r="H90" s="90">
        <v>0.14659738856511051</v>
      </c>
      <c r="I90" s="90">
        <v>13.598501239289707</v>
      </c>
      <c r="J90" s="91">
        <v>1.8553963792685153</v>
      </c>
      <c r="K90" s="74"/>
      <c r="M90" s="255"/>
      <c r="N90" s="256"/>
      <c r="P90" s="257"/>
      <c r="AA90" s="40"/>
    </row>
    <row r="91" spans="2:27" ht="20.25" customHeight="1">
      <c r="B91" s="87" t="s">
        <v>119</v>
      </c>
      <c r="C91" s="66">
        <v>5</v>
      </c>
      <c r="D91" s="88">
        <v>2.1741795657762849E-2</v>
      </c>
      <c r="E91" s="88">
        <v>0.3631551549422094</v>
      </c>
      <c r="F91" s="88">
        <v>0.24108433079428368</v>
      </c>
      <c r="G91" s="89">
        <v>16.490200000000002</v>
      </c>
      <c r="H91" s="90">
        <v>0.13859506045072323</v>
      </c>
      <c r="I91" s="90">
        <v>10.138761729895215</v>
      </c>
      <c r="J91" s="91">
        <v>1.8552178740497043</v>
      </c>
      <c r="K91" s="74"/>
      <c r="M91" s="255"/>
      <c r="N91" s="256"/>
      <c r="P91" s="257"/>
      <c r="AA91" s="40"/>
    </row>
    <row r="92" spans="2:27" ht="20.25" customHeight="1">
      <c r="B92" s="87" t="s">
        <v>119</v>
      </c>
      <c r="C92" s="66">
        <v>6</v>
      </c>
      <c r="D92" s="88">
        <v>1.9174917702251049E-2</v>
      </c>
      <c r="E92" s="88">
        <v>0.36137202967771692</v>
      </c>
      <c r="F92" s="88">
        <v>0.21821013381021676</v>
      </c>
      <c r="G92" s="89">
        <v>16.832250000000002</v>
      </c>
      <c r="H92" s="90">
        <v>0.15755244318427203</v>
      </c>
      <c r="I92" s="90">
        <v>7.7664086699070563</v>
      </c>
      <c r="J92" s="91">
        <v>1.8149142255795059</v>
      </c>
      <c r="K92" s="74"/>
      <c r="M92" s="255"/>
      <c r="N92" s="256"/>
      <c r="P92" s="257"/>
      <c r="AA92" s="40"/>
    </row>
    <row r="93" spans="2:27" ht="20.25" customHeight="1">
      <c r="B93" s="87" t="s">
        <v>119</v>
      </c>
      <c r="C93" s="66">
        <v>7</v>
      </c>
      <c r="D93" s="88">
        <v>2.7512221456688461E-2</v>
      </c>
      <c r="E93" s="88">
        <v>0.36612540582745001</v>
      </c>
      <c r="F93" s="88">
        <v>0.21254665514042118</v>
      </c>
      <c r="G93" s="89">
        <v>18.082750000000001</v>
      </c>
      <c r="H93" s="90">
        <v>0.31393410682275646</v>
      </c>
      <c r="I93" s="90">
        <v>8.520436955597912</v>
      </c>
      <c r="J93" s="91">
        <v>1.7431813579992943</v>
      </c>
      <c r="K93" s="74"/>
      <c r="M93" s="255"/>
      <c r="N93" s="256"/>
      <c r="P93" s="257"/>
      <c r="AA93" s="40"/>
    </row>
    <row r="94" spans="2:27" ht="20.25" customHeight="1">
      <c r="B94" s="87" t="s">
        <v>119</v>
      </c>
      <c r="C94" s="66">
        <v>8</v>
      </c>
      <c r="D94" s="88">
        <v>3.2358353998906048E-2</v>
      </c>
      <c r="E94" s="88">
        <v>0.35677833776613205</v>
      </c>
      <c r="F94" s="88">
        <v>0.1986521460554812</v>
      </c>
      <c r="G94" s="89">
        <v>18.49175</v>
      </c>
      <c r="H94" s="90">
        <v>0.18484642843196858</v>
      </c>
      <c r="I94" s="90">
        <v>7.7288912888116856</v>
      </c>
      <c r="J94" s="91">
        <v>1.7381838481951635</v>
      </c>
      <c r="K94" s="74"/>
    </row>
    <row r="95" spans="2:27" ht="20.25" customHeight="1">
      <c r="B95" s="87" t="s">
        <v>119</v>
      </c>
      <c r="C95" s="66">
        <v>9</v>
      </c>
      <c r="D95" s="88">
        <v>2.4684407165237506E-2</v>
      </c>
      <c r="E95" s="88">
        <v>0.36472110327763035</v>
      </c>
      <c r="F95" s="88">
        <v>0.21425147992609986</v>
      </c>
      <c r="G95" s="89">
        <v>18.289250000000003</v>
      </c>
      <c r="H95" s="90">
        <v>0.20737836829130241</v>
      </c>
      <c r="I95" s="90">
        <v>9.3142512843979262</v>
      </c>
      <c r="J95" s="91">
        <v>1.7823154014738289</v>
      </c>
      <c r="K95" s="74"/>
    </row>
    <row r="96" spans="2:27" ht="20.25" customHeight="1">
      <c r="B96" s="87" t="s">
        <v>119</v>
      </c>
      <c r="C96" s="66">
        <v>10</v>
      </c>
      <c r="D96" s="88">
        <v>2.1742545465324798E-2</v>
      </c>
      <c r="E96" s="88">
        <v>0.37195580379276033</v>
      </c>
      <c r="F96" s="88">
        <v>0.22086253349948926</v>
      </c>
      <c r="G96" s="89">
        <v>17.003499999999999</v>
      </c>
      <c r="H96" s="90">
        <v>0.26024264729819768</v>
      </c>
      <c r="I96" s="90">
        <v>9.6093369955202412</v>
      </c>
      <c r="J96" s="91">
        <v>1.8519006625268628</v>
      </c>
      <c r="K96" s="74" t="s">
        <v>69</v>
      </c>
    </row>
    <row r="97" spans="2:11" ht="20.25" customHeight="1">
      <c r="B97" s="87" t="s">
        <v>117</v>
      </c>
      <c r="C97" s="66">
        <v>1</v>
      </c>
      <c r="D97" s="88">
        <v>4.9734414991513619E-2</v>
      </c>
      <c r="E97" s="88">
        <v>0.38938162539842364</v>
      </c>
      <c r="F97" s="88">
        <v>0.21985608345759652</v>
      </c>
      <c r="G97" s="89">
        <v>18.080249999999999</v>
      </c>
      <c r="H97" s="90">
        <v>6.5445531819935709</v>
      </c>
      <c r="I97" s="90">
        <v>42.675940540916415</v>
      </c>
      <c r="J97" s="91">
        <v>1.6667768860486878</v>
      </c>
      <c r="K97" s="74"/>
    </row>
    <row r="98" spans="2:11" ht="20.25" customHeight="1">
      <c r="B98" s="87" t="s">
        <v>117</v>
      </c>
      <c r="C98" s="66">
        <v>2</v>
      </c>
      <c r="D98" s="88">
        <v>3.3813189863208692E-2</v>
      </c>
      <c r="E98" s="88">
        <v>0.34307319076745835</v>
      </c>
      <c r="F98" s="88">
        <v>0.20571902293659691</v>
      </c>
      <c r="G98" s="89">
        <v>14.21475</v>
      </c>
      <c r="H98" s="90">
        <v>3.0689063590740466</v>
      </c>
      <c r="I98" s="90">
        <v>13.799848927969629</v>
      </c>
      <c r="J98" s="91">
        <v>1.8412627096749083</v>
      </c>
      <c r="K98" s="74"/>
    </row>
    <row r="99" spans="2:11" ht="20.25" customHeight="1">
      <c r="B99" s="87" t="s">
        <v>117</v>
      </c>
      <c r="C99" s="66">
        <v>3</v>
      </c>
      <c r="D99" s="88">
        <v>1.4816366247936013E-2</v>
      </c>
      <c r="E99" s="88">
        <v>0.33944351527467292</v>
      </c>
      <c r="F99" s="88">
        <v>0.22972908067108774</v>
      </c>
      <c r="G99" s="89">
        <v>13.575749999999999</v>
      </c>
      <c r="H99" s="90">
        <v>1.855491346555961</v>
      </c>
      <c r="I99" s="90">
        <v>10.259970934176163</v>
      </c>
      <c r="J99" s="91">
        <v>1.9047046157369127</v>
      </c>
      <c r="K99" s="74"/>
    </row>
    <row r="100" spans="2:11" ht="20.25" customHeight="1">
      <c r="B100" s="87" t="s">
        <v>117</v>
      </c>
      <c r="C100" s="66">
        <v>4</v>
      </c>
      <c r="D100" s="88">
        <v>1.7665534236639368E-2</v>
      </c>
      <c r="E100" s="88">
        <v>0.34695921174220801</v>
      </c>
      <c r="F100" s="88">
        <v>0.24513673020110135</v>
      </c>
      <c r="G100" s="89">
        <v>14.67625</v>
      </c>
      <c r="H100" s="90">
        <v>0.73320175159248335</v>
      </c>
      <c r="I100" s="90">
        <v>10.830184909064874</v>
      </c>
      <c r="J100" s="91">
        <v>1.8567675155122052</v>
      </c>
      <c r="K100" s="74"/>
    </row>
    <row r="101" spans="2:11" ht="20.25" customHeight="1">
      <c r="B101" s="87" t="s">
        <v>117</v>
      </c>
      <c r="C101" s="66">
        <v>5</v>
      </c>
      <c r="D101" s="88">
        <v>2.0840244154956972E-2</v>
      </c>
      <c r="E101" s="88">
        <v>0.33725342875533942</v>
      </c>
      <c r="F101" s="88">
        <v>0.23252928921815771</v>
      </c>
      <c r="G101" s="89">
        <v>14.555499999999999</v>
      </c>
      <c r="H101" s="90">
        <v>0.29944639084598496</v>
      </c>
      <c r="I101" s="90">
        <v>10.23006649543222</v>
      </c>
      <c r="J101" s="91">
        <v>1.8308881629076286</v>
      </c>
      <c r="K101" s="74"/>
    </row>
    <row r="102" spans="2:11" ht="20.25" customHeight="1">
      <c r="B102" s="87" t="s">
        <v>117</v>
      </c>
      <c r="C102" s="66">
        <v>6</v>
      </c>
      <c r="D102" s="88">
        <v>2.622249175355184E-2</v>
      </c>
      <c r="E102" s="88">
        <v>0.3392225657974543</v>
      </c>
      <c r="F102" s="88">
        <v>0.23202361203049934</v>
      </c>
      <c r="G102" s="89">
        <v>15.5365</v>
      </c>
      <c r="H102" s="90">
        <v>5.0041037821099789E-2</v>
      </c>
      <c r="I102" s="90">
        <v>10.566999153222239</v>
      </c>
      <c r="J102" s="91">
        <v>1.744639270421612</v>
      </c>
      <c r="K102" s="74"/>
    </row>
    <row r="103" spans="2:11" ht="20.25" customHeight="1">
      <c r="B103" s="87" t="s">
        <v>117</v>
      </c>
      <c r="C103" s="66">
        <v>7</v>
      </c>
      <c r="D103" s="88">
        <v>2.8881882969767257E-2</v>
      </c>
      <c r="E103" s="88">
        <v>0.33810234929469718</v>
      </c>
      <c r="F103" s="88">
        <v>0.22292310324016429</v>
      </c>
      <c r="G103" s="89">
        <v>16.2575</v>
      </c>
      <c r="H103" s="90">
        <v>5.8553910794789873E-2</v>
      </c>
      <c r="I103" s="90">
        <v>10.355677366278552</v>
      </c>
      <c r="J103" s="91">
        <v>1.7112422744066627</v>
      </c>
      <c r="K103" s="74"/>
    </row>
    <row r="104" spans="2:11" ht="20.25" customHeight="1">
      <c r="B104" s="87" t="s">
        <v>117</v>
      </c>
      <c r="C104" s="66">
        <v>8</v>
      </c>
      <c r="D104" s="88">
        <v>4.6121134752151974E-2</v>
      </c>
      <c r="E104" s="88">
        <v>0.3351513925611197</v>
      </c>
      <c r="F104" s="88">
        <v>0.22195850534524661</v>
      </c>
      <c r="G104" s="89">
        <v>17.0595</v>
      </c>
      <c r="H104" s="90">
        <v>4.0651740905722822E-2</v>
      </c>
      <c r="I104" s="90">
        <v>13.333771017077085</v>
      </c>
      <c r="J104" s="91">
        <v>1.6899216565073392</v>
      </c>
      <c r="K104" s="74"/>
    </row>
    <row r="105" spans="2:11" ht="20.25" customHeight="1">
      <c r="B105" s="87" t="s">
        <v>117</v>
      </c>
      <c r="C105" s="66">
        <v>9</v>
      </c>
      <c r="D105" s="88">
        <v>3.5287340831491563E-2</v>
      </c>
      <c r="E105" s="88">
        <v>0.34422734332299182</v>
      </c>
      <c r="F105" s="88">
        <v>0.23064017569922304</v>
      </c>
      <c r="G105" s="89">
        <v>16.712499999999999</v>
      </c>
      <c r="H105" s="90">
        <v>4.4375214179744694E-2</v>
      </c>
      <c r="I105" s="90">
        <v>14.066942894979068</v>
      </c>
      <c r="J105" s="91">
        <v>1.7134516941500735</v>
      </c>
      <c r="K105" s="74"/>
    </row>
    <row r="106" spans="2:11" ht="20.25" customHeight="1">
      <c r="B106" s="87" t="s">
        <v>117</v>
      </c>
      <c r="C106" s="66">
        <v>10</v>
      </c>
      <c r="D106" s="88">
        <v>3.4828069170996977E-2</v>
      </c>
      <c r="E106" s="88">
        <v>0.34437311288298028</v>
      </c>
      <c r="F106" s="88">
        <v>0.23112597750564415</v>
      </c>
      <c r="G106" s="89">
        <v>15.369</v>
      </c>
      <c r="H106" s="90">
        <v>0.16974849526893077</v>
      </c>
      <c r="I106" s="90">
        <v>19.199448228049064</v>
      </c>
      <c r="J106" s="91">
        <v>1.8031601372028327</v>
      </c>
      <c r="K106" s="74" t="s">
        <v>67</v>
      </c>
    </row>
    <row r="107" spans="2:11" ht="20.25" hidden="1" customHeight="1">
      <c r="B107" s="87" t="s">
        <v>116</v>
      </c>
      <c r="C107" s="66">
        <v>1</v>
      </c>
      <c r="D107" s="88">
        <v>0.10580851109718649</v>
      </c>
      <c r="E107" s="88">
        <v>0.3871060304663948</v>
      </c>
      <c r="F107" s="88">
        <v>0.19638870481257339</v>
      </c>
      <c r="G107" s="89">
        <v>27.254000000000001</v>
      </c>
      <c r="H107" s="90">
        <v>6.4261268135000078</v>
      </c>
      <c r="I107" s="90">
        <v>33.180757229706138</v>
      </c>
      <c r="J107" s="91">
        <v>1.6246074839556042</v>
      </c>
      <c r="K107" s="74"/>
    </row>
    <row r="108" spans="2:11" ht="20.25" hidden="1" customHeight="1">
      <c r="B108" s="87" t="s">
        <v>116</v>
      </c>
      <c r="C108" s="66">
        <v>2</v>
      </c>
      <c r="D108" s="88">
        <v>6.6808011528708314E-2</v>
      </c>
      <c r="E108" s="88">
        <v>0.35769359488507951</v>
      </c>
      <c r="F108" s="88">
        <v>0.19567202761357125</v>
      </c>
      <c r="G108" s="89">
        <v>21.241</v>
      </c>
      <c r="H108" s="90">
        <v>1.5447791653702994</v>
      </c>
      <c r="I108" s="90">
        <v>17.233942563662403</v>
      </c>
      <c r="J108" s="91">
        <v>1.7172656689757966</v>
      </c>
      <c r="K108" s="74"/>
    </row>
    <row r="109" spans="2:11" ht="20.25" hidden="1" customHeight="1">
      <c r="B109" s="87" t="s">
        <v>116</v>
      </c>
      <c r="C109" s="66">
        <v>3</v>
      </c>
      <c r="D109" s="88">
        <v>5.7300858194908245E-2</v>
      </c>
      <c r="E109" s="88">
        <v>0.36198034348742569</v>
      </c>
      <c r="F109" s="88">
        <v>0.20635883034963995</v>
      </c>
      <c r="G109" s="89">
        <v>16.673999999999999</v>
      </c>
      <c r="H109" s="90">
        <v>1.1654510364883297</v>
      </c>
      <c r="I109" s="90">
        <v>21.153861273403251</v>
      </c>
      <c r="J109" s="91">
        <v>1.6809564938199815</v>
      </c>
      <c r="K109" s="74"/>
    </row>
    <row r="110" spans="2:11" ht="20.25" hidden="1" customHeight="1">
      <c r="B110" s="87" t="s">
        <v>116</v>
      </c>
      <c r="C110" s="66">
        <v>4</v>
      </c>
      <c r="D110" s="88">
        <v>4.9542323541655262E-2</v>
      </c>
      <c r="E110" s="88">
        <v>0.36266031773185931</v>
      </c>
      <c r="F110" s="88">
        <v>0.20468306253516766</v>
      </c>
      <c r="G110" s="89">
        <v>16.046500000000002</v>
      </c>
      <c r="H110" s="90">
        <v>1.2890345541336894</v>
      </c>
      <c r="I110" s="90">
        <v>23.065906188361929</v>
      </c>
      <c r="J110" s="91">
        <v>1.6827281559013842</v>
      </c>
      <c r="K110" s="74"/>
    </row>
    <row r="111" spans="2:11" ht="20.25" hidden="1" customHeight="1">
      <c r="B111" s="87" t="s">
        <v>116</v>
      </c>
      <c r="C111" s="66">
        <v>5</v>
      </c>
      <c r="D111" s="88">
        <v>5.4089391656377467E-2</v>
      </c>
      <c r="E111" s="88">
        <v>0.37113626855753151</v>
      </c>
      <c r="F111" s="88">
        <v>0.19906496513660871</v>
      </c>
      <c r="G111" s="89">
        <v>16.053999999999998</v>
      </c>
      <c r="H111" s="90">
        <v>1.1409455015371239</v>
      </c>
      <c r="I111" s="90">
        <v>18.855625656981942</v>
      </c>
      <c r="J111" s="91">
        <v>1.6951567038570163</v>
      </c>
      <c r="K111" s="74"/>
    </row>
    <row r="112" spans="2:11" ht="20.25" hidden="1" customHeight="1">
      <c r="B112" s="87" t="s">
        <v>116</v>
      </c>
      <c r="C112" s="66">
        <v>6</v>
      </c>
      <c r="D112" s="88">
        <v>0</v>
      </c>
      <c r="E112" s="88">
        <v>0</v>
      </c>
      <c r="F112" s="88">
        <v>0</v>
      </c>
      <c r="G112" s="89">
        <v>0</v>
      </c>
      <c r="H112" s="90">
        <v>0</v>
      </c>
      <c r="I112" s="90">
        <v>0</v>
      </c>
      <c r="J112" s="91">
        <v>0</v>
      </c>
      <c r="K112" s="74"/>
    </row>
    <row r="113" spans="2:11" ht="20.25" hidden="1" customHeight="1">
      <c r="B113" s="87" t="s">
        <v>116</v>
      </c>
      <c r="C113" s="66">
        <v>7</v>
      </c>
      <c r="D113" s="88">
        <v>0</v>
      </c>
      <c r="E113" s="88">
        <v>0</v>
      </c>
      <c r="F113" s="88">
        <v>0</v>
      </c>
      <c r="G113" s="89">
        <v>0</v>
      </c>
      <c r="H113" s="90">
        <v>0</v>
      </c>
      <c r="I113" s="90">
        <v>0</v>
      </c>
      <c r="J113" s="91">
        <v>0</v>
      </c>
      <c r="K113" s="74"/>
    </row>
    <row r="114" spans="2:11" ht="20.25" hidden="1" customHeight="1">
      <c r="B114" s="87" t="s">
        <v>116</v>
      </c>
      <c r="C114" s="66">
        <v>8</v>
      </c>
      <c r="D114" s="88">
        <v>0</v>
      </c>
      <c r="E114" s="88">
        <v>0</v>
      </c>
      <c r="F114" s="88">
        <v>0</v>
      </c>
      <c r="G114" s="89">
        <v>0</v>
      </c>
      <c r="H114" s="90">
        <v>0</v>
      </c>
      <c r="I114" s="90">
        <v>0</v>
      </c>
      <c r="J114" s="91">
        <v>0</v>
      </c>
      <c r="K114" s="74"/>
    </row>
    <row r="115" spans="2:11" ht="20.25" hidden="1" customHeight="1">
      <c r="B115" s="87" t="s">
        <v>116</v>
      </c>
      <c r="C115" s="66">
        <v>9</v>
      </c>
      <c r="D115" s="88">
        <v>0</v>
      </c>
      <c r="E115" s="88">
        <v>0</v>
      </c>
      <c r="F115" s="88">
        <v>0</v>
      </c>
      <c r="G115" s="89">
        <v>0</v>
      </c>
      <c r="H115" s="90">
        <v>0</v>
      </c>
      <c r="I115" s="90">
        <v>0</v>
      </c>
      <c r="J115" s="91">
        <v>0</v>
      </c>
      <c r="K115" s="74" t="s">
        <v>121</v>
      </c>
    </row>
    <row r="116" spans="2:11" ht="20.25" customHeight="1">
      <c r="B116" s="85" t="s">
        <v>125</v>
      </c>
      <c r="C116" s="84"/>
      <c r="D116" s="85"/>
      <c r="E116" s="85"/>
      <c r="F116" s="85"/>
      <c r="G116" s="85"/>
      <c r="H116" s="85"/>
      <c r="I116" s="85"/>
      <c r="J116" s="85"/>
      <c r="K116" s="84"/>
    </row>
    <row r="117" spans="2:11" ht="20.25" customHeight="1">
      <c r="B117" s="224" t="str">
        <f>C66</f>
        <v>7</v>
      </c>
      <c r="C117" s="54"/>
      <c r="D117" s="67">
        <f t="shared" ref="D117:J119" si="1">(SUMIFS(D$77:D$115,$B$77:$B$115,$B117,$C$77:$C$115,MAX($C$77:$C$115))/SUMIFS(D$77:D$115,$B$77:$B$115,$B117,$C$77:$C$115,MAX($C$77:$C$115)-1))-1</f>
        <v>-0.10274002855538988</v>
      </c>
      <c r="E117" s="67">
        <f t="shared" si="1"/>
        <v>1.7291282086762561E-2</v>
      </c>
      <c r="F117" s="67">
        <f t="shared" si="1"/>
        <v>0.32215340722361541</v>
      </c>
      <c r="G117" s="67">
        <f t="shared" si="1"/>
        <v>-0.22293153085492545</v>
      </c>
      <c r="H117" s="67">
        <f t="shared" si="1"/>
        <v>-8.008211589727976E-3</v>
      </c>
      <c r="I117" s="67">
        <f t="shared" si="1"/>
        <v>1.1684370484708562</v>
      </c>
      <c r="J117" s="86">
        <f t="shared" si="1"/>
        <v>0.24472234382722546</v>
      </c>
      <c r="K117" s="55"/>
    </row>
    <row r="118" spans="2:11" ht="20.25" customHeight="1">
      <c r="B118" s="42" t="str">
        <f>D66</f>
        <v>81</v>
      </c>
      <c r="C118" s="54"/>
      <c r="D118" s="67">
        <f t="shared" si="1"/>
        <v>-0.11917894888947</v>
      </c>
      <c r="E118" s="67">
        <f t="shared" si="1"/>
        <v>1.9836254195641834E-2</v>
      </c>
      <c r="F118" s="67">
        <f t="shared" si="1"/>
        <v>3.0856512989640539E-2</v>
      </c>
      <c r="G118" s="67">
        <f t="shared" si="1"/>
        <v>-7.0300859794688364E-2</v>
      </c>
      <c r="H118" s="67">
        <f t="shared" si="1"/>
        <v>0.25491703615218597</v>
      </c>
      <c r="I118" s="67">
        <f t="shared" si="1"/>
        <v>3.1681098363387061E-2</v>
      </c>
      <c r="J118" s="86">
        <f>(SUMIFS(J$77:J$115,$B$77:$B$115,$B118,$C$77:$C$115,MAX($C$77:$C$115))/SUMIFS(J$77:J$115,$B$77:$B$115,$B118,$C$77:$C$115,MAX($C$77:$C$115)-1))-1</f>
        <v>3.9042057873422742E-2</v>
      </c>
      <c r="K118" s="55"/>
    </row>
    <row r="119" spans="2:11" ht="20.25" customHeight="1">
      <c r="B119" s="42" t="str">
        <f>E66</f>
        <v>47</v>
      </c>
      <c r="C119" s="54"/>
      <c r="D119" s="67">
        <f t="shared" si="1"/>
        <v>-1.3015196092212133E-2</v>
      </c>
      <c r="E119" s="67">
        <f t="shared" si="1"/>
        <v>4.2346885805555345E-4</v>
      </c>
      <c r="F119" s="67">
        <f t="shared" si="1"/>
        <v>2.1063190961778666E-3</v>
      </c>
      <c r="G119" s="67">
        <f t="shared" si="1"/>
        <v>-8.0388930441286366E-2</v>
      </c>
      <c r="H119" s="67">
        <f t="shared" si="1"/>
        <v>2.8252997401061193</v>
      </c>
      <c r="I119" s="67">
        <f t="shared" si="1"/>
        <v>0.36486288253163712</v>
      </c>
      <c r="J119" s="86">
        <f t="shared" si="1"/>
        <v>5.2355396629525375E-2</v>
      </c>
      <c r="K119" s="55"/>
    </row>
    <row r="120" spans="2:11" ht="20.25" hidden="1" customHeight="1">
      <c r="B120" s="42">
        <f>F66</f>
        <v>0</v>
      </c>
      <c r="C120" s="54"/>
      <c r="D120" s="67" t="s">
        <v>187</v>
      </c>
      <c r="E120" s="67" t="s">
        <v>187</v>
      </c>
      <c r="F120" s="67" t="s">
        <v>187</v>
      </c>
      <c r="G120" s="67" t="s">
        <v>187</v>
      </c>
      <c r="H120" s="67" t="s">
        <v>187</v>
      </c>
      <c r="I120" s="67" t="s">
        <v>187</v>
      </c>
      <c r="J120" s="86" t="s">
        <v>187</v>
      </c>
      <c r="K120" s="55"/>
    </row>
    <row r="121" spans="2:11" ht="20.25" customHeight="1" thickBot="1"/>
    <row r="122" spans="2:11" ht="17.25" thickTop="1">
      <c r="B122" s="25" t="s">
        <v>51</v>
      </c>
      <c r="C122" s="25"/>
      <c r="D122" s="25"/>
      <c r="E122" s="25"/>
      <c r="F122" s="172" t="s">
        <v>76</v>
      </c>
      <c r="G122" s="43"/>
      <c r="H122" s="25"/>
      <c r="I122" s="25"/>
    </row>
    <row r="123" spans="2:11">
      <c r="B123" s="26" t="s">
        <v>33</v>
      </c>
      <c r="C123" s="26" t="s">
        <v>52</v>
      </c>
      <c r="D123" s="26"/>
      <c r="E123" s="26"/>
      <c r="F123" s="92" t="s">
        <v>77</v>
      </c>
      <c r="G123" s="44"/>
      <c r="H123" s="46" t="s">
        <v>80</v>
      </c>
      <c r="I123" s="46"/>
    </row>
    <row r="124" spans="2:11">
      <c r="B124" s="26" t="s">
        <v>34</v>
      </c>
      <c r="C124" s="26" t="s">
        <v>53</v>
      </c>
      <c r="D124" s="26"/>
      <c r="E124" s="26"/>
      <c r="F124" s="92" t="s">
        <v>78</v>
      </c>
      <c r="G124" s="44"/>
      <c r="H124" s="46" t="s">
        <v>81</v>
      </c>
      <c r="I124" s="46"/>
    </row>
    <row r="125" spans="2:11">
      <c r="B125" s="26" t="s">
        <v>4</v>
      </c>
      <c r="C125" s="26" t="s">
        <v>54</v>
      </c>
      <c r="D125" s="26"/>
      <c r="E125" s="26"/>
      <c r="F125" s="92" t="s">
        <v>79</v>
      </c>
      <c r="G125" s="44"/>
      <c r="H125" s="46" t="s">
        <v>82</v>
      </c>
      <c r="I125" s="46"/>
    </row>
    <row r="126" spans="2:11">
      <c r="B126" s="26" t="s">
        <v>5</v>
      </c>
      <c r="C126" s="26" t="s">
        <v>55</v>
      </c>
      <c r="D126" s="26"/>
      <c r="E126" s="26"/>
      <c r="F126" s="92" t="s">
        <v>86</v>
      </c>
      <c r="G126" s="44"/>
      <c r="H126" s="46" t="s">
        <v>83</v>
      </c>
      <c r="I126" s="46"/>
    </row>
    <row r="127" spans="2:11">
      <c r="B127" s="26" t="s">
        <v>56</v>
      </c>
      <c r="C127" s="26" t="s">
        <v>57</v>
      </c>
      <c r="D127" s="26"/>
      <c r="E127" s="26"/>
      <c r="F127" s="92" t="s">
        <v>87</v>
      </c>
      <c r="G127" s="44"/>
      <c r="H127" s="46" t="s">
        <v>84</v>
      </c>
      <c r="I127" s="46"/>
    </row>
    <row r="128" spans="2:11" ht="17.25" thickBot="1">
      <c r="B128" s="27" t="s">
        <v>58</v>
      </c>
      <c r="C128" s="27" t="s">
        <v>59</v>
      </c>
      <c r="D128" s="27"/>
      <c r="E128" s="27"/>
      <c r="F128" s="93" t="s">
        <v>88</v>
      </c>
      <c r="G128" s="45"/>
      <c r="H128" s="47" t="s">
        <v>85</v>
      </c>
      <c r="I128" s="47"/>
    </row>
    <row r="129" ht="17.25" thickTop="1"/>
    <row r="130" ht="6.75" customHeight="1"/>
  </sheetData>
  <mergeCells count="3">
    <mergeCell ref="O9:P9"/>
    <mergeCell ref="C4:D4"/>
    <mergeCell ref="C5:D5"/>
  </mergeCells>
  <phoneticPr fontId="2" type="noConversion"/>
  <conditionalFormatting sqref="B77:K78 B83:K114">
    <cfRule type="expression" dxfId="38" priority="6">
      <formula>$B77&lt;&gt;$B78</formula>
    </cfRule>
  </conditionalFormatting>
  <conditionalFormatting sqref="B79:K82">
    <cfRule type="expression" dxfId="37" priority="71">
      <formula>$B79&lt;&gt;$B83</formula>
    </cfRule>
  </conditionalFormatting>
  <conditionalFormatting sqref="B115:K115">
    <cfRule type="expression" dxfId="36" priority="67">
      <formula>$B115&lt;&gt;#REF!</formula>
    </cfRule>
  </conditionalFormatting>
  <conditionalFormatting sqref="C67:K67">
    <cfRule type="containsText" dxfId="35" priority="7" operator="containsText" text="F">
      <formula>NOT(ISERROR(SEARCH("F",C67)))</formula>
    </cfRule>
    <cfRule type="containsText" dxfId="34" priority="8" operator="containsText" text="D">
      <formula>NOT(ISERROR(SEARCH("D",C67)))</formula>
    </cfRule>
    <cfRule type="containsText" dxfId="33" priority="9" operator="containsText" text="S">
      <formula>NOT(ISERROR(SEARCH("S",C67)))</formula>
    </cfRule>
    <cfRule type="containsText" dxfId="32" priority="10" operator="containsText" text="A">
      <formula>NOT(ISERROR(SEARCH("A",C67)))</formula>
    </cfRule>
  </conditionalFormatting>
  <conditionalFormatting sqref="D54:K54 D56:K57 D58:D63 D64:K65 D74:K74 D116:K116 K117:K120">
    <cfRule type="containsText" dxfId="31" priority="65" operator="containsText" text="악화">
      <formula>NOT(ISERROR(SEARCH("악화",D54)))</formula>
    </cfRule>
  </conditionalFormatting>
  <conditionalFormatting sqref="D54:K54 D56:K57 D64:K65 D74:K74 D116:K116 K117:K120 D58:D63">
    <cfRule type="containsText" dxfId="30" priority="64" operator="containsText" text="개선">
      <formula>NOT(ISERROR(SEARCH("개선",D54)))</formula>
    </cfRule>
  </conditionalFormatting>
  <conditionalFormatting sqref="G4:G5">
    <cfRule type="containsText" dxfId="29" priority="15" operator="containsText" text="S">
      <formula>NOT(ISERROR(SEARCH("S",G4)))</formula>
    </cfRule>
    <cfRule type="containsText" dxfId="28" priority="16" operator="containsText" text="A">
      <formula>NOT(ISERROR(SEARCH("A",G4)))</formula>
    </cfRule>
  </conditionalFormatting>
  <conditionalFormatting sqref="G5">
    <cfRule type="containsText" dxfId="27" priority="11" operator="containsText" text="F">
      <formula>NOT(ISERROR(SEARCH("F",G5)))</formula>
    </cfRule>
    <cfRule type="containsText" dxfId="26" priority="12" operator="containsText" text="D">
      <formula>NOT(ISERROR(SEARCH("D",G5)))</formula>
    </cfRule>
  </conditionalFormatting>
  <conditionalFormatting sqref="K1:K21 J22">
    <cfRule type="containsText" dxfId="25" priority="2" operator="containsText" text="D">
      <formula>NOT(ISERROR(SEARCH("D",J1)))</formula>
    </cfRule>
    <cfRule type="containsText" dxfId="24" priority="2" operator="containsText" text="F">
      <formula>NOT(ISERROR(SEARCH("F",J1)))</formula>
    </cfRule>
    <cfRule type="containsText" dxfId="23" priority="3" operator="containsText" text="S">
      <formula>NOT(ISERROR(SEARCH("S",J1)))</formula>
    </cfRule>
    <cfRule type="containsText" dxfId="22" priority="4" operator="containsText" text="A">
      <formula>NOT(ISERROR(SEARCH("A",J1)))</formula>
    </cfRule>
  </conditionalFormatting>
  <conditionalFormatting sqref="K24:K28 K30:K66 K68:K1048576">
    <cfRule type="containsText" dxfId="21" priority="17" operator="containsText" text="D">
      <formula>NOT(ISERROR(SEARCH("D",K24)))</formula>
    </cfRule>
    <cfRule type="containsText" dxfId="20" priority="18" operator="containsText" text="F">
      <formula>NOT(ISERROR(SEARCH("F",K24)))</formula>
    </cfRule>
    <cfRule type="containsText" dxfId="19" priority="19" operator="containsText" text="S">
      <formula>NOT(ISERROR(SEARCH("S",K24)))</formula>
    </cfRule>
    <cfRule type="containsText" dxfId="18" priority="20" operator="containsText" text="A">
      <formula>NOT(ISERROR(SEARCH("A",K24)))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54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3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D28:J28</xm:sqref>
        </x14:conditionalFormatting>
        <x14:conditionalFormatting xmlns:xm="http://schemas.microsoft.com/office/excel/2006/main">
          <x14:cfRule type="iconSet" priority="22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D53:J53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D117:J120</xm:sqref>
        </x14:conditionalFormatting>
        <x14:conditionalFormatting xmlns:xm="http://schemas.microsoft.com/office/excel/2006/main">
          <x14:cfRule type="iconSet" priority="5" id="{FF78A74E-6E7F-4F27-A5C1-074C5BEDB90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K21</xm:sqref>
        </x14:conditionalFormatting>
        <x14:conditionalFormatting xmlns:xm="http://schemas.microsoft.com/office/excel/2006/main">
          <x14:cfRule type="iconSet" priority="25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K34:K39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1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>
      <c r="A3" s="41" t="s">
        <v>154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8" t="s">
        <v>38</v>
      </c>
      <c r="B4" s="138" t="s">
        <v>140</v>
      </c>
      <c r="C4" s="138" t="s">
        <v>1</v>
      </c>
      <c r="D4" s="138" t="s">
        <v>10</v>
      </c>
      <c r="E4" s="139" t="s">
        <v>139</v>
      </c>
      <c r="F4" s="125" t="s">
        <v>45</v>
      </c>
      <c r="G4" s="149" t="s">
        <v>144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6" t="s">
        <v>6</v>
      </c>
      <c r="O4" s="226" t="s">
        <v>7</v>
      </c>
      <c r="P4" s="226" t="s">
        <v>26</v>
      </c>
      <c r="Q4" s="226" t="s">
        <v>14</v>
      </c>
      <c r="R4" s="226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89</v>
      </c>
      <c r="AZ4" s="98" t="s">
        <v>65</v>
      </c>
      <c r="BA4" s="98" t="s">
        <v>124</v>
      </c>
      <c r="BB4" t="s">
        <v>132</v>
      </c>
      <c r="BC4" t="s">
        <v>133</v>
      </c>
      <c r="BD4" t="s">
        <v>112</v>
      </c>
      <c r="BE4" t="s">
        <v>134</v>
      </c>
      <c r="BF4" t="s">
        <v>135</v>
      </c>
      <c r="BG4" t="s">
        <v>89</v>
      </c>
      <c r="BH4" t="s">
        <v>134</v>
      </c>
      <c r="BI4" t="s">
        <v>135</v>
      </c>
      <c r="BJ4" t="s">
        <v>89</v>
      </c>
      <c r="BL4" t="s">
        <v>136</v>
      </c>
      <c r="BM4" t="s">
        <v>137</v>
      </c>
      <c r="BN4" t="s">
        <v>138</v>
      </c>
    </row>
    <row r="5" spans="1:66">
      <c r="A5" s="143" t="str">
        <f>W5</f>
        <v>마니교통</v>
      </c>
      <c r="B5" s="143" t="str">
        <f>V5</f>
        <v>47</v>
      </c>
      <c r="C5" s="144" t="str">
        <f>Y5</f>
        <v>70바2513</v>
      </c>
      <c r="D5" s="132" t="str">
        <f>Z5</f>
        <v>저상</v>
      </c>
      <c r="E5" s="128" t="str">
        <f>AZ5</f>
        <v>F</v>
      </c>
      <c r="F5" s="151">
        <f>G5/H5</f>
        <v>0.79318181818181821</v>
      </c>
      <c r="G5" s="152">
        <f>AE5</f>
        <v>1.7450000000000001</v>
      </c>
      <c r="H5" s="153">
        <f>AF5</f>
        <v>2.2000000000000002</v>
      </c>
      <c r="I5" s="154">
        <f>AC5</f>
        <v>4734.277</v>
      </c>
      <c r="J5" s="155">
        <f>AI5/AH5</f>
        <v>3.7032210255424157E-2</v>
      </c>
      <c r="K5" s="155">
        <f>AJ5/AH5</f>
        <v>0.34377612411446568</v>
      </c>
      <c r="L5" s="155">
        <f>AK5/AC5</f>
        <v>0.20108667067854288</v>
      </c>
      <c r="M5" s="156">
        <f>AG5</f>
        <v>15.132999999999999</v>
      </c>
      <c r="N5" s="157">
        <f>IF(AW5=0,AT5,"속도계이상")</f>
        <v>8.4000000000000005E-2</v>
      </c>
      <c r="O5" s="157">
        <f>IF(AW5=0,AU5,"속도계이상")</f>
        <v>19.390999999999998</v>
      </c>
      <c r="P5" s="158">
        <f>AQ5/60</f>
        <v>0</v>
      </c>
      <c r="Q5" s="159">
        <f>AN5</f>
        <v>81</v>
      </c>
      <c r="R5" s="160">
        <f>AC5/(AH5-AI5-AJ5)</f>
        <v>25.74507286951976</v>
      </c>
      <c r="S5" s="145">
        <f>IF(AW5=0,AL5,"속도계이상")</f>
        <v>4</v>
      </c>
      <c r="T5" s="145">
        <f>IF(AW5=0,AM5,"속도계이상")</f>
        <v>918</v>
      </c>
      <c r="U5" t="s">
        <v>115</v>
      </c>
      <c r="V5" s="5" t="s">
        <v>117</v>
      </c>
      <c r="W5" t="s">
        <v>115</v>
      </c>
      <c r="X5" s="5" t="s">
        <v>117</v>
      </c>
      <c r="Y5" t="s">
        <v>189</v>
      </c>
      <c r="Z5" t="s">
        <v>190</v>
      </c>
      <c r="AA5" t="s">
        <v>48</v>
      </c>
      <c r="AB5">
        <v>508</v>
      </c>
      <c r="AC5" s="1">
        <v>4734.277</v>
      </c>
      <c r="AD5" s="1">
        <v>2713.326</v>
      </c>
      <c r="AE5" s="28">
        <v>1.7450000000000001</v>
      </c>
      <c r="AF5">
        <v>2.2000000000000002</v>
      </c>
      <c r="AG5">
        <v>15.132999999999999</v>
      </c>
      <c r="AH5">
        <v>296.98494699999998</v>
      </c>
      <c r="AI5">
        <v>10.998009</v>
      </c>
      <c r="AJ5">
        <v>102.096334</v>
      </c>
      <c r="AK5">
        <v>952</v>
      </c>
      <c r="AL5">
        <v>4</v>
      </c>
      <c r="AM5">
        <v>918</v>
      </c>
      <c r="AN5">
        <v>81</v>
      </c>
      <c r="AO5">
        <v>15.941134</v>
      </c>
      <c r="AP5">
        <v>6265</v>
      </c>
      <c r="AQ5">
        <v>0</v>
      </c>
      <c r="AR5">
        <v>51</v>
      </c>
      <c r="AS5">
        <v>14633</v>
      </c>
      <c r="AT5">
        <v>8.4000000000000005E-2</v>
      </c>
      <c r="AU5">
        <v>19.390999999999998</v>
      </c>
      <c r="AV5">
        <v>0</v>
      </c>
      <c r="AW5">
        <v>0</v>
      </c>
      <c r="AX5" s="29">
        <v>0.5</v>
      </c>
      <c r="AY5">
        <v>0.79318181818181821</v>
      </c>
      <c r="AZ5" t="s">
        <v>70</v>
      </c>
      <c r="BA5" t="s">
        <v>188</v>
      </c>
      <c r="BB5">
        <v>1</v>
      </c>
      <c r="BC5" t="s">
        <v>229</v>
      </c>
      <c r="BD5">
        <v>1</v>
      </c>
      <c r="BE5">
        <v>11193.029999999999</v>
      </c>
      <c r="BF5">
        <v>0.42296652470331986</v>
      </c>
      <c r="BG5">
        <v>0.33548935709422417</v>
      </c>
      <c r="BH5">
        <v>36371.349000000002</v>
      </c>
      <c r="BI5">
        <v>0.13016500982682824</v>
      </c>
      <c r="BJ5">
        <v>0.10324451915809786</v>
      </c>
      <c r="BK5">
        <v>1</v>
      </c>
      <c r="BL5" t="s">
        <v>70</v>
      </c>
      <c r="BM5">
        <v>0</v>
      </c>
      <c r="BN5" t="s">
        <v>222</v>
      </c>
    </row>
    <row r="6" spans="1:66">
      <c r="A6" s="140" t="str">
        <f t="shared" ref="A6:A7" si="0">W6</f>
        <v>마니교통</v>
      </c>
      <c r="B6" s="140" t="str">
        <f t="shared" ref="B6:B7" si="1">V6</f>
        <v>47</v>
      </c>
      <c r="C6" s="141" t="str">
        <f t="shared" ref="C6:C7" si="2">Y6</f>
        <v>73아1255</v>
      </c>
      <c r="D6" s="115" t="str">
        <f t="shared" ref="D6:D7" si="3">Z6</f>
        <v>저상</v>
      </c>
      <c r="E6" s="111" t="str">
        <f>AZ6</f>
        <v>D</v>
      </c>
      <c r="F6" s="161">
        <f>G6/H6</f>
        <v>0.84</v>
      </c>
      <c r="G6" s="162">
        <f>AE6</f>
        <v>1.8480000000000001</v>
      </c>
      <c r="H6" s="163">
        <f>AF6</f>
        <v>2.2000000000000002</v>
      </c>
      <c r="I6" s="164">
        <f t="shared" ref="I6:I7" si="4">AC6</f>
        <v>6458.7529999999997</v>
      </c>
      <c r="J6" s="165">
        <f t="shared" ref="J6:J7" si="5">AI6/AH6</f>
        <v>3.3139416416228355E-2</v>
      </c>
      <c r="K6" s="165">
        <f t="shared" ref="K6:K7" si="6">AJ6/AH6</f>
        <v>0.34483048230258806</v>
      </c>
      <c r="L6" s="165">
        <f t="shared" ref="L6:L7" si="7">AK6/AC6</f>
        <v>0.25314484080750571</v>
      </c>
      <c r="M6" s="166">
        <f t="shared" ref="M6:M7" si="8">AG6</f>
        <v>15.605</v>
      </c>
      <c r="N6" s="167">
        <f t="shared" ref="N6:N7" si="9">IF(AW6=0,AT6,"속도계이상")</f>
        <v>0.23200000000000001</v>
      </c>
      <c r="O6" s="167">
        <f t="shared" ref="O6:O7" si="10">IF(AW6=0,AU6,"속도계이상")</f>
        <v>19.059000000000001</v>
      </c>
      <c r="P6" s="168">
        <f t="shared" ref="P6:P7" si="11">AQ6/60</f>
        <v>0.10833333333333334</v>
      </c>
      <c r="Q6" s="169">
        <f t="shared" ref="Q6:Q7" si="12">AN6</f>
        <v>82</v>
      </c>
      <c r="R6" s="170">
        <f t="shared" ref="R6:R7" si="13">AC6/(AH6-AI6-AJ6)</f>
        <v>26.785749351783096</v>
      </c>
      <c r="S6" s="142">
        <f t="shared" ref="S6:S7" si="14">IF(AW6=0,AL6,"속도계이상")</f>
        <v>15</v>
      </c>
      <c r="T6" s="142">
        <f t="shared" ref="T6:T7" si="15">IF(AW6=0,AM6,"속도계이상")</f>
        <v>1231</v>
      </c>
      <c r="U6" t="s">
        <v>115</v>
      </c>
      <c r="V6" s="5" t="s">
        <v>117</v>
      </c>
      <c r="W6" t="s">
        <v>115</v>
      </c>
      <c r="X6" s="5" t="s">
        <v>117</v>
      </c>
      <c r="Y6" t="s">
        <v>191</v>
      </c>
      <c r="Z6" t="s">
        <v>190</v>
      </c>
      <c r="AA6" t="s">
        <v>48</v>
      </c>
      <c r="AB6">
        <v>508</v>
      </c>
      <c r="AC6" s="1">
        <v>6458.7529999999997</v>
      </c>
      <c r="AD6" s="1">
        <v>3494.1260000000002</v>
      </c>
      <c r="AE6" s="28">
        <v>1.8480000000000001</v>
      </c>
      <c r="AF6">
        <v>2.2000000000000002</v>
      </c>
      <c r="AG6">
        <v>15.605</v>
      </c>
      <c r="AH6">
        <v>387.644364</v>
      </c>
      <c r="AI6">
        <v>12.846308000000001</v>
      </c>
      <c r="AJ6">
        <v>133.671593</v>
      </c>
      <c r="AK6">
        <v>1635</v>
      </c>
      <c r="AL6">
        <v>15</v>
      </c>
      <c r="AM6">
        <v>1231</v>
      </c>
      <c r="AN6">
        <v>82</v>
      </c>
      <c r="AO6">
        <v>16.661542000000001</v>
      </c>
      <c r="AP6">
        <v>8999.6</v>
      </c>
      <c r="AQ6">
        <v>6.5</v>
      </c>
      <c r="AR6">
        <v>50</v>
      </c>
      <c r="AS6">
        <v>12743</v>
      </c>
      <c r="AT6">
        <v>0.23200000000000001</v>
      </c>
      <c r="AU6">
        <v>19.059000000000001</v>
      </c>
      <c r="AV6">
        <v>42408</v>
      </c>
      <c r="AW6">
        <v>0</v>
      </c>
      <c r="AX6" s="29">
        <v>0.52</v>
      </c>
      <c r="AY6">
        <v>0.84</v>
      </c>
      <c r="AZ6" t="s">
        <v>67</v>
      </c>
      <c r="BA6" t="s">
        <v>188</v>
      </c>
      <c r="BB6">
        <v>1</v>
      </c>
      <c r="BC6" t="s">
        <v>192</v>
      </c>
      <c r="BD6">
        <v>6</v>
      </c>
      <c r="BE6">
        <v>11193.029999999999</v>
      </c>
      <c r="BF6">
        <v>0.57703347529668025</v>
      </c>
      <c r="BG6">
        <v>0.48470811924921142</v>
      </c>
      <c r="BH6">
        <v>36371.349000000002</v>
      </c>
      <c r="BI6">
        <v>0.17757804364088886</v>
      </c>
      <c r="BJ6">
        <v>0.14916555665834663</v>
      </c>
      <c r="BK6">
        <v>1</v>
      </c>
      <c r="BL6" t="s">
        <v>67</v>
      </c>
      <c r="BM6">
        <v>0</v>
      </c>
      <c r="BN6" t="s">
        <v>222</v>
      </c>
    </row>
    <row r="7" spans="1:66">
      <c r="A7" s="143" t="str">
        <f t="shared" si="0"/>
        <v>마니교통</v>
      </c>
      <c r="B7" s="143" t="str">
        <f t="shared" si="1"/>
        <v>7</v>
      </c>
      <c r="C7" s="144" t="str">
        <f t="shared" si="2"/>
        <v>73아1200</v>
      </c>
      <c r="D7" s="132" t="str">
        <f t="shared" si="3"/>
        <v>하이</v>
      </c>
      <c r="E7" s="128" t="str">
        <f t="shared" ref="E7:E11" si="16">AZ7</f>
        <v>B</v>
      </c>
      <c r="F7" s="151">
        <f t="shared" ref="F7:F11" si="17">G7/H7</f>
        <v>0.91461538461538461</v>
      </c>
      <c r="G7" s="152">
        <f t="shared" ref="G7:G11" si="18">AE7</f>
        <v>2.3780000000000001</v>
      </c>
      <c r="H7" s="153">
        <f t="shared" ref="H7:H11" si="19">AF7</f>
        <v>2.6</v>
      </c>
      <c r="I7" s="154">
        <f t="shared" si="4"/>
        <v>4812.71</v>
      </c>
      <c r="J7" s="155">
        <f t="shared" si="5"/>
        <v>3.7344252802785118E-2</v>
      </c>
      <c r="K7" s="155">
        <f t="shared" si="6"/>
        <v>0.37373376467760683</v>
      </c>
      <c r="L7" s="155">
        <f t="shared" si="7"/>
        <v>0.15313617483704606</v>
      </c>
      <c r="M7" s="156">
        <f t="shared" si="8"/>
        <v>12.416</v>
      </c>
      <c r="N7" s="157">
        <f t="shared" si="9"/>
        <v>1.496</v>
      </c>
      <c r="O7" s="157">
        <f t="shared" si="10"/>
        <v>24.789000000000001</v>
      </c>
      <c r="P7" s="158">
        <f t="shared" si="11"/>
        <v>0</v>
      </c>
      <c r="Q7" s="159">
        <f t="shared" si="12"/>
        <v>70</v>
      </c>
      <c r="R7" s="160">
        <f t="shared" si="13"/>
        <v>24.425343438459301</v>
      </c>
      <c r="S7" s="145">
        <f t="shared" si="14"/>
        <v>72</v>
      </c>
      <c r="T7" s="145">
        <f t="shared" si="15"/>
        <v>1193</v>
      </c>
      <c r="U7" t="s">
        <v>115</v>
      </c>
      <c r="V7" t="s">
        <v>118</v>
      </c>
      <c r="W7" s="4" t="s">
        <v>115</v>
      </c>
      <c r="X7" s="4" t="s">
        <v>118</v>
      </c>
      <c r="Y7" s="4" t="s">
        <v>193</v>
      </c>
      <c r="Z7" s="4" t="s">
        <v>194</v>
      </c>
      <c r="AA7" s="4" t="s">
        <v>195</v>
      </c>
      <c r="AB7" s="4">
        <v>508</v>
      </c>
      <c r="AC7" s="4">
        <v>4812.71</v>
      </c>
      <c r="AD7" s="4">
        <v>2024.09</v>
      </c>
      <c r="AE7" s="4">
        <v>2.3780000000000001</v>
      </c>
      <c r="AF7" s="4">
        <v>2.6</v>
      </c>
      <c r="AG7" s="4">
        <v>12.416</v>
      </c>
      <c r="AH7" s="4">
        <v>334.57327600000002</v>
      </c>
      <c r="AI7" s="4">
        <v>12.494389</v>
      </c>
      <c r="AJ7" s="4">
        <v>125.04133</v>
      </c>
      <c r="AK7" s="4">
        <v>737</v>
      </c>
      <c r="AL7" s="4">
        <v>72</v>
      </c>
      <c r="AM7" s="4">
        <v>1193</v>
      </c>
      <c r="AN7" s="4">
        <v>70</v>
      </c>
      <c r="AO7" s="4">
        <v>14.384620999999999</v>
      </c>
      <c r="AP7" s="4">
        <v>1182.5</v>
      </c>
      <c r="AQ7" s="4">
        <v>0</v>
      </c>
      <c r="AR7" s="4">
        <v>108</v>
      </c>
      <c r="AS7" s="4">
        <v>50456</v>
      </c>
      <c r="AT7" s="4">
        <v>1.496</v>
      </c>
      <c r="AU7" s="4">
        <v>24.789000000000001</v>
      </c>
      <c r="AV7" s="4">
        <v>27623</v>
      </c>
      <c r="AW7" s="4">
        <v>0</v>
      </c>
      <c r="AX7" s="30">
        <v>0.63</v>
      </c>
      <c r="AY7">
        <v>0.91461538461538461</v>
      </c>
      <c r="AZ7" t="s">
        <v>68</v>
      </c>
      <c r="BA7" t="s">
        <v>120</v>
      </c>
      <c r="BB7">
        <v>1</v>
      </c>
      <c r="BC7" t="s">
        <v>256</v>
      </c>
      <c r="BD7">
        <v>2</v>
      </c>
      <c r="BE7">
        <v>4812.71</v>
      </c>
      <c r="BF7">
        <v>1</v>
      </c>
      <c r="BG7">
        <v>0.91461538461538461</v>
      </c>
      <c r="BH7">
        <v>36371.349000000002</v>
      </c>
      <c r="BI7">
        <v>0.13232145994914843</v>
      </c>
      <c r="BJ7">
        <v>0.12102324298425959</v>
      </c>
      <c r="BK7">
        <v>1</v>
      </c>
      <c r="BL7" t="s">
        <v>70</v>
      </c>
      <c r="BM7">
        <v>3</v>
      </c>
      <c r="BN7" t="s">
        <v>238</v>
      </c>
    </row>
    <row r="8" spans="1:66">
      <c r="A8" s="140" t="str">
        <f t="shared" ref="A8:A11" si="20">W8</f>
        <v>마니교통</v>
      </c>
      <c r="B8" s="140" t="str">
        <f t="shared" ref="B8:B11" si="21">V8</f>
        <v>81</v>
      </c>
      <c r="C8" s="141" t="str">
        <f t="shared" ref="C8:C11" si="22">Y8</f>
        <v>70바1273</v>
      </c>
      <c r="D8" s="115" t="str">
        <f t="shared" ref="D8:D11" si="23">Z8</f>
        <v>저상</v>
      </c>
      <c r="E8" s="111" t="str">
        <f t="shared" si="16"/>
        <v>B</v>
      </c>
      <c r="F8" s="161">
        <f t="shared" si="17"/>
        <v>0.93761904761904757</v>
      </c>
      <c r="G8" s="162">
        <f t="shared" si="18"/>
        <v>1.9690000000000001</v>
      </c>
      <c r="H8" s="163">
        <f t="shared" si="19"/>
        <v>2.1</v>
      </c>
      <c r="I8" s="164">
        <f t="shared" ref="I8:I11" si="24">AC8</f>
        <v>5386.62</v>
      </c>
      <c r="J8" s="165">
        <f t="shared" ref="J8:J11" si="25">AI8/AH8</f>
        <v>2.292217229235009E-2</v>
      </c>
      <c r="K8" s="165">
        <f t="shared" ref="K8:K11" si="26">AJ8/AH8</f>
        <v>0.36770530027043941</v>
      </c>
      <c r="L8" s="165">
        <f t="shared" ref="L8:L11" si="27">AK8/AC8</f>
        <v>0.25024969275723924</v>
      </c>
      <c r="M8" s="166">
        <f t="shared" ref="M8:M11" si="28">AG8</f>
        <v>19.507999999999999</v>
      </c>
      <c r="N8" s="167">
        <f t="shared" ref="N8:N11" si="29">IF(AW8=0,AT8,"속도계이상")</f>
        <v>0.27800000000000002</v>
      </c>
      <c r="O8" s="167">
        <f t="shared" ref="O8:O11" si="30">IF(AW8=0,AU8,"속도계이상")</f>
        <v>10.507999999999999</v>
      </c>
      <c r="P8" s="168">
        <f t="shared" ref="P8:P11" si="31">AQ8/60</f>
        <v>0</v>
      </c>
      <c r="Q8" s="169">
        <f t="shared" ref="Q8:Q11" si="32">AN8</f>
        <v>84</v>
      </c>
      <c r="R8" s="170">
        <f t="shared" ref="R8:R11" si="33">AC8/(AH8-AI8-AJ8)</f>
        <v>27.18576943456333</v>
      </c>
      <c r="S8" s="142">
        <f t="shared" ref="S8:S11" si="34">IF(AW8=0,AL8,"속도계이상")</f>
        <v>15</v>
      </c>
      <c r="T8" s="142">
        <f t="shared" ref="T8:T11" si="35">IF(AW8=0,AM8,"속도계이상")</f>
        <v>566</v>
      </c>
      <c r="U8" t="s">
        <v>115</v>
      </c>
      <c r="V8" s="5" t="s">
        <v>119</v>
      </c>
      <c r="W8" t="s">
        <v>115</v>
      </c>
      <c r="X8" s="5" t="s">
        <v>119</v>
      </c>
      <c r="Y8" t="s">
        <v>196</v>
      </c>
      <c r="Z8" t="s">
        <v>190</v>
      </c>
      <c r="AA8" t="s">
        <v>48</v>
      </c>
      <c r="AB8">
        <v>508</v>
      </c>
      <c r="AC8" s="1">
        <v>5386.62</v>
      </c>
      <c r="AD8" s="1">
        <v>2735.6790000000001</v>
      </c>
      <c r="AE8" s="28">
        <v>1.9690000000000001</v>
      </c>
      <c r="AF8">
        <v>2.1</v>
      </c>
      <c r="AG8">
        <v>19.507999999999999</v>
      </c>
      <c r="AH8">
        <v>325.15604999999999</v>
      </c>
      <c r="AI8">
        <v>7.4532829999999999</v>
      </c>
      <c r="AJ8">
        <v>119.56160300000001</v>
      </c>
      <c r="AK8">
        <v>1348</v>
      </c>
      <c r="AL8">
        <v>15</v>
      </c>
      <c r="AM8">
        <v>566</v>
      </c>
      <c r="AN8">
        <v>84</v>
      </c>
      <c r="AO8">
        <v>16.566261000000001</v>
      </c>
      <c r="AP8">
        <v>4266.5</v>
      </c>
      <c r="AQ8">
        <v>0</v>
      </c>
      <c r="AR8">
        <v>78</v>
      </c>
      <c r="AS8">
        <v>28691</v>
      </c>
      <c r="AT8">
        <v>0.27800000000000002</v>
      </c>
      <c r="AU8">
        <v>10.507999999999999</v>
      </c>
      <c r="AV8">
        <v>38708</v>
      </c>
      <c r="AW8">
        <v>0</v>
      </c>
      <c r="AX8" s="29">
        <v>0.64</v>
      </c>
      <c r="AY8">
        <v>0.93761904761904757</v>
      </c>
      <c r="AZ8" t="s">
        <v>68</v>
      </c>
      <c r="BA8" t="s">
        <v>197</v>
      </c>
      <c r="BB8">
        <v>1</v>
      </c>
      <c r="BC8" t="s">
        <v>237</v>
      </c>
      <c r="BD8">
        <v>6</v>
      </c>
      <c r="BE8">
        <v>20365.609</v>
      </c>
      <c r="BF8">
        <v>0.26449589599800327</v>
      </c>
      <c r="BG8">
        <v>0.24799639010479449</v>
      </c>
      <c r="BH8">
        <v>36371.349000000002</v>
      </c>
      <c r="BI8">
        <v>0.14810063822488409</v>
      </c>
      <c r="BJ8">
        <v>0.13886197936418893</v>
      </c>
      <c r="BK8">
        <v>1</v>
      </c>
      <c r="BL8" t="s">
        <v>69</v>
      </c>
      <c r="BM8">
        <v>1</v>
      </c>
      <c r="BN8" t="s">
        <v>238</v>
      </c>
    </row>
    <row r="9" spans="1:66">
      <c r="A9" s="143" t="str">
        <f t="shared" si="20"/>
        <v>마니교통</v>
      </c>
      <c r="B9" s="143" t="str">
        <f t="shared" si="21"/>
        <v>81</v>
      </c>
      <c r="C9" s="144" t="str">
        <f t="shared" si="22"/>
        <v>70바1274</v>
      </c>
      <c r="D9" s="132" t="str">
        <f t="shared" si="23"/>
        <v>저상</v>
      </c>
      <c r="E9" s="128" t="str">
        <f t="shared" si="16"/>
        <v>C</v>
      </c>
      <c r="F9" s="151">
        <f t="shared" si="17"/>
        <v>0.86761904761904762</v>
      </c>
      <c r="G9" s="152">
        <f t="shared" si="18"/>
        <v>1.8220000000000001</v>
      </c>
      <c r="H9" s="153">
        <f t="shared" si="19"/>
        <v>2.1</v>
      </c>
      <c r="I9" s="154">
        <f t="shared" si="24"/>
        <v>5287.1440000000002</v>
      </c>
      <c r="J9" s="155">
        <f t="shared" si="25"/>
        <v>1.7314293541152364E-2</v>
      </c>
      <c r="K9" s="155">
        <f t="shared" si="26"/>
        <v>0.36759656467847701</v>
      </c>
      <c r="L9" s="155">
        <f t="shared" si="27"/>
        <v>0.22318287529146169</v>
      </c>
      <c r="M9" s="156">
        <f t="shared" si="28"/>
        <v>15.08</v>
      </c>
      <c r="N9" s="157">
        <f t="shared" si="29"/>
        <v>0.151</v>
      </c>
      <c r="O9" s="157">
        <f t="shared" si="30"/>
        <v>7.4329999999999998</v>
      </c>
      <c r="P9" s="158">
        <f t="shared" si="31"/>
        <v>0</v>
      </c>
      <c r="Q9" s="159">
        <f t="shared" si="32"/>
        <v>80</v>
      </c>
      <c r="R9" s="160">
        <f t="shared" si="33"/>
        <v>26.292668819437367</v>
      </c>
      <c r="S9" s="145">
        <f t="shared" si="34"/>
        <v>8</v>
      </c>
      <c r="T9" s="145">
        <f t="shared" si="35"/>
        <v>393</v>
      </c>
      <c r="U9" t="s">
        <v>115</v>
      </c>
      <c r="V9" s="5" t="s">
        <v>119</v>
      </c>
      <c r="W9" t="s">
        <v>115</v>
      </c>
      <c r="X9" s="5" t="s">
        <v>119</v>
      </c>
      <c r="Y9" t="s">
        <v>199</v>
      </c>
      <c r="Z9" t="s">
        <v>190</v>
      </c>
      <c r="AA9" t="s">
        <v>48</v>
      </c>
      <c r="AB9">
        <v>508</v>
      </c>
      <c r="AC9" s="1">
        <v>5287.1440000000002</v>
      </c>
      <c r="AD9" s="1">
        <v>2901.8760000000002</v>
      </c>
      <c r="AE9" s="28">
        <v>1.8220000000000001</v>
      </c>
      <c r="AF9">
        <v>2.1</v>
      </c>
      <c r="AG9">
        <v>15.08</v>
      </c>
      <c r="AH9">
        <v>326.925207</v>
      </c>
      <c r="AI9">
        <v>5.6604789999999996</v>
      </c>
      <c r="AJ9">
        <v>120.17658299999999</v>
      </c>
      <c r="AK9">
        <v>1180</v>
      </c>
      <c r="AL9">
        <v>8</v>
      </c>
      <c r="AM9">
        <v>393</v>
      </c>
      <c r="AN9">
        <v>80</v>
      </c>
      <c r="AO9">
        <v>16.172335</v>
      </c>
      <c r="AP9">
        <v>3993.4</v>
      </c>
      <c r="AQ9">
        <v>0</v>
      </c>
      <c r="AR9">
        <v>47</v>
      </c>
      <c r="AS9">
        <v>11840</v>
      </c>
      <c r="AT9">
        <v>0.151</v>
      </c>
      <c r="AU9">
        <v>7.4329999999999998</v>
      </c>
      <c r="AV9">
        <v>38262</v>
      </c>
      <c r="AW9">
        <v>0</v>
      </c>
      <c r="AX9" s="29">
        <v>0.51</v>
      </c>
      <c r="AY9">
        <v>0.86761904761904762</v>
      </c>
      <c r="AZ9" t="s">
        <v>69</v>
      </c>
      <c r="BA9" t="s">
        <v>197</v>
      </c>
      <c r="BB9">
        <v>1</v>
      </c>
      <c r="BC9" t="s">
        <v>198</v>
      </c>
      <c r="BD9">
        <v>10</v>
      </c>
      <c r="BE9">
        <v>20365.609</v>
      </c>
      <c r="BF9">
        <v>0.25961138702014758</v>
      </c>
      <c r="BG9">
        <v>0.22524378435748041</v>
      </c>
      <c r="BH9">
        <v>36371.349000000002</v>
      </c>
      <c r="BI9">
        <v>0.14536562831364874</v>
      </c>
      <c r="BJ9">
        <v>0.12612198799403238</v>
      </c>
      <c r="BK9">
        <v>1</v>
      </c>
      <c r="BL9" t="s">
        <v>67</v>
      </c>
      <c r="BM9">
        <v>1</v>
      </c>
      <c r="BN9" t="s">
        <v>238</v>
      </c>
    </row>
    <row r="10" spans="1:66">
      <c r="A10" s="140" t="str">
        <f t="shared" si="20"/>
        <v>마니교통</v>
      </c>
      <c r="B10" s="140" t="str">
        <f t="shared" si="21"/>
        <v>81</v>
      </c>
      <c r="C10" s="141" t="str">
        <f t="shared" si="22"/>
        <v>70바1284</v>
      </c>
      <c r="D10" s="115" t="str">
        <f t="shared" si="23"/>
        <v>저상</v>
      </c>
      <c r="E10" s="111" t="str">
        <f t="shared" si="16"/>
        <v>C</v>
      </c>
      <c r="F10" s="161">
        <f t="shared" si="17"/>
        <v>0.86</v>
      </c>
      <c r="G10" s="162">
        <f t="shared" si="18"/>
        <v>1.806</v>
      </c>
      <c r="H10" s="163">
        <f t="shared" si="19"/>
        <v>2.1</v>
      </c>
      <c r="I10" s="164">
        <f t="shared" si="24"/>
        <v>4070.8789999999999</v>
      </c>
      <c r="J10" s="165">
        <f t="shared" si="25"/>
        <v>2.7190651410162615E-2</v>
      </c>
      <c r="K10" s="165">
        <f t="shared" si="26"/>
        <v>0.37833832868450029</v>
      </c>
      <c r="L10" s="165">
        <f t="shared" si="27"/>
        <v>0.21174788049460572</v>
      </c>
      <c r="M10" s="166">
        <f t="shared" si="28"/>
        <v>16.742000000000001</v>
      </c>
      <c r="N10" s="167">
        <f t="shared" si="29"/>
        <v>0.36799999999999999</v>
      </c>
      <c r="O10" s="167">
        <f t="shared" si="30"/>
        <v>13.141999999999999</v>
      </c>
      <c r="P10" s="168">
        <f t="shared" si="31"/>
        <v>0</v>
      </c>
      <c r="Q10" s="169">
        <f t="shared" si="32"/>
        <v>83</v>
      </c>
      <c r="R10" s="170">
        <f t="shared" si="33"/>
        <v>28.021122676142873</v>
      </c>
      <c r="S10" s="142">
        <f t="shared" si="34"/>
        <v>15</v>
      </c>
      <c r="T10" s="142">
        <f t="shared" si="35"/>
        <v>535</v>
      </c>
      <c r="U10" t="s">
        <v>115</v>
      </c>
      <c r="V10" t="s">
        <v>119</v>
      </c>
      <c r="W10" s="4" t="s">
        <v>115</v>
      </c>
      <c r="X10" s="4" t="s">
        <v>119</v>
      </c>
      <c r="Y10" s="4" t="s">
        <v>200</v>
      </c>
      <c r="Z10" s="4" t="s">
        <v>190</v>
      </c>
      <c r="AA10" s="4" t="s">
        <v>48</v>
      </c>
      <c r="AB10" s="4">
        <v>508</v>
      </c>
      <c r="AC10" s="4">
        <v>4070.8789999999999</v>
      </c>
      <c r="AD10" s="4">
        <v>2253.7289999999998</v>
      </c>
      <c r="AE10" s="4">
        <v>1.806</v>
      </c>
      <c r="AF10" s="4">
        <v>2.1</v>
      </c>
      <c r="AG10" s="4">
        <v>16.742000000000001</v>
      </c>
      <c r="AH10" s="4">
        <v>244.38355300000001</v>
      </c>
      <c r="AI10" s="4">
        <v>6.6449480000000003</v>
      </c>
      <c r="AJ10" s="4">
        <v>92.459665000000001</v>
      </c>
      <c r="AK10" s="4">
        <v>862</v>
      </c>
      <c r="AL10" s="4">
        <v>15</v>
      </c>
      <c r="AM10" s="4">
        <v>535</v>
      </c>
      <c r="AN10" s="4">
        <v>83</v>
      </c>
      <c r="AO10" s="4">
        <v>16.657744999999998</v>
      </c>
      <c r="AP10" s="4">
        <v>4438.1000000000004</v>
      </c>
      <c r="AQ10" s="4">
        <v>0</v>
      </c>
      <c r="AR10" s="4">
        <v>61</v>
      </c>
      <c r="AS10" s="4">
        <v>25078</v>
      </c>
      <c r="AT10" s="4">
        <v>0.36799999999999999</v>
      </c>
      <c r="AU10" s="4">
        <v>13.141999999999999</v>
      </c>
      <c r="AV10" s="4">
        <v>28556</v>
      </c>
      <c r="AW10" s="4">
        <v>0</v>
      </c>
      <c r="AX10" s="30">
        <v>0.51</v>
      </c>
      <c r="AY10">
        <v>0.86</v>
      </c>
      <c r="AZ10" t="s">
        <v>69</v>
      </c>
      <c r="BA10" t="s">
        <v>197</v>
      </c>
      <c r="BB10">
        <v>3</v>
      </c>
      <c r="BC10" t="s">
        <v>230</v>
      </c>
      <c r="BD10">
        <v>9</v>
      </c>
      <c r="BE10">
        <v>20365.609</v>
      </c>
      <c r="BF10">
        <v>0.19988987316804521</v>
      </c>
      <c r="BG10">
        <v>0.17190529092451887</v>
      </c>
      <c r="BH10">
        <v>36371.349000000002</v>
      </c>
      <c r="BI10">
        <v>0.11192543339539041</v>
      </c>
      <c r="BJ10">
        <v>9.6255872720035746E-2</v>
      </c>
      <c r="BK10">
        <v>1</v>
      </c>
      <c r="BL10" t="s">
        <v>67</v>
      </c>
      <c r="BM10">
        <v>1</v>
      </c>
      <c r="BN10" t="s">
        <v>238</v>
      </c>
    </row>
    <row r="11" spans="1:66">
      <c r="A11" s="143" t="str">
        <f t="shared" si="20"/>
        <v>마니교통</v>
      </c>
      <c r="B11" s="143" t="str">
        <f t="shared" si="21"/>
        <v>81</v>
      </c>
      <c r="C11" s="144" t="str">
        <f t="shared" si="22"/>
        <v>70바2496</v>
      </c>
      <c r="D11" s="132" t="str">
        <f t="shared" si="23"/>
        <v>저상</v>
      </c>
      <c r="E11" s="128" t="str">
        <f t="shared" si="16"/>
        <v>C</v>
      </c>
      <c r="F11" s="151">
        <f t="shared" si="17"/>
        <v>0.86190476190476184</v>
      </c>
      <c r="G11" s="152">
        <f t="shared" si="18"/>
        <v>1.81</v>
      </c>
      <c r="H11" s="153">
        <f t="shared" si="19"/>
        <v>2.1</v>
      </c>
      <c r="I11" s="154">
        <f t="shared" si="24"/>
        <v>5620.9660000000003</v>
      </c>
      <c r="J11" s="155">
        <f t="shared" si="25"/>
        <v>2.0938812531005664E-2</v>
      </c>
      <c r="K11" s="155">
        <f t="shared" si="26"/>
        <v>0.37570690868858148</v>
      </c>
      <c r="L11" s="155">
        <f t="shared" si="27"/>
        <v>0.19711914286619062</v>
      </c>
      <c r="M11" s="156">
        <f t="shared" si="28"/>
        <v>16.684000000000001</v>
      </c>
      <c r="N11" s="157">
        <f t="shared" si="29"/>
        <v>0.26700000000000002</v>
      </c>
      <c r="O11" s="157">
        <f t="shared" si="30"/>
        <v>8.2370000000000001</v>
      </c>
      <c r="P11" s="158">
        <f t="shared" si="31"/>
        <v>0</v>
      </c>
      <c r="Q11" s="159">
        <f t="shared" si="32"/>
        <v>79</v>
      </c>
      <c r="R11" s="160">
        <f t="shared" si="33"/>
        <v>28.014237698202745</v>
      </c>
      <c r="S11" s="145">
        <f t="shared" si="34"/>
        <v>15</v>
      </c>
      <c r="T11" s="145">
        <f t="shared" si="35"/>
        <v>463</v>
      </c>
      <c r="U11" t="s">
        <v>115</v>
      </c>
      <c r="V11" s="5" t="s">
        <v>119</v>
      </c>
      <c r="W11" t="s">
        <v>115</v>
      </c>
      <c r="X11" s="5" t="s">
        <v>119</v>
      </c>
      <c r="Y11" t="s">
        <v>201</v>
      </c>
      <c r="Z11" t="s">
        <v>190</v>
      </c>
      <c r="AA11" t="s">
        <v>48</v>
      </c>
      <c r="AB11">
        <v>508</v>
      </c>
      <c r="AC11" s="1">
        <v>5620.9660000000003</v>
      </c>
      <c r="AD11" s="1">
        <v>3105.855</v>
      </c>
      <c r="AE11" s="28">
        <v>1.81</v>
      </c>
      <c r="AF11">
        <v>2.1</v>
      </c>
      <c r="AG11">
        <v>16.684000000000001</v>
      </c>
      <c r="AH11">
        <v>332.552144</v>
      </c>
      <c r="AI11">
        <v>6.963247</v>
      </c>
      <c r="AJ11">
        <v>124.942138</v>
      </c>
      <c r="AK11">
        <v>1108</v>
      </c>
      <c r="AL11">
        <v>15</v>
      </c>
      <c r="AM11">
        <v>463</v>
      </c>
      <c r="AN11">
        <v>79</v>
      </c>
      <c r="AO11">
        <v>16.902509999999999</v>
      </c>
      <c r="AP11">
        <v>7434.2</v>
      </c>
      <c r="AQ11">
        <v>0</v>
      </c>
      <c r="AR11">
        <v>34</v>
      </c>
      <c r="AS11">
        <v>10657</v>
      </c>
      <c r="AT11">
        <v>0.26700000000000002</v>
      </c>
      <c r="AU11">
        <v>8.2370000000000001</v>
      </c>
      <c r="AV11">
        <v>44668</v>
      </c>
      <c r="AW11">
        <v>0</v>
      </c>
      <c r="AX11" s="29">
        <v>0.51</v>
      </c>
      <c r="AY11">
        <v>0.86190476190476184</v>
      </c>
      <c r="AZ11" t="s">
        <v>69</v>
      </c>
      <c r="BA11" t="s">
        <v>197</v>
      </c>
      <c r="BB11">
        <v>2</v>
      </c>
      <c r="BC11" t="s">
        <v>231</v>
      </c>
      <c r="BD11">
        <v>5</v>
      </c>
      <c r="BE11">
        <v>20365.609</v>
      </c>
      <c r="BF11">
        <v>0.27600284381380397</v>
      </c>
      <c r="BG11">
        <v>0.23788816538237387</v>
      </c>
      <c r="BH11">
        <v>36371.349000000002</v>
      </c>
      <c r="BI11">
        <v>0.15454378664921117</v>
      </c>
      <c r="BJ11">
        <v>0.13320202563574868</v>
      </c>
      <c r="BK11">
        <v>1</v>
      </c>
      <c r="BL11" t="s">
        <v>69</v>
      </c>
      <c r="BM11">
        <v>0</v>
      </c>
      <c r="BN11" t="s">
        <v>222</v>
      </c>
    </row>
  </sheetData>
  <sortState xmlns:xlrd2="http://schemas.microsoft.com/office/spreadsheetml/2017/richdata2" ref="U5:AX11">
    <sortCondition ref="Y5:Y11"/>
    <sortCondition ref="U5:U11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2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5"/>
      <c r="R1" s="215"/>
    </row>
    <row r="2" spans="1:68" ht="45" customHeight="1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6"/>
      <c r="R2" s="21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155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38</v>
      </c>
      <c r="B4" s="122" t="s">
        <v>49</v>
      </c>
      <c r="C4" s="123" t="s">
        <v>139</v>
      </c>
      <c r="D4" s="123" t="s">
        <v>156</v>
      </c>
      <c r="E4" s="124" t="s">
        <v>145</v>
      </c>
      <c r="F4" s="122" t="s">
        <v>149</v>
      </c>
      <c r="G4" s="124" t="s">
        <v>147</v>
      </c>
      <c r="H4" s="124" t="s">
        <v>151</v>
      </c>
      <c r="I4" s="125" t="s">
        <v>153</v>
      </c>
      <c r="J4" s="124" t="s">
        <v>11</v>
      </c>
      <c r="K4" s="124" t="s">
        <v>12</v>
      </c>
      <c r="L4" s="124" t="s">
        <v>13</v>
      </c>
      <c r="M4" s="124" t="s">
        <v>72</v>
      </c>
      <c r="N4" s="124" t="s">
        <v>6</v>
      </c>
      <c r="O4" s="124" t="s">
        <v>7</v>
      </c>
      <c r="P4" s="124" t="s">
        <v>177</v>
      </c>
      <c r="Q4" s="218" t="s">
        <v>43</v>
      </c>
      <c r="R4" s="218" t="s">
        <v>44</v>
      </c>
      <c r="S4" s="13"/>
      <c r="T4" s="13" t="s">
        <v>42</v>
      </c>
      <c r="U4" s="13" t="s">
        <v>158</v>
      </c>
      <c r="V4" s="13" t="s">
        <v>159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182</v>
      </c>
      <c r="AN4" s="13" t="s">
        <v>183</v>
      </c>
      <c r="AO4" t="s">
        <v>184</v>
      </c>
      <c r="AP4" t="s">
        <v>37</v>
      </c>
      <c r="AQ4" t="s">
        <v>31</v>
      </c>
      <c r="AR4" t="s">
        <v>0</v>
      </c>
      <c r="AS4" t="s">
        <v>9</v>
      </c>
      <c r="AT4" t="s">
        <v>141</v>
      </c>
      <c r="AU4" t="s">
        <v>30</v>
      </c>
      <c r="AV4" t="s">
        <v>142</v>
      </c>
      <c r="AW4" t="s">
        <v>150</v>
      </c>
      <c r="AX4" t="s">
        <v>160</v>
      </c>
      <c r="AY4" t="s">
        <v>161</v>
      </c>
      <c r="AZ4" t="s">
        <v>162</v>
      </c>
      <c r="BA4" t="s">
        <v>163</v>
      </c>
      <c r="BB4" t="s">
        <v>164</v>
      </c>
      <c r="BC4" t="s">
        <v>65</v>
      </c>
      <c r="BF4" t="s">
        <v>0</v>
      </c>
      <c r="BG4" t="s">
        <v>169</v>
      </c>
      <c r="BH4" t="s">
        <v>73</v>
      </c>
      <c r="BI4" t="s">
        <v>165</v>
      </c>
      <c r="BJ4" t="s">
        <v>166</v>
      </c>
      <c r="BK4" t="s">
        <v>170</v>
      </c>
      <c r="BL4" t="s">
        <v>171</v>
      </c>
      <c r="BM4" t="s">
        <v>167</v>
      </c>
      <c r="BN4" t="s">
        <v>65</v>
      </c>
      <c r="BO4" t="s">
        <v>168</v>
      </c>
      <c r="BP4" t="s">
        <v>172</v>
      </c>
    </row>
    <row r="5" spans="1:68" ht="16.5">
      <c r="A5" s="126" t="str">
        <f>BF5</f>
        <v>마니교통</v>
      </c>
      <c r="B5" s="127">
        <f>IF(BH5="NULL", E5, BH5)</f>
        <v>1863</v>
      </c>
      <c r="C5" s="128" t="str">
        <f>BN5</f>
        <v>D</v>
      </c>
      <c r="D5" s="129">
        <f>BM5</f>
        <v>0.809865410910934</v>
      </c>
      <c r="E5" s="130">
        <f>U5</f>
        <v>1863</v>
      </c>
      <c r="F5" s="131" t="str">
        <f>BG5</f>
        <v>47</v>
      </c>
      <c r="G5" s="132" t="str">
        <f>BK5</f>
        <v>73아1255</v>
      </c>
      <c r="H5" s="133">
        <f>BJ5</f>
        <v>3</v>
      </c>
      <c r="I5" s="134">
        <f>BP5</f>
        <v>618.54200000000003</v>
      </c>
      <c r="J5" s="135">
        <f>AB5/AA5</f>
        <v>1.8447172199928027E-2</v>
      </c>
      <c r="K5" s="135">
        <f>AC5/AA5</f>
        <v>0.39272735131094927</v>
      </c>
      <c r="L5" s="135">
        <f>AD5/I5</f>
        <v>0.18107097012005652</v>
      </c>
      <c r="M5" s="136">
        <f>Z5</f>
        <v>17.077000000000002</v>
      </c>
      <c r="N5" s="137">
        <f>AE5*100/W5</f>
        <v>0</v>
      </c>
      <c r="O5" s="137">
        <f>AF5*100/W5</f>
        <v>40.094286240869657</v>
      </c>
      <c r="P5" s="219">
        <f>AK5</f>
        <v>8</v>
      </c>
      <c r="Q5" s="220">
        <f>AE5</f>
        <v>0</v>
      </c>
      <c r="R5" s="220">
        <f>AF5</f>
        <v>248</v>
      </c>
      <c r="T5">
        <v>508</v>
      </c>
      <c r="U5">
        <v>1863</v>
      </c>
      <c r="V5" t="s">
        <v>232</v>
      </c>
      <c r="W5">
        <v>618.54200000000003</v>
      </c>
      <c r="X5">
        <v>354.03800000000001</v>
      </c>
      <c r="Y5">
        <v>1.7470000000000001</v>
      </c>
      <c r="Z5">
        <v>17.077000000000002</v>
      </c>
      <c r="AA5">
        <v>38.638604999999998</v>
      </c>
      <c r="AB5">
        <v>0.71277299999999999</v>
      </c>
      <c r="AC5">
        <v>15.174436999999999</v>
      </c>
      <c r="AD5" s="1">
        <v>112</v>
      </c>
      <c r="AE5">
        <v>0</v>
      </c>
      <c r="AF5">
        <v>248</v>
      </c>
      <c r="AG5">
        <v>77</v>
      </c>
      <c r="AH5">
        <v>16.008393000000002</v>
      </c>
      <c r="AI5">
        <v>311.60000000000002</v>
      </c>
      <c r="AJ5">
        <v>0</v>
      </c>
      <c r="AK5">
        <v>8</v>
      </c>
      <c r="AL5">
        <v>2101</v>
      </c>
      <c r="AM5" t="s">
        <v>257</v>
      </c>
      <c r="AN5" t="s">
        <v>258</v>
      </c>
      <c r="AO5">
        <v>363.45400000000001</v>
      </c>
      <c r="AR5" t="s">
        <v>115</v>
      </c>
      <c r="AS5" t="s">
        <v>117</v>
      </c>
      <c r="AT5" t="s">
        <v>191</v>
      </c>
      <c r="AU5" t="s">
        <v>232</v>
      </c>
      <c r="AV5" t="s">
        <v>48</v>
      </c>
      <c r="AW5">
        <v>3</v>
      </c>
      <c r="BB5">
        <v>0.809865410910934</v>
      </c>
      <c r="BC5" t="s">
        <v>67</v>
      </c>
      <c r="BF5" t="s">
        <v>115</v>
      </c>
      <c r="BG5" t="s">
        <v>117</v>
      </c>
      <c r="BH5" t="s">
        <v>232</v>
      </c>
      <c r="BI5">
        <v>1863</v>
      </c>
      <c r="BJ5">
        <v>3</v>
      </c>
      <c r="BK5" t="s">
        <v>191</v>
      </c>
      <c r="BL5" t="s">
        <v>200</v>
      </c>
      <c r="BM5">
        <v>0.809865410910934</v>
      </c>
      <c r="BN5" t="s">
        <v>67</v>
      </c>
      <c r="BO5" t="s">
        <v>175</v>
      </c>
      <c r="BP5">
        <v>618.54200000000003</v>
      </c>
    </row>
    <row r="6" spans="1:68" ht="16.5">
      <c r="A6" s="109" t="str">
        <f t="shared" ref="A6:A7" si="0">BF6</f>
        <v>마니교통</v>
      </c>
      <c r="B6" s="110">
        <f t="shared" ref="B6:B18" si="1">IF(BH6="NULL", E6, BH6)</f>
        <v>5862</v>
      </c>
      <c r="C6" s="111" t="str">
        <f t="shared" ref="C6:C7" si="2">BN6</f>
        <v>D</v>
      </c>
      <c r="D6" s="112">
        <f t="shared" ref="D6:D7" si="3">BM6</f>
        <v>0.81247653232444539</v>
      </c>
      <c r="E6" s="113">
        <f t="shared" ref="E6:E7" si="4">U6</f>
        <v>5862</v>
      </c>
      <c r="F6" s="114" t="str">
        <f t="shared" ref="F6:F7" si="5">BG6</f>
        <v>81</v>
      </c>
      <c r="G6" s="115" t="str">
        <f t="shared" ref="G6:G7" si="6">BK6</f>
        <v>70바1274</v>
      </c>
      <c r="H6" s="116">
        <f t="shared" ref="H6:H7" si="7">BJ6</f>
        <v>3</v>
      </c>
      <c r="I6" s="117">
        <f t="shared" ref="I6:I7" si="8">BP6</f>
        <v>582.00299999999993</v>
      </c>
      <c r="J6" s="118">
        <f t="shared" ref="J6:J7" si="9">AB6/AA6</f>
        <v>2.3393817186431388E-2</v>
      </c>
      <c r="K6" s="118">
        <f t="shared" ref="K6:K7" si="10">AC6/AA6</f>
        <v>0.35971161127605944</v>
      </c>
      <c r="L6" s="118">
        <f t="shared" ref="L6:L7" si="11">AD6/I6</f>
        <v>0.24226679243921426</v>
      </c>
      <c r="M6" s="119">
        <f t="shared" ref="M6:M7" si="12">Z6</f>
        <v>15.395</v>
      </c>
      <c r="N6" s="120">
        <f t="shared" ref="N6:N7" si="13">AE6*100/W6</f>
        <v>0.1585323707247783</v>
      </c>
      <c r="O6" s="120">
        <f t="shared" ref="O6" si="14">AF6*100/W6</f>
        <v>10.621668838560147</v>
      </c>
      <c r="P6" s="221">
        <f t="shared" ref="P6:P7" si="15">AK6</f>
        <v>6</v>
      </c>
      <c r="Q6" s="222">
        <f t="shared" ref="Q6:Q7" si="16">AE6</f>
        <v>1</v>
      </c>
      <c r="R6" s="222">
        <f t="shared" ref="R6:R7" si="17">AF6</f>
        <v>67</v>
      </c>
      <c r="T6">
        <v>508</v>
      </c>
      <c r="U6">
        <v>5862</v>
      </c>
      <c r="V6" t="s">
        <v>232</v>
      </c>
      <c r="W6">
        <v>630.78599999999994</v>
      </c>
      <c r="X6">
        <v>360.63099999999997</v>
      </c>
      <c r="Y6">
        <v>1.7490000000000001</v>
      </c>
      <c r="Z6">
        <v>15.395</v>
      </c>
      <c r="AA6">
        <v>40.240546999999999</v>
      </c>
      <c r="AB6">
        <v>0.94137999999999999</v>
      </c>
      <c r="AC6">
        <v>14.474992</v>
      </c>
      <c r="AD6" s="1">
        <v>141</v>
      </c>
      <c r="AE6">
        <v>1</v>
      </c>
      <c r="AF6">
        <v>67</v>
      </c>
      <c r="AG6">
        <v>78</v>
      </c>
      <c r="AH6">
        <v>15.675383</v>
      </c>
      <c r="AI6">
        <v>1015.2</v>
      </c>
      <c r="AJ6">
        <v>0</v>
      </c>
      <c r="AK6">
        <v>6</v>
      </c>
      <c r="AL6">
        <v>834</v>
      </c>
      <c r="AM6" t="s">
        <v>259</v>
      </c>
      <c r="AN6" t="s">
        <v>260</v>
      </c>
      <c r="AO6">
        <v>249.73699999999999</v>
      </c>
      <c r="AR6" t="s">
        <v>115</v>
      </c>
      <c r="AS6" t="s">
        <v>119</v>
      </c>
      <c r="AT6" t="s">
        <v>199</v>
      </c>
      <c r="AU6" t="s">
        <v>232</v>
      </c>
      <c r="AV6" t="s">
        <v>48</v>
      </c>
      <c r="AW6">
        <v>3</v>
      </c>
      <c r="BB6">
        <v>0.81247653232444539</v>
      </c>
      <c r="BC6" t="s">
        <v>67</v>
      </c>
      <c r="BF6" t="s">
        <v>115</v>
      </c>
      <c r="BG6" t="s">
        <v>119</v>
      </c>
      <c r="BH6" t="s">
        <v>232</v>
      </c>
      <c r="BI6">
        <v>5862</v>
      </c>
      <c r="BJ6">
        <v>3</v>
      </c>
      <c r="BK6" t="s">
        <v>199</v>
      </c>
      <c r="BL6" t="s">
        <v>191</v>
      </c>
      <c r="BM6">
        <v>0.81247653232444539</v>
      </c>
      <c r="BN6" t="s">
        <v>67</v>
      </c>
      <c r="BO6" t="s">
        <v>175</v>
      </c>
      <c r="BP6">
        <v>582.00299999999993</v>
      </c>
    </row>
    <row r="7" spans="1:68" ht="16.5">
      <c r="A7" s="126" t="str">
        <f t="shared" si="0"/>
        <v>마니교통</v>
      </c>
      <c r="B7" s="127" t="str">
        <f t="shared" si="1"/>
        <v>김기택</v>
      </c>
      <c r="C7" s="128" t="str">
        <f t="shared" si="2"/>
        <v>C</v>
      </c>
      <c r="D7" s="129">
        <f t="shared" si="3"/>
        <v>0.85269557546407126</v>
      </c>
      <c r="E7" s="130">
        <f t="shared" si="4"/>
        <v>3232</v>
      </c>
      <c r="F7" s="131" t="str">
        <f t="shared" si="5"/>
        <v>81</v>
      </c>
      <c r="G7" s="132" t="str">
        <f t="shared" si="6"/>
        <v>70바1284</v>
      </c>
      <c r="H7" s="133">
        <f t="shared" si="7"/>
        <v>3</v>
      </c>
      <c r="I7" s="134">
        <f t="shared" si="8"/>
        <v>755.93399999999997</v>
      </c>
      <c r="J7" s="135">
        <f t="shared" si="9"/>
        <v>2.0586284368940583E-2</v>
      </c>
      <c r="K7" s="135">
        <f t="shared" si="10"/>
        <v>0.36845295182004068</v>
      </c>
      <c r="L7" s="135">
        <f t="shared" si="11"/>
        <v>0.1944614212351872</v>
      </c>
      <c r="M7" s="136">
        <f t="shared" si="12"/>
        <v>16.225000000000001</v>
      </c>
      <c r="N7" s="137">
        <f t="shared" si="13"/>
        <v>0</v>
      </c>
      <c r="O7" s="137">
        <v>70</v>
      </c>
      <c r="P7" s="219">
        <f t="shared" si="15"/>
        <v>5</v>
      </c>
      <c r="Q7" s="220">
        <f t="shared" si="16"/>
        <v>0</v>
      </c>
      <c r="R7" s="220">
        <f t="shared" si="17"/>
        <v>132</v>
      </c>
      <c r="T7">
        <v>508</v>
      </c>
      <c r="U7">
        <v>3232</v>
      </c>
      <c r="V7" t="s">
        <v>261</v>
      </c>
      <c r="W7">
        <v>755.93399999999997</v>
      </c>
      <c r="X7">
        <v>422.49099999999999</v>
      </c>
      <c r="Y7">
        <v>1.7889999999999999</v>
      </c>
      <c r="Z7">
        <v>16.225000000000001</v>
      </c>
      <c r="AA7">
        <v>45.553047999999997</v>
      </c>
      <c r="AB7">
        <v>0.93776800000000005</v>
      </c>
      <c r="AC7">
        <v>16.784154999999998</v>
      </c>
      <c r="AD7" s="1">
        <v>147</v>
      </c>
      <c r="AE7">
        <v>0</v>
      </c>
      <c r="AF7">
        <v>132</v>
      </c>
      <c r="AG7">
        <v>80</v>
      </c>
      <c r="AH7">
        <v>16.594586</v>
      </c>
      <c r="AI7">
        <v>1826.2</v>
      </c>
      <c r="AJ7">
        <v>0</v>
      </c>
      <c r="AK7">
        <v>5</v>
      </c>
      <c r="AL7">
        <v>936</v>
      </c>
      <c r="AM7" t="s">
        <v>262</v>
      </c>
      <c r="AN7" t="s">
        <v>263</v>
      </c>
      <c r="AO7">
        <v>356.23200000000003</v>
      </c>
      <c r="AR7" t="s">
        <v>115</v>
      </c>
      <c r="AS7" t="s">
        <v>119</v>
      </c>
      <c r="AT7" t="s">
        <v>200</v>
      </c>
      <c r="AU7" t="s">
        <v>261</v>
      </c>
      <c r="AV7" t="s">
        <v>48</v>
      </c>
      <c r="AW7">
        <v>3</v>
      </c>
      <c r="BB7">
        <v>0.85269557546407126</v>
      </c>
      <c r="BC7" t="s">
        <v>69</v>
      </c>
      <c r="BF7" t="s">
        <v>115</v>
      </c>
      <c r="BG7" t="s">
        <v>119</v>
      </c>
      <c r="BH7" t="s">
        <v>261</v>
      </c>
      <c r="BI7">
        <v>3232</v>
      </c>
      <c r="BJ7">
        <v>3</v>
      </c>
      <c r="BK7" t="s">
        <v>200</v>
      </c>
      <c r="BL7" t="s">
        <v>201</v>
      </c>
      <c r="BM7">
        <v>0.85269557546407126</v>
      </c>
      <c r="BN7" t="s">
        <v>69</v>
      </c>
      <c r="BO7" t="s">
        <v>174</v>
      </c>
      <c r="BP7">
        <v>755.93399999999997</v>
      </c>
    </row>
    <row r="8" spans="1:68" ht="16.5">
      <c r="A8" s="109" t="str">
        <f t="shared" ref="A8:A18" si="18">BF8</f>
        <v>마니교통</v>
      </c>
      <c r="B8" s="110" t="str">
        <f t="shared" si="1"/>
        <v>김영선</v>
      </c>
      <c r="C8" s="111" t="str">
        <f t="shared" ref="C8:C18" si="19">BN8</f>
        <v>C</v>
      </c>
      <c r="D8" s="112">
        <f t="shared" ref="D8:D18" si="20">BM8</f>
        <v>0.85258620525036599</v>
      </c>
      <c r="E8" s="113">
        <f t="shared" ref="E8:E18" si="21">U8</f>
        <v>7992</v>
      </c>
      <c r="F8" s="114" t="str">
        <f t="shared" ref="F8:F18" si="22">BG8</f>
        <v>81</v>
      </c>
      <c r="G8" s="115" t="str">
        <f t="shared" ref="G8:G18" si="23">BK8</f>
        <v>70바2496</v>
      </c>
      <c r="H8" s="116">
        <f t="shared" ref="H8:H18" si="24">BJ8</f>
        <v>2</v>
      </c>
      <c r="I8" s="117">
        <f t="shared" ref="I8:I18" si="25">BP8</f>
        <v>2967.5010000000002</v>
      </c>
      <c r="J8" s="118">
        <f t="shared" ref="J8:J18" si="26">AB8/AA8</f>
        <v>1.1973969814600851E-2</v>
      </c>
      <c r="K8" s="118">
        <f t="shared" ref="K8:K18" si="27">AC8/AA8</f>
        <v>0.37122913310053179</v>
      </c>
      <c r="L8" s="118">
        <f t="shared" ref="L8:L18" si="28">AD8/I8</f>
        <v>0.20623413437771376</v>
      </c>
      <c r="M8" s="119">
        <f t="shared" ref="M8:M18" si="29">Z8</f>
        <v>16.742000000000001</v>
      </c>
      <c r="N8" s="120">
        <f t="shared" ref="N8:N18" si="30">AE8*100/W8</f>
        <v>0.37068226767236134</v>
      </c>
      <c r="O8" s="120">
        <f t="shared" ref="O8:O18" si="31">AF8*100/W8</f>
        <v>7.2451534135961531</v>
      </c>
      <c r="P8" s="221">
        <f t="shared" ref="P8:P18" si="32">AK8</f>
        <v>8</v>
      </c>
      <c r="Q8" s="222">
        <f t="shared" ref="Q8:Q18" si="33">AE8</f>
        <v>11</v>
      </c>
      <c r="R8" s="222">
        <f t="shared" ref="R8:R18" si="34">AF8</f>
        <v>215</v>
      </c>
      <c r="T8">
        <v>508</v>
      </c>
      <c r="U8">
        <v>7992</v>
      </c>
      <c r="V8" t="s">
        <v>202</v>
      </c>
      <c r="W8">
        <v>2967.5010000000002</v>
      </c>
      <c r="X8">
        <v>1657.4880000000001</v>
      </c>
      <c r="Y8">
        <v>1.79</v>
      </c>
      <c r="Z8">
        <v>16.742000000000001</v>
      </c>
      <c r="AA8">
        <v>174.610512</v>
      </c>
      <c r="AB8">
        <v>2.0907809999999998</v>
      </c>
      <c r="AC8">
        <v>64.820509000000001</v>
      </c>
      <c r="AD8" s="1">
        <v>612</v>
      </c>
      <c r="AE8">
        <v>11</v>
      </c>
      <c r="AF8">
        <v>215</v>
      </c>
      <c r="AG8">
        <v>79</v>
      </c>
      <c r="AH8">
        <v>16.994973000000002</v>
      </c>
      <c r="AI8">
        <v>2655.9</v>
      </c>
      <c r="AJ8">
        <v>0</v>
      </c>
      <c r="AK8">
        <v>8</v>
      </c>
      <c r="AL8">
        <v>4443</v>
      </c>
      <c r="AM8" t="s">
        <v>203</v>
      </c>
      <c r="AN8" t="s">
        <v>264</v>
      </c>
      <c r="AO8">
        <v>2863.5230000000001</v>
      </c>
      <c r="AR8" t="s">
        <v>115</v>
      </c>
      <c r="AS8" t="s">
        <v>119</v>
      </c>
      <c r="AT8" t="s">
        <v>201</v>
      </c>
      <c r="AU8" t="s">
        <v>202</v>
      </c>
      <c r="AV8" t="s">
        <v>48</v>
      </c>
      <c r="AW8">
        <v>2</v>
      </c>
      <c r="BB8">
        <v>0.85258620525036599</v>
      </c>
      <c r="BC8" t="s">
        <v>69</v>
      </c>
      <c r="BF8" t="s">
        <v>115</v>
      </c>
      <c r="BG8" t="s">
        <v>119</v>
      </c>
      <c r="BH8" t="s">
        <v>202</v>
      </c>
      <c r="BI8">
        <v>7992</v>
      </c>
      <c r="BJ8">
        <v>2</v>
      </c>
      <c r="BK8" t="s">
        <v>201</v>
      </c>
      <c r="BL8" t="s">
        <v>196</v>
      </c>
      <c r="BM8">
        <v>0.85258620525036599</v>
      </c>
      <c r="BN8" t="s">
        <v>69</v>
      </c>
      <c r="BO8" t="s">
        <v>174</v>
      </c>
      <c r="BP8">
        <v>2967.5010000000002</v>
      </c>
    </row>
    <row r="9" spans="1:68" ht="16.5">
      <c r="A9" s="126" t="str">
        <f t="shared" si="18"/>
        <v>마니교통</v>
      </c>
      <c r="B9" s="127" t="str">
        <f t="shared" si="1"/>
        <v>김정만</v>
      </c>
      <c r="C9" s="128" t="str">
        <f t="shared" si="19"/>
        <v>C</v>
      </c>
      <c r="D9" s="129">
        <f t="shared" si="20"/>
        <v>0.86142857142857132</v>
      </c>
      <c r="E9" s="130">
        <f t="shared" si="21"/>
        <v>2988</v>
      </c>
      <c r="F9" s="131" t="str">
        <f t="shared" si="22"/>
        <v>81</v>
      </c>
      <c r="G9" s="132" t="str">
        <f t="shared" si="23"/>
        <v>70바1274</v>
      </c>
      <c r="H9" s="133">
        <f t="shared" si="24"/>
        <v>1</v>
      </c>
      <c r="I9" s="134">
        <f t="shared" si="25"/>
        <v>2133.1080000000002</v>
      </c>
      <c r="J9" s="135">
        <f t="shared" si="26"/>
        <v>1.3624118667602502E-2</v>
      </c>
      <c r="K9" s="135">
        <f t="shared" si="27"/>
        <v>0.36250034797516667</v>
      </c>
      <c r="L9" s="135">
        <f t="shared" si="28"/>
        <v>0.24940134301685613</v>
      </c>
      <c r="M9" s="136">
        <f t="shared" si="29"/>
        <v>15.548</v>
      </c>
      <c r="N9" s="137">
        <f t="shared" si="30"/>
        <v>4.6879951694897767E-2</v>
      </c>
      <c r="O9" s="137">
        <f t="shared" si="31"/>
        <v>4.1723157008459015</v>
      </c>
      <c r="P9" s="219">
        <f t="shared" si="32"/>
        <v>2</v>
      </c>
      <c r="Q9" s="220">
        <f t="shared" si="33"/>
        <v>1</v>
      </c>
      <c r="R9" s="220">
        <f t="shared" si="34"/>
        <v>89</v>
      </c>
      <c r="T9">
        <v>508</v>
      </c>
      <c r="U9">
        <v>2988</v>
      </c>
      <c r="V9" t="s">
        <v>204</v>
      </c>
      <c r="W9">
        <v>2133.1080000000002</v>
      </c>
      <c r="X9">
        <v>1178.9639999999999</v>
      </c>
      <c r="Y9">
        <v>1.8089999999999999</v>
      </c>
      <c r="Z9">
        <v>15.548</v>
      </c>
      <c r="AA9">
        <v>128.24190999999999</v>
      </c>
      <c r="AB9">
        <v>1.7471829999999999</v>
      </c>
      <c r="AC9">
        <v>46.487737000000003</v>
      </c>
      <c r="AD9" s="1">
        <v>532</v>
      </c>
      <c r="AE9">
        <v>1</v>
      </c>
      <c r="AF9">
        <v>89</v>
      </c>
      <c r="AG9">
        <v>79</v>
      </c>
      <c r="AH9">
        <v>16.633469999999999</v>
      </c>
      <c r="AI9">
        <v>1885.8</v>
      </c>
      <c r="AJ9">
        <v>0</v>
      </c>
      <c r="AK9">
        <v>2</v>
      </c>
      <c r="AL9">
        <v>209</v>
      </c>
      <c r="AM9" t="s">
        <v>205</v>
      </c>
      <c r="AN9" t="s">
        <v>265</v>
      </c>
      <c r="AO9">
        <v>2133.1080000000002</v>
      </c>
      <c r="AR9" t="s">
        <v>115</v>
      </c>
      <c r="AS9" t="s">
        <v>119</v>
      </c>
      <c r="AT9" t="s">
        <v>199</v>
      </c>
      <c r="AU9" t="s">
        <v>204</v>
      </c>
      <c r="AV9" t="s">
        <v>48</v>
      </c>
      <c r="AW9">
        <v>1</v>
      </c>
      <c r="BB9">
        <v>0.86142857142857132</v>
      </c>
      <c r="BC9" t="s">
        <v>69</v>
      </c>
      <c r="BF9" t="s">
        <v>115</v>
      </c>
      <c r="BG9" t="s">
        <v>119</v>
      </c>
      <c r="BH9" t="s">
        <v>204</v>
      </c>
      <c r="BI9">
        <v>2988</v>
      </c>
      <c r="BJ9">
        <v>1</v>
      </c>
      <c r="BK9" t="s">
        <v>199</v>
      </c>
      <c r="BL9" t="s">
        <v>173</v>
      </c>
      <c r="BM9">
        <v>0.86142857142857132</v>
      </c>
      <c r="BN9" t="s">
        <v>69</v>
      </c>
      <c r="BO9" t="s">
        <v>174</v>
      </c>
      <c r="BP9">
        <v>2133.1080000000002</v>
      </c>
    </row>
    <row r="10" spans="1:68" ht="16.5">
      <c r="A10" s="109" t="str">
        <f t="shared" si="18"/>
        <v>마니교통</v>
      </c>
      <c r="B10" s="110" t="str">
        <f t="shared" si="1"/>
        <v>김홍필</v>
      </c>
      <c r="C10" s="111" t="str">
        <f t="shared" si="19"/>
        <v>A</v>
      </c>
      <c r="D10" s="112">
        <f t="shared" si="20"/>
        <v>0.97</v>
      </c>
      <c r="E10" s="113">
        <f t="shared" si="21"/>
        <v>8069</v>
      </c>
      <c r="F10" s="114" t="str">
        <f t="shared" si="22"/>
        <v>81</v>
      </c>
      <c r="G10" s="115" t="str">
        <f t="shared" si="23"/>
        <v>70바1273</v>
      </c>
      <c r="H10" s="116">
        <f t="shared" si="24"/>
        <v>1</v>
      </c>
      <c r="I10" s="117">
        <f t="shared" si="25"/>
        <v>2372.212</v>
      </c>
      <c r="J10" s="118">
        <f t="shared" si="26"/>
        <v>2.7423234084683747E-2</v>
      </c>
      <c r="K10" s="118">
        <f t="shared" si="27"/>
        <v>0.35331222679210067</v>
      </c>
      <c r="L10" s="118">
        <f t="shared" si="28"/>
        <v>0.21920469165487738</v>
      </c>
      <c r="M10" s="119">
        <f t="shared" si="29"/>
        <v>17.527000000000001</v>
      </c>
      <c r="N10" s="120">
        <f t="shared" si="30"/>
        <v>4.215474839516873E-2</v>
      </c>
      <c r="O10" s="120">
        <f t="shared" si="31"/>
        <v>6.7447597432269966</v>
      </c>
      <c r="P10" s="221">
        <f t="shared" si="32"/>
        <v>40</v>
      </c>
      <c r="Q10" s="222">
        <f t="shared" si="33"/>
        <v>1</v>
      </c>
      <c r="R10" s="222">
        <f t="shared" si="34"/>
        <v>160</v>
      </c>
      <c r="T10">
        <v>508</v>
      </c>
      <c r="U10">
        <v>8069</v>
      </c>
      <c r="V10" t="s">
        <v>233</v>
      </c>
      <c r="W10">
        <v>2372.212</v>
      </c>
      <c r="X10">
        <v>1164.3810000000001</v>
      </c>
      <c r="Y10">
        <v>2.0369999999999999</v>
      </c>
      <c r="Z10">
        <v>17.527000000000001</v>
      </c>
      <c r="AA10">
        <v>147.17775399999999</v>
      </c>
      <c r="AB10">
        <v>4.0360899999999997</v>
      </c>
      <c r="AC10">
        <v>51.999699999999997</v>
      </c>
      <c r="AD10" s="1">
        <v>520</v>
      </c>
      <c r="AE10">
        <v>1</v>
      </c>
      <c r="AF10">
        <v>160</v>
      </c>
      <c r="AG10">
        <v>79</v>
      </c>
      <c r="AH10">
        <v>16.118006000000001</v>
      </c>
      <c r="AI10">
        <v>841.2</v>
      </c>
      <c r="AJ10">
        <v>0</v>
      </c>
      <c r="AK10">
        <v>40</v>
      </c>
      <c r="AL10">
        <v>18027</v>
      </c>
      <c r="AM10" t="s">
        <v>234</v>
      </c>
      <c r="AN10" t="s">
        <v>266</v>
      </c>
      <c r="AO10">
        <v>2372.212</v>
      </c>
      <c r="AR10" t="s">
        <v>115</v>
      </c>
      <c r="AS10" t="s">
        <v>119</v>
      </c>
      <c r="AT10" t="s">
        <v>196</v>
      </c>
      <c r="AU10" t="s">
        <v>233</v>
      </c>
      <c r="AV10" t="s">
        <v>48</v>
      </c>
      <c r="AW10">
        <v>1</v>
      </c>
      <c r="BB10">
        <v>0.97</v>
      </c>
      <c r="BC10" t="s">
        <v>66</v>
      </c>
      <c r="BF10" t="s">
        <v>115</v>
      </c>
      <c r="BG10" t="s">
        <v>119</v>
      </c>
      <c r="BH10" t="s">
        <v>233</v>
      </c>
      <c r="BI10">
        <v>8069</v>
      </c>
      <c r="BJ10">
        <v>1</v>
      </c>
      <c r="BK10" t="s">
        <v>196</v>
      </c>
      <c r="BL10" t="s">
        <v>173</v>
      </c>
      <c r="BM10">
        <v>0.97</v>
      </c>
      <c r="BN10" t="s">
        <v>66</v>
      </c>
      <c r="BO10" t="s">
        <v>235</v>
      </c>
      <c r="BP10">
        <v>2372.212</v>
      </c>
    </row>
    <row r="11" spans="1:68" ht="16.5">
      <c r="A11" s="126" t="str">
        <f t="shared" si="18"/>
        <v>마니교통</v>
      </c>
      <c r="B11" s="127" t="str">
        <f t="shared" si="1"/>
        <v>나종식</v>
      </c>
      <c r="C11" s="128" t="str">
        <f t="shared" si="19"/>
        <v>C</v>
      </c>
      <c r="D11" s="129">
        <f t="shared" si="20"/>
        <v>0.85272727272727256</v>
      </c>
      <c r="E11" s="130">
        <f t="shared" si="21"/>
        <v>3787</v>
      </c>
      <c r="F11" s="131" t="str">
        <f t="shared" si="22"/>
        <v>47</v>
      </c>
      <c r="G11" s="132" t="str">
        <f t="shared" si="23"/>
        <v>73아1255</v>
      </c>
      <c r="H11" s="133">
        <f t="shared" si="24"/>
        <v>1</v>
      </c>
      <c r="I11" s="134">
        <f t="shared" si="25"/>
        <v>3176.5909999999999</v>
      </c>
      <c r="J11" s="135">
        <f t="shared" si="26"/>
        <v>2.3395742278563121E-2</v>
      </c>
      <c r="K11" s="135">
        <f t="shared" si="27"/>
        <v>0.33539994552839014</v>
      </c>
      <c r="L11" s="135">
        <f t="shared" si="28"/>
        <v>0.29906273738104783</v>
      </c>
      <c r="M11" s="136">
        <f t="shared" si="29"/>
        <v>15.185</v>
      </c>
      <c r="N11" s="137">
        <f t="shared" si="30"/>
        <v>0.25184230516298761</v>
      </c>
      <c r="O11" s="137">
        <f t="shared" si="31"/>
        <v>16.653072428902558</v>
      </c>
      <c r="P11" s="219">
        <f t="shared" si="32"/>
        <v>17</v>
      </c>
      <c r="Q11" s="220">
        <f t="shared" si="33"/>
        <v>8</v>
      </c>
      <c r="R11" s="220">
        <f t="shared" si="34"/>
        <v>529</v>
      </c>
      <c r="T11">
        <v>508</v>
      </c>
      <c r="U11">
        <v>3787</v>
      </c>
      <c r="V11" t="s">
        <v>206</v>
      </c>
      <c r="W11">
        <v>3176.5909999999999</v>
      </c>
      <c r="X11">
        <v>1692.962</v>
      </c>
      <c r="Y11">
        <v>1.8759999999999999</v>
      </c>
      <c r="Z11">
        <v>15.185</v>
      </c>
      <c r="AA11">
        <v>185.65634499999999</v>
      </c>
      <c r="AB11">
        <v>4.3435680000000003</v>
      </c>
      <c r="AC11">
        <v>62.269128000000002</v>
      </c>
      <c r="AD11" s="1">
        <v>950</v>
      </c>
      <c r="AE11">
        <v>8</v>
      </c>
      <c r="AF11">
        <v>529</v>
      </c>
      <c r="AG11">
        <v>82</v>
      </c>
      <c r="AH11">
        <v>17.110057999999999</v>
      </c>
      <c r="AI11">
        <v>3970.5</v>
      </c>
      <c r="AJ11">
        <v>6.5</v>
      </c>
      <c r="AK11">
        <v>17</v>
      </c>
      <c r="AL11">
        <v>3781</v>
      </c>
      <c r="AM11" t="s">
        <v>207</v>
      </c>
      <c r="AN11" t="s">
        <v>267</v>
      </c>
      <c r="AO11">
        <v>3176.5909999999999</v>
      </c>
      <c r="AR11" t="s">
        <v>115</v>
      </c>
      <c r="AS11" t="s">
        <v>117</v>
      </c>
      <c r="AT11" t="s">
        <v>191</v>
      </c>
      <c r="AU11" t="s">
        <v>206</v>
      </c>
      <c r="AV11" t="s">
        <v>48</v>
      </c>
      <c r="AW11">
        <v>1</v>
      </c>
      <c r="BB11">
        <v>0.85272727272727256</v>
      </c>
      <c r="BC11" t="s">
        <v>69</v>
      </c>
      <c r="BF11" t="s">
        <v>115</v>
      </c>
      <c r="BG11" t="s">
        <v>117</v>
      </c>
      <c r="BH11" t="s">
        <v>206</v>
      </c>
      <c r="BI11">
        <v>3787</v>
      </c>
      <c r="BJ11">
        <v>1</v>
      </c>
      <c r="BK11" t="s">
        <v>191</v>
      </c>
      <c r="BL11" t="s">
        <v>173</v>
      </c>
      <c r="BM11">
        <v>0.85272727272727256</v>
      </c>
      <c r="BN11" t="s">
        <v>69</v>
      </c>
      <c r="BO11" t="s">
        <v>174</v>
      </c>
      <c r="BP11">
        <v>3176.5909999999999</v>
      </c>
    </row>
    <row r="12" spans="1:68" ht="16.5">
      <c r="A12" s="109" t="str">
        <f t="shared" si="18"/>
        <v>마니교통</v>
      </c>
      <c r="B12" s="110" t="str">
        <f t="shared" si="1"/>
        <v>류승춘</v>
      </c>
      <c r="C12" s="111" t="str">
        <f t="shared" si="19"/>
        <v>B</v>
      </c>
      <c r="D12" s="112">
        <f t="shared" si="20"/>
        <v>0.93461538461538463</v>
      </c>
      <c r="E12" s="113">
        <f t="shared" si="21"/>
        <v>8970</v>
      </c>
      <c r="F12" s="114" t="str">
        <f t="shared" si="22"/>
        <v>7</v>
      </c>
      <c r="G12" s="115" t="str">
        <f t="shared" si="23"/>
        <v>73아1200</v>
      </c>
      <c r="H12" s="116">
        <f t="shared" si="24"/>
        <v>1</v>
      </c>
      <c r="I12" s="117">
        <f t="shared" si="25"/>
        <v>2774.4870000000001</v>
      </c>
      <c r="J12" s="118">
        <f t="shared" si="26"/>
        <v>4.5215030338989173E-2</v>
      </c>
      <c r="K12" s="118">
        <f t="shared" si="27"/>
        <v>0.34820174125016351</v>
      </c>
      <c r="L12" s="118">
        <f t="shared" si="28"/>
        <v>0.14705421218409023</v>
      </c>
      <c r="M12" s="119">
        <f t="shared" si="29"/>
        <v>11.242000000000001</v>
      </c>
      <c r="N12" s="120">
        <f t="shared" si="30"/>
        <v>1.6940068560422161</v>
      </c>
      <c r="O12" s="120">
        <f t="shared" si="31"/>
        <v>15.462317898768312</v>
      </c>
      <c r="P12" s="221">
        <f t="shared" si="32"/>
        <v>64</v>
      </c>
      <c r="Q12" s="222">
        <f t="shared" si="33"/>
        <v>47</v>
      </c>
      <c r="R12" s="222">
        <f t="shared" si="34"/>
        <v>429</v>
      </c>
      <c r="T12">
        <v>508</v>
      </c>
      <c r="U12">
        <v>8970</v>
      </c>
      <c r="V12" t="s">
        <v>208</v>
      </c>
      <c r="W12">
        <v>2774.4870000000001</v>
      </c>
      <c r="X12">
        <v>1141.7560000000001</v>
      </c>
      <c r="Y12">
        <v>2.4300000000000002</v>
      </c>
      <c r="Z12">
        <v>11.242000000000001</v>
      </c>
      <c r="AA12">
        <v>195.02413100000001</v>
      </c>
      <c r="AB12">
        <v>8.8180219999999991</v>
      </c>
      <c r="AC12">
        <v>67.907741999999999</v>
      </c>
      <c r="AD12" s="1">
        <v>408</v>
      </c>
      <c r="AE12">
        <v>47</v>
      </c>
      <c r="AF12">
        <v>429</v>
      </c>
      <c r="AG12">
        <v>70</v>
      </c>
      <c r="AH12">
        <v>14.226376999999999</v>
      </c>
      <c r="AI12">
        <v>677.7</v>
      </c>
      <c r="AJ12">
        <v>0</v>
      </c>
      <c r="AK12">
        <v>64</v>
      </c>
      <c r="AL12">
        <v>24558</v>
      </c>
      <c r="AM12" t="s">
        <v>209</v>
      </c>
      <c r="AN12" t="s">
        <v>268</v>
      </c>
      <c r="AO12">
        <v>2774.4870000000001</v>
      </c>
      <c r="AR12" t="s">
        <v>115</v>
      </c>
      <c r="AS12" t="s">
        <v>118</v>
      </c>
      <c r="AT12" t="s">
        <v>193</v>
      </c>
      <c r="AU12" t="s">
        <v>208</v>
      </c>
      <c r="AV12" t="s">
        <v>195</v>
      </c>
      <c r="AW12">
        <v>1</v>
      </c>
      <c r="BB12">
        <v>0.93461538461538463</v>
      </c>
      <c r="BC12" t="s">
        <v>68</v>
      </c>
      <c r="BF12" t="s">
        <v>115</v>
      </c>
      <c r="BG12" t="s">
        <v>118</v>
      </c>
      <c r="BH12" t="s">
        <v>208</v>
      </c>
      <c r="BI12">
        <v>8970</v>
      </c>
      <c r="BJ12">
        <v>1</v>
      </c>
      <c r="BK12" t="s">
        <v>193</v>
      </c>
      <c r="BL12" t="s">
        <v>173</v>
      </c>
      <c r="BM12">
        <v>0.93461538461538463</v>
      </c>
      <c r="BN12" t="s">
        <v>68</v>
      </c>
      <c r="BO12" t="s">
        <v>236</v>
      </c>
      <c r="BP12">
        <v>2774.4870000000001</v>
      </c>
    </row>
    <row r="13" spans="1:68" ht="16.5">
      <c r="A13" s="126" t="str">
        <f t="shared" si="18"/>
        <v>마니교통</v>
      </c>
      <c r="B13" s="127" t="str">
        <f t="shared" si="1"/>
        <v>명광식</v>
      </c>
      <c r="C13" s="128" t="str">
        <f t="shared" si="19"/>
        <v>D</v>
      </c>
      <c r="D13" s="129">
        <f t="shared" si="20"/>
        <v>0.81681818181818167</v>
      </c>
      <c r="E13" s="130">
        <f t="shared" si="21"/>
        <v>6853</v>
      </c>
      <c r="F13" s="131" t="str">
        <f t="shared" si="22"/>
        <v>47</v>
      </c>
      <c r="G13" s="132" t="str">
        <f t="shared" si="23"/>
        <v>73아1255</v>
      </c>
      <c r="H13" s="133">
        <f t="shared" si="24"/>
        <v>1</v>
      </c>
      <c r="I13" s="134">
        <f t="shared" si="25"/>
        <v>440.15800000000002</v>
      </c>
      <c r="J13" s="135">
        <f t="shared" si="26"/>
        <v>3.7636886810310063E-2</v>
      </c>
      <c r="K13" s="135">
        <f t="shared" si="27"/>
        <v>0.32664819687609653</v>
      </c>
      <c r="L13" s="135">
        <f t="shared" si="28"/>
        <v>0.19084056179826334</v>
      </c>
      <c r="M13" s="136">
        <f t="shared" si="29"/>
        <v>15.493</v>
      </c>
      <c r="N13" s="137">
        <f t="shared" si="30"/>
        <v>0.90876457999173021</v>
      </c>
      <c r="O13" s="137">
        <f t="shared" si="31"/>
        <v>35.441818619677477</v>
      </c>
      <c r="P13" s="219">
        <f t="shared" si="32"/>
        <v>7</v>
      </c>
      <c r="Q13" s="220">
        <f t="shared" si="33"/>
        <v>4</v>
      </c>
      <c r="R13" s="220">
        <f t="shared" si="34"/>
        <v>156</v>
      </c>
      <c r="T13">
        <v>508</v>
      </c>
      <c r="U13">
        <v>6853</v>
      </c>
      <c r="V13" t="s">
        <v>269</v>
      </c>
      <c r="W13">
        <v>440.15800000000002</v>
      </c>
      <c r="X13">
        <v>244.98400000000001</v>
      </c>
      <c r="Y13">
        <v>1.7969999999999999</v>
      </c>
      <c r="Z13">
        <v>15.493</v>
      </c>
      <c r="AA13">
        <v>26.731940000000002</v>
      </c>
      <c r="AB13">
        <v>1.0061070000000001</v>
      </c>
      <c r="AC13">
        <v>8.7319399999999998</v>
      </c>
      <c r="AD13" s="1">
        <v>84</v>
      </c>
      <c r="AE13">
        <v>4</v>
      </c>
      <c r="AF13">
        <v>156</v>
      </c>
      <c r="AG13">
        <v>78</v>
      </c>
      <c r="AH13">
        <v>16.465620999999999</v>
      </c>
      <c r="AI13">
        <v>1189.8</v>
      </c>
      <c r="AJ13">
        <v>0</v>
      </c>
      <c r="AK13">
        <v>7</v>
      </c>
      <c r="AL13">
        <v>1088</v>
      </c>
      <c r="AM13" t="s">
        <v>270</v>
      </c>
      <c r="AN13" t="s">
        <v>271</v>
      </c>
      <c r="AO13">
        <v>440.15800000000002</v>
      </c>
      <c r="AR13" t="s">
        <v>115</v>
      </c>
      <c r="AS13" t="s">
        <v>117</v>
      </c>
      <c r="AT13" t="s">
        <v>191</v>
      </c>
      <c r="AU13" t="s">
        <v>269</v>
      </c>
      <c r="AV13" t="s">
        <v>48</v>
      </c>
      <c r="AW13">
        <v>1</v>
      </c>
      <c r="BB13">
        <v>0.81681818181818167</v>
      </c>
      <c r="BC13" t="s">
        <v>67</v>
      </c>
      <c r="BF13" t="s">
        <v>115</v>
      </c>
      <c r="BG13" t="s">
        <v>117</v>
      </c>
      <c r="BH13" t="s">
        <v>269</v>
      </c>
      <c r="BI13">
        <v>6853</v>
      </c>
      <c r="BJ13">
        <v>1</v>
      </c>
      <c r="BK13" t="s">
        <v>191</v>
      </c>
      <c r="BL13" t="s">
        <v>173</v>
      </c>
      <c r="BM13">
        <v>0.81681818181818167</v>
      </c>
      <c r="BN13" t="s">
        <v>67</v>
      </c>
      <c r="BO13" t="s">
        <v>175</v>
      </c>
      <c r="BP13">
        <v>440.15800000000002</v>
      </c>
    </row>
    <row r="14" spans="1:68" ht="16.5">
      <c r="A14" s="109" t="str">
        <f t="shared" si="18"/>
        <v>마니교통</v>
      </c>
      <c r="B14" s="110" t="str">
        <f t="shared" si="1"/>
        <v>민학기</v>
      </c>
      <c r="C14" s="111" t="str">
        <f t="shared" si="19"/>
        <v>A</v>
      </c>
      <c r="D14" s="112">
        <f t="shared" si="20"/>
        <v>0.9676190476190476</v>
      </c>
      <c r="E14" s="113">
        <f t="shared" si="21"/>
        <v>1148</v>
      </c>
      <c r="F14" s="114" t="str">
        <f t="shared" si="22"/>
        <v>81</v>
      </c>
      <c r="G14" s="115" t="str">
        <f t="shared" si="23"/>
        <v>70바1273</v>
      </c>
      <c r="H14" s="116">
        <f t="shared" si="24"/>
        <v>1</v>
      </c>
      <c r="I14" s="117">
        <f t="shared" si="25"/>
        <v>951.90599999999995</v>
      </c>
      <c r="J14" s="118">
        <f t="shared" si="26"/>
        <v>2.9476932783948528E-2</v>
      </c>
      <c r="K14" s="118">
        <f t="shared" si="27"/>
        <v>0.36194658693431297</v>
      </c>
      <c r="L14" s="118">
        <f t="shared" si="28"/>
        <v>0.26788359354810243</v>
      </c>
      <c r="M14" s="119">
        <f t="shared" si="29"/>
        <v>21.117999999999999</v>
      </c>
      <c r="N14" s="120">
        <f t="shared" si="30"/>
        <v>0.63031433776024104</v>
      </c>
      <c r="O14" s="120">
        <f t="shared" si="31"/>
        <v>17.438696678033335</v>
      </c>
      <c r="P14" s="221">
        <f t="shared" si="32"/>
        <v>4</v>
      </c>
      <c r="Q14" s="222">
        <f t="shared" si="33"/>
        <v>6</v>
      </c>
      <c r="R14" s="222">
        <f t="shared" si="34"/>
        <v>166</v>
      </c>
      <c r="T14">
        <v>508</v>
      </c>
      <c r="U14">
        <v>1148</v>
      </c>
      <c r="V14" t="s">
        <v>272</v>
      </c>
      <c r="W14">
        <v>951.90599999999995</v>
      </c>
      <c r="X14">
        <v>468.428</v>
      </c>
      <c r="Y14">
        <v>2.032</v>
      </c>
      <c r="Z14">
        <v>21.117999999999999</v>
      </c>
      <c r="AA14">
        <v>52.536096999999998</v>
      </c>
      <c r="AB14">
        <v>1.548603</v>
      </c>
      <c r="AC14">
        <v>19.015260999999999</v>
      </c>
      <c r="AD14" s="1">
        <v>255</v>
      </c>
      <c r="AE14">
        <v>6</v>
      </c>
      <c r="AF14">
        <v>166</v>
      </c>
      <c r="AG14">
        <v>82</v>
      </c>
      <c r="AH14">
        <v>18.119084000000001</v>
      </c>
      <c r="AI14">
        <v>1544.4</v>
      </c>
      <c r="AJ14">
        <v>0</v>
      </c>
      <c r="AK14">
        <v>4</v>
      </c>
      <c r="AL14">
        <v>797</v>
      </c>
      <c r="AM14" t="s">
        <v>273</v>
      </c>
      <c r="AN14" t="s">
        <v>274</v>
      </c>
      <c r="AO14">
        <v>951.90599999999995</v>
      </c>
      <c r="AR14" t="s">
        <v>115</v>
      </c>
      <c r="AS14" t="s">
        <v>119</v>
      </c>
      <c r="AT14" t="s">
        <v>196</v>
      </c>
      <c r="AU14" t="s">
        <v>272</v>
      </c>
      <c r="AV14" t="s">
        <v>48</v>
      </c>
      <c r="AW14">
        <v>1</v>
      </c>
      <c r="BB14">
        <v>0.9676190476190476</v>
      </c>
      <c r="BC14" t="s">
        <v>66</v>
      </c>
      <c r="BF14" t="s">
        <v>115</v>
      </c>
      <c r="BG14" t="s">
        <v>119</v>
      </c>
      <c r="BH14" t="s">
        <v>272</v>
      </c>
      <c r="BI14">
        <v>1148</v>
      </c>
      <c r="BJ14">
        <v>1</v>
      </c>
      <c r="BK14" t="s">
        <v>196</v>
      </c>
      <c r="BL14" t="s">
        <v>173</v>
      </c>
      <c r="BM14">
        <v>0.9676190476190476</v>
      </c>
      <c r="BN14" t="s">
        <v>66</v>
      </c>
      <c r="BO14" t="s">
        <v>235</v>
      </c>
      <c r="BP14">
        <v>951.90599999999995</v>
      </c>
    </row>
    <row r="15" spans="1:68" ht="16.5">
      <c r="A15" s="126" t="str">
        <f t="shared" si="18"/>
        <v>마니교통</v>
      </c>
      <c r="B15" s="127" t="str">
        <f t="shared" si="1"/>
        <v>박상식</v>
      </c>
      <c r="C15" s="128" t="str">
        <f t="shared" si="19"/>
        <v>D</v>
      </c>
      <c r="D15" s="129">
        <f t="shared" si="20"/>
        <v>0.83409090909090899</v>
      </c>
      <c r="E15" s="130">
        <f t="shared" si="21"/>
        <v>7014</v>
      </c>
      <c r="F15" s="131" t="str">
        <f t="shared" si="22"/>
        <v>47</v>
      </c>
      <c r="G15" s="132" t="str">
        <f t="shared" si="23"/>
        <v>73아1255</v>
      </c>
      <c r="H15" s="133">
        <f t="shared" si="24"/>
        <v>1</v>
      </c>
      <c r="I15" s="134">
        <f t="shared" si="25"/>
        <v>1720.9380000000001</v>
      </c>
      <c r="J15" s="135">
        <f t="shared" si="26"/>
        <v>5.2003445968098909E-2</v>
      </c>
      <c r="K15" s="135">
        <f t="shared" si="27"/>
        <v>0.36266279634892346</v>
      </c>
      <c r="L15" s="135">
        <f t="shared" si="28"/>
        <v>0.21325579422384769</v>
      </c>
      <c r="M15" s="136">
        <f t="shared" si="29"/>
        <v>16.620999999999999</v>
      </c>
      <c r="N15" s="137">
        <f t="shared" si="30"/>
        <v>5.8107845837560679E-2</v>
      </c>
      <c r="O15" s="137">
        <f t="shared" si="31"/>
        <v>17.19992236791796</v>
      </c>
      <c r="P15" s="219">
        <f t="shared" si="32"/>
        <v>18</v>
      </c>
      <c r="Q15" s="220">
        <f t="shared" si="33"/>
        <v>1</v>
      </c>
      <c r="R15" s="220">
        <f t="shared" si="34"/>
        <v>296</v>
      </c>
      <c r="T15">
        <v>508</v>
      </c>
      <c r="U15">
        <v>7014</v>
      </c>
      <c r="V15" t="s">
        <v>210</v>
      </c>
      <c r="W15">
        <v>1720.9380000000001</v>
      </c>
      <c r="X15">
        <v>937.97500000000002</v>
      </c>
      <c r="Y15">
        <v>1.835</v>
      </c>
      <c r="Z15">
        <v>16.620999999999999</v>
      </c>
      <c r="AA15">
        <v>105.815257</v>
      </c>
      <c r="AB15">
        <v>5.502758</v>
      </c>
      <c r="AC15">
        <v>38.375256999999998</v>
      </c>
      <c r="AD15" s="1">
        <v>367</v>
      </c>
      <c r="AE15">
        <v>1</v>
      </c>
      <c r="AF15">
        <v>296</v>
      </c>
      <c r="AG15">
        <v>78</v>
      </c>
      <c r="AH15">
        <v>16.263608999999999</v>
      </c>
      <c r="AI15">
        <v>3060.5</v>
      </c>
      <c r="AJ15">
        <v>0</v>
      </c>
      <c r="AK15">
        <v>18</v>
      </c>
      <c r="AL15">
        <v>6036</v>
      </c>
      <c r="AM15" t="s">
        <v>211</v>
      </c>
      <c r="AN15" t="s">
        <v>275</v>
      </c>
      <c r="AO15">
        <v>1720.9380000000001</v>
      </c>
      <c r="AR15" t="s">
        <v>115</v>
      </c>
      <c r="AS15" t="s">
        <v>117</v>
      </c>
      <c r="AT15" t="s">
        <v>191</v>
      </c>
      <c r="AU15" t="s">
        <v>210</v>
      </c>
      <c r="AV15" t="s">
        <v>48</v>
      </c>
      <c r="AW15">
        <v>1</v>
      </c>
      <c r="BB15">
        <v>0.83409090909090899</v>
      </c>
      <c r="BC15" t="s">
        <v>67</v>
      </c>
      <c r="BF15" t="s">
        <v>115</v>
      </c>
      <c r="BG15" t="s">
        <v>117</v>
      </c>
      <c r="BH15" t="s">
        <v>210</v>
      </c>
      <c r="BI15">
        <v>7014</v>
      </c>
      <c r="BJ15">
        <v>1</v>
      </c>
      <c r="BK15" t="s">
        <v>191</v>
      </c>
      <c r="BL15" t="s">
        <v>173</v>
      </c>
      <c r="BM15">
        <v>0.83409090909090899</v>
      </c>
      <c r="BN15" t="s">
        <v>67</v>
      </c>
      <c r="BO15" t="s">
        <v>175</v>
      </c>
      <c r="BP15">
        <v>1720.9380000000001</v>
      </c>
    </row>
    <row r="16" spans="1:68" ht="16.5">
      <c r="A16" s="109" t="str">
        <f t="shared" si="18"/>
        <v>마니교통</v>
      </c>
      <c r="B16" s="110" t="str">
        <f t="shared" si="1"/>
        <v>박종철</v>
      </c>
      <c r="C16" s="111" t="str">
        <f t="shared" si="19"/>
        <v>C</v>
      </c>
      <c r="D16" s="112">
        <f t="shared" si="20"/>
        <v>0.87121014257044882</v>
      </c>
      <c r="E16" s="113">
        <f t="shared" si="21"/>
        <v>1023</v>
      </c>
      <c r="F16" s="114" t="str">
        <f t="shared" si="22"/>
        <v>47</v>
      </c>
      <c r="G16" s="115" t="str">
        <f t="shared" si="23"/>
        <v>73아1255</v>
      </c>
      <c r="H16" s="116">
        <f t="shared" si="24"/>
        <v>2</v>
      </c>
      <c r="I16" s="117">
        <f t="shared" si="25"/>
        <v>633.46399999999994</v>
      </c>
      <c r="J16" s="118">
        <f t="shared" si="26"/>
        <v>3.2562400388096449E-2</v>
      </c>
      <c r="K16" s="118">
        <f t="shared" si="27"/>
        <v>0.33820914274569142</v>
      </c>
      <c r="L16" s="118">
        <f t="shared" si="28"/>
        <v>0.23679325107662</v>
      </c>
      <c r="M16" s="119">
        <f t="shared" si="29"/>
        <v>14.26</v>
      </c>
      <c r="N16" s="120">
        <f t="shared" si="30"/>
        <v>0.31572433476882661</v>
      </c>
      <c r="O16" s="120">
        <f t="shared" si="31"/>
        <v>12.155386888599825</v>
      </c>
      <c r="P16" s="221">
        <f t="shared" si="32"/>
        <v>5</v>
      </c>
      <c r="Q16" s="222">
        <f t="shared" si="33"/>
        <v>2</v>
      </c>
      <c r="R16" s="222">
        <f t="shared" si="34"/>
        <v>77</v>
      </c>
      <c r="T16">
        <v>508</v>
      </c>
      <c r="U16">
        <v>1023</v>
      </c>
      <c r="V16" t="s">
        <v>276</v>
      </c>
      <c r="W16">
        <v>633.46400000000006</v>
      </c>
      <c r="X16">
        <v>333.02699999999999</v>
      </c>
      <c r="Y16">
        <v>1.9019999999999999</v>
      </c>
      <c r="Z16">
        <v>14.26</v>
      </c>
      <c r="AA16">
        <v>38.720272000000001</v>
      </c>
      <c r="AB16">
        <v>1.2608250000000001</v>
      </c>
      <c r="AC16">
        <v>13.095549999999999</v>
      </c>
      <c r="AD16" s="1">
        <v>150</v>
      </c>
      <c r="AE16">
        <v>2</v>
      </c>
      <c r="AF16">
        <v>77</v>
      </c>
      <c r="AG16">
        <v>78</v>
      </c>
      <c r="AH16">
        <v>16.360009000000002</v>
      </c>
      <c r="AI16">
        <v>441.4</v>
      </c>
      <c r="AJ16">
        <v>0</v>
      </c>
      <c r="AK16">
        <v>5</v>
      </c>
      <c r="AL16">
        <v>1112</v>
      </c>
      <c r="AM16" t="s">
        <v>277</v>
      </c>
      <c r="AN16" t="s">
        <v>278</v>
      </c>
      <c r="AO16">
        <v>529.28099999999995</v>
      </c>
      <c r="AR16" t="s">
        <v>115</v>
      </c>
      <c r="AS16" t="s">
        <v>117</v>
      </c>
      <c r="AT16" t="s">
        <v>191</v>
      </c>
      <c r="AU16" t="s">
        <v>276</v>
      </c>
      <c r="AV16" t="s">
        <v>48</v>
      </c>
      <c r="AW16">
        <v>2</v>
      </c>
      <c r="BB16">
        <v>0.87121014257044882</v>
      </c>
      <c r="BC16" t="s">
        <v>69</v>
      </c>
      <c r="BF16" t="s">
        <v>115</v>
      </c>
      <c r="BG16" t="s">
        <v>117</v>
      </c>
      <c r="BH16" t="s">
        <v>276</v>
      </c>
      <c r="BI16">
        <v>1023</v>
      </c>
      <c r="BJ16">
        <v>2</v>
      </c>
      <c r="BK16" t="s">
        <v>191</v>
      </c>
      <c r="BL16" t="s">
        <v>199</v>
      </c>
      <c r="BM16">
        <v>0.87121014257044882</v>
      </c>
      <c r="BN16" t="s">
        <v>69</v>
      </c>
      <c r="BO16" t="s">
        <v>174</v>
      </c>
      <c r="BP16">
        <v>633.46399999999994</v>
      </c>
    </row>
    <row r="17" spans="1:68" ht="16.5">
      <c r="A17" s="126" t="str">
        <f t="shared" si="18"/>
        <v>마니교통</v>
      </c>
      <c r="B17" s="127" t="str">
        <f t="shared" si="1"/>
        <v>서동균</v>
      </c>
      <c r="C17" s="128" t="str">
        <f t="shared" si="19"/>
        <v>C</v>
      </c>
      <c r="D17" s="129">
        <f t="shared" si="20"/>
        <v>0.88846153846153841</v>
      </c>
      <c r="E17" s="130">
        <f t="shared" si="21"/>
        <v>4913</v>
      </c>
      <c r="F17" s="131" t="str">
        <f t="shared" si="22"/>
        <v>7</v>
      </c>
      <c r="G17" s="132" t="str">
        <f t="shared" si="23"/>
        <v>73아1200</v>
      </c>
      <c r="H17" s="133">
        <f t="shared" si="24"/>
        <v>1</v>
      </c>
      <c r="I17" s="134">
        <f t="shared" si="25"/>
        <v>2038.223</v>
      </c>
      <c r="J17" s="135">
        <f t="shared" si="26"/>
        <v>2.6344604261100989E-2</v>
      </c>
      <c r="K17" s="135">
        <f t="shared" si="27"/>
        <v>0.40941553601062908</v>
      </c>
      <c r="L17" s="135">
        <f t="shared" si="28"/>
        <v>0.16141511502912095</v>
      </c>
      <c r="M17" s="136">
        <f t="shared" si="29"/>
        <v>14.18</v>
      </c>
      <c r="N17" s="137">
        <f t="shared" si="30"/>
        <v>1.2265586248413447</v>
      </c>
      <c r="O17" s="137">
        <f t="shared" si="31"/>
        <v>37.483631575151492</v>
      </c>
      <c r="P17" s="219">
        <f t="shared" si="32"/>
        <v>44</v>
      </c>
      <c r="Q17" s="220">
        <f t="shared" si="33"/>
        <v>25</v>
      </c>
      <c r="R17" s="220">
        <f t="shared" si="34"/>
        <v>764</v>
      </c>
      <c r="T17">
        <v>508</v>
      </c>
      <c r="U17">
        <v>4913</v>
      </c>
      <c r="V17" t="s">
        <v>223</v>
      </c>
      <c r="W17">
        <v>2038.223</v>
      </c>
      <c r="X17">
        <v>882.33399999999995</v>
      </c>
      <c r="Y17">
        <v>2.31</v>
      </c>
      <c r="Z17">
        <v>14.18</v>
      </c>
      <c r="AA17">
        <v>139.54914500000001</v>
      </c>
      <c r="AB17">
        <v>3.6763669999999999</v>
      </c>
      <c r="AC17">
        <v>57.133588000000003</v>
      </c>
      <c r="AD17" s="1">
        <v>329</v>
      </c>
      <c r="AE17">
        <v>25</v>
      </c>
      <c r="AF17">
        <v>764</v>
      </c>
      <c r="AG17">
        <v>69</v>
      </c>
      <c r="AH17">
        <v>14.605772</v>
      </c>
      <c r="AI17">
        <v>504.8</v>
      </c>
      <c r="AJ17">
        <v>0</v>
      </c>
      <c r="AK17">
        <v>44</v>
      </c>
      <c r="AL17">
        <v>25898</v>
      </c>
      <c r="AM17" t="s">
        <v>224</v>
      </c>
      <c r="AN17" t="s">
        <v>279</v>
      </c>
      <c r="AO17">
        <v>2038.223</v>
      </c>
      <c r="AR17" t="s">
        <v>115</v>
      </c>
      <c r="AS17" t="s">
        <v>118</v>
      </c>
      <c r="AT17" t="s">
        <v>193</v>
      </c>
      <c r="AU17" t="s">
        <v>223</v>
      </c>
      <c r="AV17" t="s">
        <v>195</v>
      </c>
      <c r="AW17">
        <v>1</v>
      </c>
      <c r="BB17">
        <v>0.88846153846153841</v>
      </c>
      <c r="BC17" t="s">
        <v>69</v>
      </c>
      <c r="BF17" t="s">
        <v>115</v>
      </c>
      <c r="BG17" t="s">
        <v>118</v>
      </c>
      <c r="BH17" t="s">
        <v>223</v>
      </c>
      <c r="BI17">
        <v>4913</v>
      </c>
      <c r="BJ17">
        <v>1</v>
      </c>
      <c r="BK17" t="s">
        <v>193</v>
      </c>
      <c r="BL17" t="s">
        <v>173</v>
      </c>
      <c r="BM17">
        <v>0.88846153846153841</v>
      </c>
      <c r="BN17" t="s">
        <v>69</v>
      </c>
      <c r="BO17" t="s">
        <v>174</v>
      </c>
      <c r="BP17">
        <v>2038.223</v>
      </c>
    </row>
    <row r="18" spans="1:68" ht="16.5">
      <c r="A18" s="109" t="str">
        <f t="shared" si="18"/>
        <v>마니교통</v>
      </c>
      <c r="B18" s="110" t="str">
        <f t="shared" si="1"/>
        <v>오현규</v>
      </c>
      <c r="C18" s="111" t="str">
        <f t="shared" si="19"/>
        <v>C</v>
      </c>
      <c r="D18" s="112">
        <f t="shared" si="20"/>
        <v>0.89999206333196047</v>
      </c>
      <c r="E18" s="113">
        <f t="shared" si="21"/>
        <v>3084</v>
      </c>
      <c r="F18" s="114" t="str">
        <f t="shared" si="22"/>
        <v>81</v>
      </c>
      <c r="G18" s="115" t="str">
        <f t="shared" si="23"/>
        <v>70바1274</v>
      </c>
      <c r="H18" s="116">
        <f t="shared" si="24"/>
        <v>2</v>
      </c>
      <c r="I18" s="117">
        <f t="shared" si="25"/>
        <v>2428.991</v>
      </c>
      <c r="J18" s="118">
        <f t="shared" si="26"/>
        <v>1.6622032247300723E-2</v>
      </c>
      <c r="K18" s="118">
        <f t="shared" si="27"/>
        <v>0.36581960970113053</v>
      </c>
      <c r="L18" s="118">
        <f t="shared" si="28"/>
        <v>0.19678953112629893</v>
      </c>
      <c r="M18" s="119">
        <f t="shared" si="29"/>
        <v>15.628</v>
      </c>
      <c r="N18" s="120">
        <f t="shared" si="30"/>
        <v>0.37052422178591854</v>
      </c>
      <c r="O18" s="120">
        <f t="shared" si="31"/>
        <v>5.9283875485746966</v>
      </c>
      <c r="P18" s="221">
        <f t="shared" si="32"/>
        <v>36</v>
      </c>
      <c r="Q18" s="222">
        <f t="shared" si="33"/>
        <v>9</v>
      </c>
      <c r="R18" s="222">
        <f t="shared" si="34"/>
        <v>144</v>
      </c>
      <c r="T18">
        <v>508</v>
      </c>
      <c r="U18">
        <v>3084</v>
      </c>
      <c r="V18" t="s">
        <v>212</v>
      </c>
      <c r="W18">
        <v>2428.991</v>
      </c>
      <c r="X18">
        <v>1285.7059999999999</v>
      </c>
      <c r="Y18">
        <v>1.889</v>
      </c>
      <c r="Z18">
        <v>15.628</v>
      </c>
      <c r="AA18">
        <v>150.852192</v>
      </c>
      <c r="AB18">
        <v>2.5074700000000001</v>
      </c>
      <c r="AC18">
        <v>55.184690000000003</v>
      </c>
      <c r="AD18" s="1">
        <v>478</v>
      </c>
      <c r="AE18">
        <v>9</v>
      </c>
      <c r="AF18">
        <v>144</v>
      </c>
      <c r="AG18">
        <v>84</v>
      </c>
      <c r="AH18">
        <v>16.101794000000002</v>
      </c>
      <c r="AI18">
        <v>855.1</v>
      </c>
      <c r="AJ18">
        <v>0</v>
      </c>
      <c r="AK18">
        <v>36</v>
      </c>
      <c r="AL18">
        <v>10078</v>
      </c>
      <c r="AM18" t="s">
        <v>213</v>
      </c>
      <c r="AN18" t="s">
        <v>280</v>
      </c>
      <c r="AO18">
        <v>1720.9570000000001</v>
      </c>
      <c r="AR18" t="s">
        <v>115</v>
      </c>
      <c r="AS18" t="s">
        <v>119</v>
      </c>
      <c r="AT18" t="s">
        <v>199</v>
      </c>
      <c r="AU18" t="s">
        <v>212</v>
      </c>
      <c r="AV18" t="s">
        <v>48</v>
      </c>
      <c r="AW18">
        <v>2</v>
      </c>
      <c r="BB18">
        <v>0.89999206333196047</v>
      </c>
      <c r="BC18" t="s">
        <v>69</v>
      </c>
      <c r="BF18" t="s">
        <v>115</v>
      </c>
      <c r="BG18" t="s">
        <v>119</v>
      </c>
      <c r="BH18" t="s">
        <v>212</v>
      </c>
      <c r="BI18">
        <v>3084</v>
      </c>
      <c r="BJ18">
        <v>2</v>
      </c>
      <c r="BK18" t="s">
        <v>199</v>
      </c>
      <c r="BL18" t="s">
        <v>196</v>
      </c>
      <c r="BM18">
        <v>0.89999206333196047</v>
      </c>
      <c r="BN18" t="s">
        <v>69</v>
      </c>
      <c r="BO18" t="s">
        <v>174</v>
      </c>
      <c r="BP18">
        <v>2428.991</v>
      </c>
    </row>
    <row r="19" spans="1:68" ht="16.5">
      <c r="A19" s="126" t="str">
        <f t="shared" ref="A19:A23" si="35">BF19</f>
        <v>마니교통</v>
      </c>
      <c r="B19" s="127" t="str">
        <f t="shared" ref="B19:B23" si="36">IF(BH19="NULL", E19, BH19)</f>
        <v>유제국</v>
      </c>
      <c r="C19" s="128" t="str">
        <f t="shared" ref="C19:C23" si="37">BN19</f>
        <v>C</v>
      </c>
      <c r="D19" s="129">
        <f t="shared" ref="D19:D23" si="38">BM19</f>
        <v>0.86630223921025151</v>
      </c>
      <c r="E19" s="130">
        <f t="shared" ref="E19:E23" si="39">U19</f>
        <v>2525</v>
      </c>
      <c r="F19" s="131" t="str">
        <f t="shared" ref="F19:F23" si="40">BG19</f>
        <v>81</v>
      </c>
      <c r="G19" s="132" t="str">
        <f t="shared" ref="G19:G23" si="41">BK19</f>
        <v>70바1274</v>
      </c>
      <c r="H19" s="133">
        <f t="shared" ref="H19:H23" si="42">BJ19</f>
        <v>2</v>
      </c>
      <c r="I19" s="134">
        <f t="shared" ref="I19:I23" si="43">BP19</f>
        <v>478.61900000000003</v>
      </c>
      <c r="J19" s="135">
        <f t="shared" ref="J19:J23" si="44">AB19/AA19</f>
        <v>4.2938809621558195E-2</v>
      </c>
      <c r="K19" s="135">
        <f t="shared" ref="K19:K23" si="45">AC19/AA19</f>
        <v>0.35827020319572289</v>
      </c>
      <c r="L19" s="135">
        <f t="shared" ref="L19:L23" si="46">AD19/I19</f>
        <v>0.24445331255131952</v>
      </c>
      <c r="M19" s="136">
        <f t="shared" ref="M19:M23" si="47">Z19</f>
        <v>14.596</v>
      </c>
      <c r="N19" s="137">
        <f t="shared" ref="N19:N23" si="48">AE19*100/W19</f>
        <v>0.62680336551620386</v>
      </c>
      <c r="O19" s="137">
        <f t="shared" ref="O19:O23" si="49">AF19*100/W19</f>
        <v>8.9841815723989225</v>
      </c>
      <c r="P19" s="219">
        <f t="shared" ref="P19:P23" si="50">AK19</f>
        <v>7</v>
      </c>
      <c r="Q19" s="220">
        <f t="shared" ref="Q19:Q23" si="51">AE19</f>
        <v>3</v>
      </c>
      <c r="R19" s="220">
        <f t="shared" ref="R19:R23" si="52">AF19</f>
        <v>43</v>
      </c>
      <c r="T19">
        <v>508</v>
      </c>
      <c r="U19">
        <v>2525</v>
      </c>
      <c r="V19" t="s">
        <v>281</v>
      </c>
      <c r="W19">
        <v>478.61900000000003</v>
      </c>
      <c r="X19">
        <v>263.12299999999999</v>
      </c>
      <c r="Y19">
        <v>1.819</v>
      </c>
      <c r="Z19">
        <v>14.596</v>
      </c>
      <c r="AA19">
        <v>31.148883999999999</v>
      </c>
      <c r="AB19">
        <v>1.337496</v>
      </c>
      <c r="AC19">
        <v>11.159717000000001</v>
      </c>
      <c r="AD19" s="1">
        <v>117</v>
      </c>
      <c r="AE19">
        <v>3</v>
      </c>
      <c r="AF19">
        <v>43</v>
      </c>
      <c r="AG19">
        <v>79</v>
      </c>
      <c r="AH19">
        <v>15.365525999999999</v>
      </c>
      <c r="AI19">
        <v>293.10000000000002</v>
      </c>
      <c r="AJ19">
        <v>0</v>
      </c>
      <c r="AK19">
        <v>7</v>
      </c>
      <c r="AL19">
        <v>2159</v>
      </c>
      <c r="AM19" t="s">
        <v>282</v>
      </c>
      <c r="AN19" t="s">
        <v>283</v>
      </c>
      <c r="AO19">
        <v>253.41800000000001</v>
      </c>
      <c r="AR19" t="s">
        <v>115</v>
      </c>
      <c r="AS19" t="s">
        <v>119</v>
      </c>
      <c r="AT19" t="s">
        <v>199</v>
      </c>
      <c r="AU19" t="s">
        <v>281</v>
      </c>
      <c r="AV19" t="s">
        <v>48</v>
      </c>
      <c r="AW19">
        <v>2</v>
      </c>
      <c r="BB19">
        <v>0.86630223921025151</v>
      </c>
      <c r="BC19" t="s">
        <v>69</v>
      </c>
      <c r="BF19" t="s">
        <v>115</v>
      </c>
      <c r="BG19" t="s">
        <v>119</v>
      </c>
      <c r="BH19" t="s">
        <v>281</v>
      </c>
      <c r="BI19">
        <v>2525</v>
      </c>
      <c r="BJ19">
        <v>2</v>
      </c>
      <c r="BK19" t="s">
        <v>199</v>
      </c>
      <c r="BL19" t="s">
        <v>200</v>
      </c>
      <c r="BM19">
        <v>0.86630223921025151</v>
      </c>
      <c r="BN19" t="s">
        <v>69</v>
      </c>
      <c r="BO19" t="s">
        <v>174</v>
      </c>
      <c r="BP19">
        <v>478.61900000000003</v>
      </c>
    </row>
    <row r="20" spans="1:68" ht="16.5">
      <c r="A20" s="109" t="str">
        <f t="shared" si="35"/>
        <v>마니교통</v>
      </c>
      <c r="B20" s="110" t="str">
        <f t="shared" si="36"/>
        <v>이강우</v>
      </c>
      <c r="C20" s="111" t="str">
        <f t="shared" si="37"/>
        <v>D</v>
      </c>
      <c r="D20" s="112">
        <f t="shared" si="38"/>
        <v>0.83857142857142852</v>
      </c>
      <c r="E20" s="113">
        <f t="shared" si="39"/>
        <v>2532</v>
      </c>
      <c r="F20" s="114" t="str">
        <f t="shared" si="40"/>
        <v>81</v>
      </c>
      <c r="G20" s="115" t="str">
        <f t="shared" si="41"/>
        <v>70바1284</v>
      </c>
      <c r="H20" s="116">
        <f t="shared" si="42"/>
        <v>1</v>
      </c>
      <c r="I20" s="117">
        <f t="shared" si="43"/>
        <v>2192.806</v>
      </c>
      <c r="J20" s="118">
        <f t="shared" si="44"/>
        <v>1.8346657460033795E-2</v>
      </c>
      <c r="K20" s="118">
        <f t="shared" si="45"/>
        <v>0.399609475360588</v>
      </c>
      <c r="L20" s="118">
        <f t="shared" si="46"/>
        <v>0.21205706295951396</v>
      </c>
      <c r="M20" s="119">
        <f t="shared" si="47"/>
        <v>17.881</v>
      </c>
      <c r="N20" s="120">
        <f t="shared" si="48"/>
        <v>0.22801834726829459</v>
      </c>
      <c r="O20" s="120">
        <f t="shared" si="49"/>
        <v>7.7526238071220162</v>
      </c>
      <c r="P20" s="221">
        <f t="shared" si="50"/>
        <v>39</v>
      </c>
      <c r="Q20" s="222">
        <f t="shared" si="51"/>
        <v>5</v>
      </c>
      <c r="R20" s="222">
        <f t="shared" si="52"/>
        <v>170</v>
      </c>
      <c r="T20">
        <v>508</v>
      </c>
      <c r="U20">
        <v>2532</v>
      </c>
      <c r="V20" t="s">
        <v>214</v>
      </c>
      <c r="W20">
        <v>2192.806</v>
      </c>
      <c r="X20">
        <v>1245.442</v>
      </c>
      <c r="Y20">
        <v>1.7609999999999999</v>
      </c>
      <c r="Z20">
        <v>17.881</v>
      </c>
      <c r="AA20">
        <v>131.61525499999999</v>
      </c>
      <c r="AB20">
        <v>2.4146999999999998</v>
      </c>
      <c r="AC20">
        <v>52.594703000000003</v>
      </c>
      <c r="AD20" s="1">
        <v>465</v>
      </c>
      <c r="AE20">
        <v>5</v>
      </c>
      <c r="AF20">
        <v>170</v>
      </c>
      <c r="AG20">
        <v>83</v>
      </c>
      <c r="AH20">
        <v>16.660727999999999</v>
      </c>
      <c r="AI20">
        <v>2858.3</v>
      </c>
      <c r="AJ20">
        <v>0</v>
      </c>
      <c r="AK20">
        <v>39</v>
      </c>
      <c r="AL20">
        <v>19682</v>
      </c>
      <c r="AM20" t="s">
        <v>215</v>
      </c>
      <c r="AN20" t="s">
        <v>284</v>
      </c>
      <c r="AO20">
        <v>2192.806</v>
      </c>
      <c r="AR20" t="s">
        <v>115</v>
      </c>
      <c r="AS20" t="s">
        <v>119</v>
      </c>
      <c r="AT20" t="s">
        <v>200</v>
      </c>
      <c r="AU20" t="s">
        <v>214</v>
      </c>
      <c r="AV20" t="s">
        <v>48</v>
      </c>
      <c r="AW20">
        <v>1</v>
      </c>
      <c r="BB20">
        <v>0.83857142857142852</v>
      </c>
      <c r="BC20" t="s">
        <v>67</v>
      </c>
      <c r="BF20" t="s">
        <v>115</v>
      </c>
      <c r="BG20" t="s">
        <v>119</v>
      </c>
      <c r="BH20" t="s">
        <v>214</v>
      </c>
      <c r="BI20">
        <v>2532</v>
      </c>
      <c r="BJ20">
        <v>1</v>
      </c>
      <c r="BK20" t="s">
        <v>200</v>
      </c>
      <c r="BL20" t="s">
        <v>173</v>
      </c>
      <c r="BM20">
        <v>0.83857142857142852</v>
      </c>
      <c r="BN20" t="s">
        <v>67</v>
      </c>
      <c r="BO20" t="s">
        <v>175</v>
      </c>
      <c r="BP20">
        <v>2192.806</v>
      </c>
    </row>
    <row r="21" spans="1:68" ht="16.5">
      <c r="A21" s="126" t="str">
        <f t="shared" si="35"/>
        <v>마니교통</v>
      </c>
      <c r="B21" s="127" t="str">
        <f t="shared" si="36"/>
        <v>임재학</v>
      </c>
      <c r="C21" s="128" t="str">
        <f t="shared" si="37"/>
        <v>F</v>
      </c>
      <c r="D21" s="129">
        <f t="shared" si="38"/>
        <v>0.79318181818181821</v>
      </c>
      <c r="E21" s="130">
        <f t="shared" si="39"/>
        <v>9001</v>
      </c>
      <c r="F21" s="131" t="str">
        <f t="shared" si="40"/>
        <v>47</v>
      </c>
      <c r="G21" s="132" t="str">
        <f t="shared" si="41"/>
        <v>70바2513</v>
      </c>
      <c r="H21" s="133">
        <f t="shared" si="42"/>
        <v>1</v>
      </c>
      <c r="I21" s="134">
        <f t="shared" si="43"/>
        <v>4734.277</v>
      </c>
      <c r="J21" s="135">
        <f t="shared" si="44"/>
        <v>3.7032210255424157E-2</v>
      </c>
      <c r="K21" s="135">
        <f t="shared" si="45"/>
        <v>0.34377612411446568</v>
      </c>
      <c r="L21" s="135">
        <f t="shared" si="46"/>
        <v>0.20108667067854288</v>
      </c>
      <c r="M21" s="136">
        <f t="shared" si="47"/>
        <v>15.132999999999999</v>
      </c>
      <c r="N21" s="137">
        <f t="shared" si="48"/>
        <v>8.4490197764093652E-2</v>
      </c>
      <c r="O21" s="137">
        <f t="shared" si="49"/>
        <v>19.390500386859493</v>
      </c>
      <c r="P21" s="219">
        <f t="shared" si="50"/>
        <v>51</v>
      </c>
      <c r="Q21" s="220">
        <f t="shared" si="51"/>
        <v>4</v>
      </c>
      <c r="R21" s="220">
        <f t="shared" si="52"/>
        <v>918</v>
      </c>
      <c r="T21">
        <v>508</v>
      </c>
      <c r="U21">
        <v>9001</v>
      </c>
      <c r="V21" t="s">
        <v>216</v>
      </c>
      <c r="W21">
        <v>4734.277</v>
      </c>
      <c r="X21">
        <v>2713.326</v>
      </c>
      <c r="Y21">
        <v>1.7450000000000001</v>
      </c>
      <c r="Z21">
        <v>15.132999999999999</v>
      </c>
      <c r="AA21">
        <v>296.98494699999998</v>
      </c>
      <c r="AB21">
        <v>10.998009</v>
      </c>
      <c r="AC21">
        <v>102.096334</v>
      </c>
      <c r="AD21" s="1">
        <v>952</v>
      </c>
      <c r="AE21">
        <v>4</v>
      </c>
      <c r="AF21">
        <v>918</v>
      </c>
      <c r="AG21">
        <v>81</v>
      </c>
      <c r="AH21">
        <v>15.941134</v>
      </c>
      <c r="AI21">
        <v>6265</v>
      </c>
      <c r="AJ21">
        <v>0</v>
      </c>
      <c r="AK21">
        <v>51</v>
      </c>
      <c r="AL21">
        <v>14633</v>
      </c>
      <c r="AM21" t="s">
        <v>217</v>
      </c>
      <c r="AN21" t="s">
        <v>285</v>
      </c>
      <c r="AO21">
        <v>4734.277</v>
      </c>
      <c r="AR21" t="s">
        <v>115</v>
      </c>
      <c r="AS21" t="s">
        <v>117</v>
      </c>
      <c r="AT21" t="s">
        <v>189</v>
      </c>
      <c r="AU21" t="s">
        <v>216</v>
      </c>
      <c r="AV21" t="s">
        <v>48</v>
      </c>
      <c r="AW21">
        <v>1</v>
      </c>
      <c r="BB21">
        <v>0.79318181818181821</v>
      </c>
      <c r="BC21" t="s">
        <v>70</v>
      </c>
      <c r="BF21" t="s">
        <v>115</v>
      </c>
      <c r="BG21" t="s">
        <v>117</v>
      </c>
      <c r="BH21" t="s">
        <v>216</v>
      </c>
      <c r="BI21">
        <v>9001</v>
      </c>
      <c r="BJ21">
        <v>1</v>
      </c>
      <c r="BK21" t="s">
        <v>189</v>
      </c>
      <c r="BL21" t="s">
        <v>173</v>
      </c>
      <c r="BM21">
        <v>0.79318181818181821</v>
      </c>
      <c r="BN21" t="s">
        <v>70</v>
      </c>
      <c r="BO21" t="s">
        <v>181</v>
      </c>
      <c r="BP21">
        <v>4734.277</v>
      </c>
    </row>
    <row r="22" spans="1:68" ht="16.5">
      <c r="A22" s="109" t="str">
        <f t="shared" si="35"/>
        <v>마니교통</v>
      </c>
      <c r="B22" s="110" t="str">
        <f t="shared" si="36"/>
        <v>정성철</v>
      </c>
      <c r="C22" s="111" t="str">
        <f t="shared" si="37"/>
        <v>C</v>
      </c>
      <c r="D22" s="112">
        <f t="shared" si="38"/>
        <v>0.88666666666666671</v>
      </c>
      <c r="E22" s="113">
        <f t="shared" si="39"/>
        <v>7010</v>
      </c>
      <c r="F22" s="114" t="str">
        <f t="shared" si="40"/>
        <v>81</v>
      </c>
      <c r="G22" s="115" t="str">
        <f t="shared" si="41"/>
        <v>70바2496</v>
      </c>
      <c r="H22" s="116">
        <f t="shared" si="42"/>
        <v>1</v>
      </c>
      <c r="I22" s="117">
        <f t="shared" si="43"/>
        <v>2253.21</v>
      </c>
      <c r="J22" s="118">
        <f t="shared" si="44"/>
        <v>3.3653922166716872E-2</v>
      </c>
      <c r="K22" s="118">
        <f t="shared" si="45"/>
        <v>0.37593415879924857</v>
      </c>
      <c r="L22" s="118">
        <f t="shared" si="46"/>
        <v>0.18418167858299936</v>
      </c>
      <c r="M22" s="119">
        <f t="shared" si="47"/>
        <v>16.611999999999998</v>
      </c>
      <c r="N22" s="120">
        <f t="shared" si="48"/>
        <v>0.17752450947758974</v>
      </c>
      <c r="O22" s="120">
        <f t="shared" si="49"/>
        <v>6.4352634685626287</v>
      </c>
      <c r="P22" s="221">
        <f t="shared" si="50"/>
        <v>20</v>
      </c>
      <c r="Q22" s="222">
        <f t="shared" si="51"/>
        <v>4</v>
      </c>
      <c r="R22" s="222">
        <f t="shared" si="52"/>
        <v>145</v>
      </c>
      <c r="T22">
        <v>508</v>
      </c>
      <c r="U22">
        <v>7010</v>
      </c>
      <c r="V22" t="s">
        <v>218</v>
      </c>
      <c r="W22">
        <v>2253.21</v>
      </c>
      <c r="X22">
        <v>1210.211</v>
      </c>
      <c r="Y22">
        <v>1.8620000000000001</v>
      </c>
      <c r="Z22">
        <v>16.611999999999998</v>
      </c>
      <c r="AA22">
        <v>132.82163600000001</v>
      </c>
      <c r="AB22">
        <v>4.4699689999999999</v>
      </c>
      <c r="AC22">
        <v>49.932189999999999</v>
      </c>
      <c r="AD22" s="1">
        <v>415</v>
      </c>
      <c r="AE22">
        <v>4</v>
      </c>
      <c r="AF22">
        <v>145</v>
      </c>
      <c r="AG22">
        <v>79</v>
      </c>
      <c r="AH22">
        <v>16.964178</v>
      </c>
      <c r="AI22">
        <v>3263.8</v>
      </c>
      <c r="AJ22">
        <v>0</v>
      </c>
      <c r="AK22">
        <v>20</v>
      </c>
      <c r="AL22">
        <v>5342</v>
      </c>
      <c r="AM22" t="s">
        <v>219</v>
      </c>
      <c r="AN22" t="s">
        <v>286</v>
      </c>
      <c r="AO22">
        <v>2253.21</v>
      </c>
      <c r="AR22" t="s">
        <v>115</v>
      </c>
      <c r="AS22" t="s">
        <v>119</v>
      </c>
      <c r="AT22" t="s">
        <v>201</v>
      </c>
      <c r="AU22" t="s">
        <v>218</v>
      </c>
      <c r="AV22" t="s">
        <v>48</v>
      </c>
      <c r="AW22">
        <v>1</v>
      </c>
      <c r="BB22">
        <v>0.88666666666666671</v>
      </c>
      <c r="BC22" t="s">
        <v>69</v>
      </c>
      <c r="BF22" t="s">
        <v>115</v>
      </c>
      <c r="BG22" t="s">
        <v>119</v>
      </c>
      <c r="BH22" t="s">
        <v>218</v>
      </c>
      <c r="BI22">
        <v>7010</v>
      </c>
      <c r="BJ22">
        <v>1</v>
      </c>
      <c r="BK22" t="s">
        <v>201</v>
      </c>
      <c r="BL22" t="s">
        <v>173</v>
      </c>
      <c r="BM22">
        <v>0.88666666666666671</v>
      </c>
      <c r="BN22" t="s">
        <v>69</v>
      </c>
      <c r="BO22" t="s">
        <v>174</v>
      </c>
      <c r="BP22">
        <v>2253.21</v>
      </c>
    </row>
    <row r="23" spans="1:68" ht="16.5">
      <c r="A23" s="126" t="str">
        <f t="shared" si="35"/>
        <v>마니교통</v>
      </c>
      <c r="B23" s="127" t="str">
        <f t="shared" si="36"/>
        <v>조형만</v>
      </c>
      <c r="C23" s="128" t="str">
        <f t="shared" si="37"/>
        <v>S</v>
      </c>
      <c r="D23" s="129">
        <f t="shared" si="38"/>
        <v>1.0061904761904761</v>
      </c>
      <c r="E23" s="130">
        <f t="shared" si="39"/>
        <v>5569</v>
      </c>
      <c r="F23" s="131" t="str">
        <f t="shared" si="40"/>
        <v>81</v>
      </c>
      <c r="G23" s="132" t="str">
        <f t="shared" si="41"/>
        <v>70바1284</v>
      </c>
      <c r="H23" s="133">
        <f t="shared" si="42"/>
        <v>1</v>
      </c>
      <c r="I23" s="134">
        <f t="shared" si="43"/>
        <v>488.73099999999999</v>
      </c>
      <c r="J23" s="135">
        <f t="shared" si="44"/>
        <v>4.6945038137548849E-2</v>
      </c>
      <c r="K23" s="135">
        <f t="shared" si="45"/>
        <v>0.29092011398290379</v>
      </c>
      <c r="L23" s="135">
        <f t="shared" si="46"/>
        <v>0.19028872733671487</v>
      </c>
      <c r="M23" s="136">
        <f t="shared" si="47"/>
        <v>13.625</v>
      </c>
      <c r="N23" s="137">
        <f t="shared" si="48"/>
        <v>0.61383460431198344</v>
      </c>
      <c r="O23" s="137">
        <f t="shared" si="49"/>
        <v>18.415038129359505</v>
      </c>
      <c r="P23" s="219">
        <f t="shared" si="50"/>
        <v>2</v>
      </c>
      <c r="Q23" s="220">
        <f t="shared" si="51"/>
        <v>3</v>
      </c>
      <c r="R23" s="220">
        <f t="shared" si="52"/>
        <v>90</v>
      </c>
      <c r="T23">
        <v>508</v>
      </c>
      <c r="U23">
        <v>5569</v>
      </c>
      <c r="V23" t="s">
        <v>220</v>
      </c>
      <c r="W23">
        <v>488.73099999999999</v>
      </c>
      <c r="X23">
        <v>231.34100000000001</v>
      </c>
      <c r="Y23">
        <v>2.113</v>
      </c>
      <c r="Z23">
        <v>13.625</v>
      </c>
      <c r="AA23">
        <v>25.922484000000001</v>
      </c>
      <c r="AB23">
        <v>1.2169319999999999</v>
      </c>
      <c r="AC23">
        <v>7.541372</v>
      </c>
      <c r="AD23" s="1">
        <v>93</v>
      </c>
      <c r="AE23">
        <v>3</v>
      </c>
      <c r="AF23">
        <v>90</v>
      </c>
      <c r="AG23">
        <v>80</v>
      </c>
      <c r="AH23">
        <v>18.853555</v>
      </c>
      <c r="AI23">
        <v>254.9</v>
      </c>
      <c r="AJ23">
        <v>0</v>
      </c>
      <c r="AK23">
        <v>2</v>
      </c>
      <c r="AL23">
        <v>1577</v>
      </c>
      <c r="AM23" t="s">
        <v>221</v>
      </c>
      <c r="AN23" t="s">
        <v>287</v>
      </c>
      <c r="AO23">
        <v>488.73099999999999</v>
      </c>
      <c r="AR23" t="s">
        <v>115</v>
      </c>
      <c r="AS23" t="s">
        <v>119</v>
      </c>
      <c r="AT23" t="s">
        <v>200</v>
      </c>
      <c r="AU23" t="s">
        <v>220</v>
      </c>
      <c r="AV23" t="s">
        <v>48</v>
      </c>
      <c r="AW23">
        <v>1</v>
      </c>
      <c r="BB23">
        <v>1.0061904761904761</v>
      </c>
      <c r="BC23" t="s">
        <v>243</v>
      </c>
      <c r="BF23" t="s">
        <v>115</v>
      </c>
      <c r="BG23" t="s">
        <v>119</v>
      </c>
      <c r="BH23" t="s">
        <v>220</v>
      </c>
      <c r="BI23">
        <v>5569</v>
      </c>
      <c r="BJ23">
        <v>1</v>
      </c>
      <c r="BK23" t="s">
        <v>200</v>
      </c>
      <c r="BL23" t="s">
        <v>173</v>
      </c>
      <c r="BM23">
        <v>1.0061904761904761</v>
      </c>
      <c r="BN23" t="s">
        <v>243</v>
      </c>
      <c r="BO23" t="s">
        <v>288</v>
      </c>
      <c r="BP23">
        <v>488.73099999999999</v>
      </c>
    </row>
  </sheetData>
  <sortState xmlns:xlrd2="http://schemas.microsoft.com/office/spreadsheetml/2017/richdata2" ref="T4:AN18">
    <sortCondition ref="AB4:AB18"/>
    <sortCondition descending="1" ref="AD4:AD18"/>
  </sortState>
  <phoneticPr fontId="2" type="noConversion"/>
  <conditionalFormatting sqref="C5:D2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7"/>
  <sheetViews>
    <sheetView showGridLines="0" workbookViewId="0"/>
  </sheetViews>
  <sheetFormatPr defaultRowHeight="13.5" outlineLevelCol="1"/>
  <cols>
    <col min="1" max="12" width="10.5703125" customWidth="1"/>
    <col min="13" max="13" width="9.140625" hidden="1" customWidth="1" outlineLevel="1"/>
    <col min="14" max="14" width="9.140625" collapsed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63" t="s">
        <v>289</v>
      </c>
      <c r="B2" s="264"/>
      <c r="C2" s="265"/>
      <c r="D2" s="266"/>
      <c r="E2" s="263"/>
      <c r="F2" s="267"/>
      <c r="G2" s="263"/>
      <c r="H2" s="263"/>
      <c r="I2" s="263"/>
      <c r="J2" s="263"/>
      <c r="K2" s="262"/>
      <c r="L2" s="262"/>
      <c r="M2" s="262"/>
      <c r="N2" s="262"/>
      <c r="O2" s="262"/>
      <c r="P2" s="262"/>
      <c r="Q2" s="262"/>
      <c r="R2" s="262"/>
    </row>
    <row r="3" spans="1:18">
      <c r="A3" s="262"/>
      <c r="B3" s="262"/>
      <c r="C3" s="262"/>
      <c r="D3" s="262"/>
      <c r="E3" s="262"/>
      <c r="F3" s="262"/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</row>
    <row r="4" spans="1:18" ht="26.25">
      <c r="A4" s="268" t="s">
        <v>290</v>
      </c>
      <c r="B4" s="269"/>
      <c r="C4" s="270"/>
      <c r="D4" s="271"/>
      <c r="E4" s="272"/>
      <c r="F4" s="273"/>
      <c r="G4" s="262"/>
      <c r="H4" s="272"/>
      <c r="I4" s="262"/>
      <c r="J4" s="262"/>
      <c r="K4" s="262"/>
      <c r="L4" s="262"/>
      <c r="M4" s="262"/>
      <c r="N4" s="262"/>
      <c r="O4" s="262"/>
      <c r="P4" s="262"/>
      <c r="Q4" s="262"/>
      <c r="R4" s="262"/>
    </row>
    <row r="5" spans="1:18" ht="26.25">
      <c r="A5" s="274" t="s">
        <v>291</v>
      </c>
      <c r="B5" s="262"/>
      <c r="C5" s="262"/>
      <c r="D5" s="262"/>
      <c r="E5" s="262"/>
      <c r="F5" s="262"/>
      <c r="G5" s="262"/>
      <c r="H5" s="262"/>
      <c r="I5" s="262"/>
      <c r="J5" s="262"/>
      <c r="K5" s="262"/>
      <c r="L5" s="262"/>
      <c r="M5" s="262"/>
      <c r="N5" s="262"/>
      <c r="O5" s="262"/>
      <c r="P5" s="262"/>
      <c r="Q5" s="262"/>
      <c r="R5" s="262"/>
    </row>
    <row r="6" spans="1:18" ht="17.25">
      <c r="A6" s="275" t="s">
        <v>292</v>
      </c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</row>
    <row r="7" spans="1:18" ht="17.25">
      <c r="A7" s="275"/>
      <c r="B7" s="26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</row>
    <row r="8" spans="1:18" ht="17.25">
      <c r="A8" s="276" t="s">
        <v>185</v>
      </c>
      <c r="B8" s="277"/>
      <c r="C8" s="277"/>
      <c r="D8" s="277"/>
      <c r="E8" s="277"/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77"/>
    </row>
    <row r="9" spans="1:18">
      <c r="A9" s="277"/>
      <c r="B9" s="277"/>
      <c r="C9" s="277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277"/>
      <c r="O9" s="277"/>
      <c r="P9" s="277"/>
      <c r="Q9" s="277"/>
      <c r="R9" s="277"/>
    </row>
    <row r="10" spans="1:18">
      <c r="A10" s="277" t="s">
        <v>293</v>
      </c>
      <c r="B10" s="277"/>
      <c r="C10" s="277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277"/>
      <c r="O10" s="277"/>
      <c r="P10" s="277"/>
      <c r="Q10" s="277"/>
      <c r="R10" s="277"/>
    </row>
    <row r="11" spans="1:18">
      <c r="A11" s="277"/>
      <c r="B11" s="277"/>
      <c r="C11" s="277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277"/>
      <c r="O11" s="277"/>
      <c r="P11" s="277"/>
      <c r="Q11" s="277"/>
      <c r="R11" s="277"/>
    </row>
    <row r="12" spans="1:18">
      <c r="A12" s="262"/>
      <c r="B12" s="262"/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</row>
    <row r="13" spans="1:18" ht="37.5" customHeight="1">
      <c r="A13" s="278" t="s">
        <v>0</v>
      </c>
      <c r="B13" s="279" t="s">
        <v>73</v>
      </c>
      <c r="C13" s="280" t="s">
        <v>65</v>
      </c>
      <c r="D13" s="280" t="s">
        <v>157</v>
      </c>
      <c r="E13" s="281" t="s">
        <v>143</v>
      </c>
      <c r="F13" s="279" t="s">
        <v>148</v>
      </c>
      <c r="G13" s="281" t="s">
        <v>146</v>
      </c>
      <c r="H13" s="281" t="s">
        <v>150</v>
      </c>
      <c r="I13" s="227" t="s">
        <v>152</v>
      </c>
      <c r="J13" s="281" t="s">
        <v>11</v>
      </c>
      <c r="K13" s="281" t="s">
        <v>12</v>
      </c>
      <c r="L13" s="281" t="s">
        <v>13</v>
      </c>
      <c r="M13" s="281" t="s">
        <v>104</v>
      </c>
      <c r="N13" s="281" t="s">
        <v>6</v>
      </c>
      <c r="O13" s="281" t="s">
        <v>7</v>
      </c>
      <c r="P13" s="281" t="s">
        <v>176</v>
      </c>
      <c r="Q13" s="282" t="s">
        <v>178</v>
      </c>
      <c r="R13" s="282" t="s">
        <v>179</v>
      </c>
    </row>
    <row r="14" spans="1:18" ht="16.5">
      <c r="A14" s="283" t="s">
        <v>115</v>
      </c>
      <c r="B14" s="284" t="s">
        <v>269</v>
      </c>
      <c r="C14" s="285" t="s">
        <v>67</v>
      </c>
      <c r="D14" s="286">
        <v>0.81681818181818167</v>
      </c>
      <c r="E14" s="287">
        <v>6853</v>
      </c>
      <c r="F14" s="228" t="s">
        <v>117</v>
      </c>
      <c r="G14" s="288" t="s">
        <v>191</v>
      </c>
      <c r="H14" s="289">
        <v>1</v>
      </c>
      <c r="I14" s="229">
        <v>440.15800000000002</v>
      </c>
      <c r="J14" s="290">
        <v>3.7636886810310063E-2</v>
      </c>
      <c r="K14" s="290">
        <v>0.32664819687609653</v>
      </c>
      <c r="L14" s="290">
        <v>0.19084056179826334</v>
      </c>
      <c r="M14" s="291">
        <v>15.493</v>
      </c>
      <c r="N14" s="292">
        <v>0.90876457999173021</v>
      </c>
      <c r="O14" s="292">
        <v>35.441818619677477</v>
      </c>
      <c r="P14" s="293">
        <v>7</v>
      </c>
      <c r="Q14" s="294">
        <v>4</v>
      </c>
      <c r="R14" s="294">
        <v>156</v>
      </c>
    </row>
    <row r="15" spans="1:18" ht="16.5">
      <c r="A15" s="283" t="s">
        <v>115</v>
      </c>
      <c r="B15" s="284" t="s">
        <v>210</v>
      </c>
      <c r="C15" s="285" t="s">
        <v>67</v>
      </c>
      <c r="D15" s="286">
        <v>0.83409090909090899</v>
      </c>
      <c r="E15" s="287">
        <v>7014</v>
      </c>
      <c r="F15" s="228" t="s">
        <v>117</v>
      </c>
      <c r="G15" s="288" t="s">
        <v>191</v>
      </c>
      <c r="H15" s="289">
        <v>1</v>
      </c>
      <c r="I15" s="229">
        <v>1720.9380000000001</v>
      </c>
      <c r="J15" s="290">
        <v>5.2003445968098909E-2</v>
      </c>
      <c r="K15" s="290">
        <v>0.36266279634892346</v>
      </c>
      <c r="L15" s="290">
        <v>0.21325579422384769</v>
      </c>
      <c r="M15" s="291">
        <v>16.620999999999999</v>
      </c>
      <c r="N15" s="292">
        <v>5.8107845837560679E-2</v>
      </c>
      <c r="O15" s="292">
        <v>17.19992236791796</v>
      </c>
      <c r="P15" s="293">
        <v>18</v>
      </c>
      <c r="Q15" s="294">
        <v>1</v>
      </c>
      <c r="R15" s="294">
        <v>296</v>
      </c>
    </row>
    <row r="16" spans="1:18" ht="16.5">
      <c r="A16" s="283" t="s">
        <v>115</v>
      </c>
      <c r="B16" s="284" t="s">
        <v>214</v>
      </c>
      <c r="C16" s="285" t="s">
        <v>67</v>
      </c>
      <c r="D16" s="286">
        <v>0.83857142857142852</v>
      </c>
      <c r="E16" s="287">
        <v>2532</v>
      </c>
      <c r="F16" s="228" t="s">
        <v>119</v>
      </c>
      <c r="G16" s="288" t="s">
        <v>200</v>
      </c>
      <c r="H16" s="289">
        <v>1</v>
      </c>
      <c r="I16" s="229">
        <v>2192.806</v>
      </c>
      <c r="J16" s="290">
        <v>1.8346657460033795E-2</v>
      </c>
      <c r="K16" s="290">
        <v>0.399609475360588</v>
      </c>
      <c r="L16" s="290">
        <v>0.21205706295951396</v>
      </c>
      <c r="M16" s="291">
        <v>17.881</v>
      </c>
      <c r="N16" s="292">
        <v>0.22801834726829459</v>
      </c>
      <c r="O16" s="292">
        <v>7.7526238071220162</v>
      </c>
      <c r="P16" s="293">
        <v>39</v>
      </c>
      <c r="Q16" s="294">
        <v>5</v>
      </c>
      <c r="R16" s="294">
        <v>170</v>
      </c>
    </row>
    <row r="17" spans="1:18" ht="16.5">
      <c r="A17" s="283" t="s">
        <v>115</v>
      </c>
      <c r="B17" s="284" t="s">
        <v>216</v>
      </c>
      <c r="C17" s="285" t="s">
        <v>70</v>
      </c>
      <c r="D17" s="286">
        <v>0.79318181818181821</v>
      </c>
      <c r="E17" s="287">
        <v>9001</v>
      </c>
      <c r="F17" s="228" t="s">
        <v>117</v>
      </c>
      <c r="G17" s="288" t="s">
        <v>189</v>
      </c>
      <c r="H17" s="289">
        <v>1</v>
      </c>
      <c r="I17" s="229">
        <v>4734.277</v>
      </c>
      <c r="J17" s="290">
        <v>3.7032210255424157E-2</v>
      </c>
      <c r="K17" s="290">
        <v>0.34377612411446568</v>
      </c>
      <c r="L17" s="290">
        <v>0.20108667067854288</v>
      </c>
      <c r="M17" s="291">
        <v>15.132999999999999</v>
      </c>
      <c r="N17" s="292">
        <v>8.4490197764093652E-2</v>
      </c>
      <c r="O17" s="292">
        <v>19.390500386859493</v>
      </c>
      <c r="P17" s="293">
        <v>51</v>
      </c>
      <c r="Q17" s="294">
        <v>4</v>
      </c>
      <c r="R17" s="294">
        <v>918</v>
      </c>
    </row>
  </sheetData>
  <phoneticPr fontId="2" type="noConversion"/>
  <conditionalFormatting sqref="C14:D17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2024-11-04T04:40:31Z</dcterms:modified>
</cp:coreProperties>
</file>