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39A77CDC-015E-4415-A8BD-4CBE4578F23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운전자별!$A$1:$R$71</definedName>
    <definedName name="_xlnm.Print_Area" localSheetId="1">종합!$A$1:$L$117</definedName>
    <definedName name="_xlnm.Print_Area" localSheetId="3">차량별!$A$1:$T$29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8" i="12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A25" i="7" l="1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F29" i="60" l="1"/>
  <c r="F20" i="60"/>
  <c r="F25" i="60"/>
  <c r="F19" i="60"/>
  <c r="F16" i="60"/>
  <c r="F28" i="60"/>
  <c r="F21" i="60"/>
  <c r="F17" i="60"/>
  <c r="F22" i="60"/>
  <c r="F18" i="60"/>
  <c r="F23" i="60"/>
  <c r="F26" i="60"/>
  <c r="F24" i="60"/>
  <c r="F27" i="60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3" i="12" a="1"/>
  <c r="H66" i="12" l="1"/>
  <c r="G66" i="12"/>
  <c r="J53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G68" i="12" l="1"/>
  <c r="G69" i="12"/>
  <c r="G73" i="12"/>
  <c r="G70" i="12"/>
  <c r="G72" i="12"/>
  <c r="G67" i="12"/>
  <c r="G71" i="12"/>
  <c r="H68" i="12"/>
  <c r="H72" i="12"/>
  <c r="H67" i="12"/>
  <c r="H71" i="12"/>
  <c r="H70" i="12"/>
  <c r="H73" i="12"/>
  <c r="H6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7" i="12" l="1"/>
  <c r="D107" i="12" s="1"/>
  <c r="K66" i="12"/>
  <c r="I66" i="12"/>
  <c r="J66" i="12"/>
  <c r="B108" i="12" l="1"/>
  <c r="F108" i="12" s="1"/>
  <c r="B109" i="12"/>
  <c r="J71" i="12"/>
  <c r="J72" i="12"/>
  <c r="J69" i="12"/>
  <c r="J68" i="12"/>
  <c r="J73" i="12"/>
  <c r="J70" i="12"/>
  <c r="J67" i="12"/>
  <c r="I73" i="12"/>
  <c r="I70" i="12"/>
  <c r="I71" i="12"/>
  <c r="I72" i="12"/>
  <c r="I69" i="12"/>
  <c r="I68" i="12"/>
  <c r="I67" i="12"/>
  <c r="K71" i="12"/>
  <c r="K72" i="12"/>
  <c r="K69" i="12"/>
  <c r="K73" i="12"/>
  <c r="K70" i="12"/>
  <c r="K68" i="12"/>
  <c r="K67" i="12"/>
  <c r="J10" i="12" l="1"/>
  <c r="J32" i="12" s="1"/>
  <c r="K28" i="12"/>
  <c r="D28" i="12" l="1"/>
  <c r="D53" i="12" a="1"/>
  <c r="F53" i="12" a="1"/>
  <c r="G53" i="12" a="1"/>
  <c r="N53" i="12" a="1"/>
  <c r="I53" i="12" a="1"/>
  <c r="E53" i="12" a="1"/>
  <c r="H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08" i="12" l="1"/>
  <c r="E107" i="12"/>
  <c r="H107" i="12"/>
  <c r="F107" i="12"/>
  <c r="G107" i="12"/>
  <c r="I107" i="12"/>
  <c r="G108" i="12"/>
  <c r="J108" i="12"/>
  <c r="J107" i="12"/>
  <c r="I108" i="12"/>
  <c r="D10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<sst xmlns="http://schemas.openxmlformats.org/spreadsheetml/2006/main" count="1861" uniqueCount="480">
  <si>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</si>
  <si>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</si>
  <si>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</si>
  <si>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</si>
  <si>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</si>
  <si>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</si>
  <si>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</si>
  <si>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</si>
  <si>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</si>
  <si>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</si>
  <si>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</si>
  <si>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</si>
  <si>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</si>
  <si>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</si>
  <si>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</si>
  <si>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</si>
  <si>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</si>
  <si>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</si>
  <si>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</si>
  <si>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</si>
  <si>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</si>
  <si>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</si>
  <si>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</si>
  <si>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</si>
  <si>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</si>
  <si>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</si>
  <si>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</si>
  <si>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</si>
  <si>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</si>
  <si>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</si>
  <si>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</si>
  <si>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</si>
  <si>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</si>
  <si>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</si>
  <si>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</si>
  <si>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</si>
  <si>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</si>
  <si>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</si>
  <si>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</si>
  <si>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</si>
  <si>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</si>
  <si>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</si>
  <si>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</si>
  <si>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</si>
  <si>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</si>
  <si>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</si>
  <si>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</si>
  <si>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</si>
  <si>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</si>
  <si>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</si>
  <si>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</si>
  <si>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</si>
  <si>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</si>
  <si>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</si>
  <si>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</si>
  <si>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</si>
  <si>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</si>
  <si>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</si>
  <si>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</si>
  <si>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</si>
  <si>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</si>
  <si>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</si>
  <si>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</si>
  <si>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</si>
  <si>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</si>
  <si>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</si>
  <si>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</si>
  <si>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</si>
  <si>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</si>
  <si>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</si>
  <si>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</si>
  <si>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</si>
  <si>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</si>
  <si>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</si>
  <si>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</si>
  <si>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</si>
  <si>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</si>
  <si>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</si>
  <si>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</si>
  <si>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</si>
  <si>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</si>
  <si>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</si>
  <si>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</si>
  <si>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</si>
  <si>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</si>
  <si>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</si>
  <si>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</si>
  <si>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</si>
  <si>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</si>
  <si>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</si>
  <si>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</si>
  <si>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</si>
  <si>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</si>
  <si>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</si>
  <si>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</si>
  <si>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</si>
  <si>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</si>
  <si>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</si>
  <si>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</si>
  <si>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</si>
  <si>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</si>
  <si>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</si>
  <si>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</si>
  <si>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</si>
  <si>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</si>
  <si>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</si>
  <si>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</si>
  <si>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</si>
  <si>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</si>
  <si>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</si>
  <si>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</si>
  <si>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</si>
  <si>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</si>
  <si>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</si>
  <si>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</si>
  <si>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</si>
  <si>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미추홀교통</t>
  </si>
  <si>
    <t>12</t>
  </si>
  <si>
    <t>75</t>
  </si>
  <si>
    <t>76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</si>
  <si>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</si>
  <si>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</si>
  <si>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</si>
  <si>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</si>
  <si>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</si>
  <si>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</si>
  <si>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</si>
  <si>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</si>
  <si>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</si>
  <si>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</si>
  <si>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</si>
  <si>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</si>
  <si>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</si>
  <si>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</si>
  <si>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</si>
  <si>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</si>
  <si>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</si>
  <si>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</si>
  <si>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</si>
  <si>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</si>
  <si>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</si>
  <si>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</si>
  <si>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</si>
  <si>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</si>
  <si>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</si>
  <si>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</si>
  <si>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</si>
  <si>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</si>
  <si>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</si>
  <si>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</si>
  <si>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</si>
  <si>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</si>
  <si>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</si>
  <si>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</si>
  <si>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</si>
  <si>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</si>
  <si>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</si>
  <si>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</si>
  <si>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</si>
  <si>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</si>
  <si>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</si>
  <si>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</si>
  <si>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</si>
  <si>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</si>
  <si>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</si>
  <si>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</si>
  <si>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</si>
  <si>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</si>
  <si>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</si>
  <si>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</si>
  <si>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</si>
  <si>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</si>
  <si>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</si>
  <si>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</si>
  <si>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</si>
  <si>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</si>
  <si>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</si>
  <si>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</si>
  <si>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</si>
  <si>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</si>
  <si>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</si>
  <si>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</si>
  <si>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</si>
  <si>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</si>
  <si>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</si>
  <si>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</si>
  <si>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</si>
  <si>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</si>
  <si>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</si>
  <si>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</si>
  <si>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김인식</t>
  </si>
  <si>
    <t>-</t>
    <phoneticPr fontId="2" type="noConversion"/>
  </si>
  <si>
    <t>미추홀교통</t>
    <phoneticPr fontId="2" type="noConversion"/>
  </si>
  <si>
    <t>1212</t>
  </si>
  <si>
    <t>70바2601</t>
  </si>
  <si>
    <t>70바2617</t>
  </si>
  <si>
    <t>70바2619</t>
  </si>
  <si>
    <t>70바2640</t>
  </si>
  <si>
    <t>70바2642</t>
  </si>
  <si>
    <t>70바2643</t>
  </si>
  <si>
    <t>70바2651</t>
  </si>
  <si>
    <t>미추홀교통12B1</t>
  </si>
  <si>
    <t>70바2733</t>
  </si>
  <si>
    <t>70바2757</t>
  </si>
  <si>
    <t>70바2758</t>
  </si>
  <si>
    <t>70바2759</t>
  </si>
  <si>
    <t>미추홀교통12B2</t>
  </si>
  <si>
    <t>70바2766</t>
  </si>
  <si>
    <t>70바2771</t>
  </si>
  <si>
    <t>70바2777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</si>
  <si>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</si>
  <si>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</si>
  <si>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</si>
  <si>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</si>
  <si>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</si>
  <si>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</si>
  <si>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</si>
  <si>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</si>
  <si>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</si>
  <si>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5117476</t>
  </si>
  <si>
    <t>(양  호)</t>
  </si>
  <si>
    <t>강응도</t>
  </si>
  <si>
    <t>5116592</t>
  </si>
  <si>
    <t>강장묵</t>
  </si>
  <si>
    <t>5117492</t>
  </si>
  <si>
    <t>강태경</t>
  </si>
  <si>
    <t>5118951</t>
  </si>
  <si>
    <t>길득종</t>
  </si>
  <si>
    <t>511106</t>
  </si>
  <si>
    <t>김건호</t>
  </si>
  <si>
    <t>5118009</t>
  </si>
  <si>
    <t>김경호</t>
  </si>
  <si>
    <t>5117198</t>
  </si>
  <si>
    <t>김상협</t>
  </si>
  <si>
    <t>5112957</t>
  </si>
  <si>
    <t>김상훈</t>
  </si>
  <si>
    <t>5117349</t>
  </si>
  <si>
    <t>김영기</t>
  </si>
  <si>
    <t>5115736</t>
  </si>
  <si>
    <t>김영호</t>
  </si>
  <si>
    <t>5113002</t>
  </si>
  <si>
    <t>김용일</t>
  </si>
  <si>
    <t>51174</t>
  </si>
  <si>
    <t>5113457</t>
  </si>
  <si>
    <t>김종국</t>
  </si>
  <si>
    <t>5116321</t>
  </si>
  <si>
    <t>김홍덕</t>
  </si>
  <si>
    <t>5114613</t>
  </si>
  <si>
    <t>박상원</t>
  </si>
  <si>
    <t>5113612</t>
  </si>
  <si>
    <t>박주용</t>
  </si>
  <si>
    <t>5111577</t>
  </si>
  <si>
    <t>배강현</t>
  </si>
  <si>
    <t>5116005</t>
  </si>
  <si>
    <t>백용</t>
  </si>
  <si>
    <t>5115593</t>
  </si>
  <si>
    <t>서영진</t>
  </si>
  <si>
    <t>5114670</t>
  </si>
  <si>
    <t>선명구</t>
  </si>
  <si>
    <t>511714</t>
  </si>
  <si>
    <t>성현종</t>
  </si>
  <si>
    <t>5116000</t>
  </si>
  <si>
    <t>송성진</t>
  </si>
  <si>
    <t>5118822</t>
  </si>
  <si>
    <t>안희석</t>
  </si>
  <si>
    <t>5112824</t>
  </si>
  <si>
    <t>오승환</t>
  </si>
  <si>
    <t>5118777</t>
  </si>
  <si>
    <t>유광모</t>
  </si>
  <si>
    <t>5116924</t>
  </si>
  <si>
    <t>유귀열</t>
  </si>
  <si>
    <t>5115169</t>
  </si>
  <si>
    <t>유용덕</t>
  </si>
  <si>
    <t>5116516</t>
  </si>
  <si>
    <t>이명호</t>
  </si>
  <si>
    <t>51111</t>
  </si>
  <si>
    <t>이상준</t>
  </si>
  <si>
    <t>5112738</t>
  </si>
  <si>
    <t>이승훈</t>
  </si>
  <si>
    <t>5112925</t>
  </si>
  <si>
    <t>이영우</t>
  </si>
  <si>
    <t>5114297</t>
  </si>
  <si>
    <t>이영진</t>
  </si>
  <si>
    <t>5111417</t>
  </si>
  <si>
    <t>이우정</t>
  </si>
  <si>
    <t>5113423</t>
  </si>
  <si>
    <t>이재선</t>
  </si>
  <si>
    <t>5116653</t>
  </si>
  <si>
    <t>이진산</t>
  </si>
  <si>
    <t>5118712</t>
  </si>
  <si>
    <t>이청일</t>
  </si>
  <si>
    <t>511259</t>
  </si>
  <si>
    <t>이춘행</t>
  </si>
  <si>
    <t>5119795</t>
  </si>
  <si>
    <t>이태식</t>
  </si>
  <si>
    <t>5113730</t>
  </si>
  <si>
    <t>이현기</t>
  </si>
  <si>
    <t>5113549</t>
  </si>
  <si>
    <t>이현웅</t>
  </si>
  <si>
    <t>5112245</t>
  </si>
  <si>
    <t>장경규</t>
  </si>
  <si>
    <t>5118935</t>
  </si>
  <si>
    <t>장덕</t>
  </si>
  <si>
    <t>5113840</t>
  </si>
  <si>
    <t>장연규</t>
  </si>
  <si>
    <t>5116585</t>
  </si>
  <si>
    <t>정덕균</t>
  </si>
  <si>
    <t>5115851</t>
  </si>
  <si>
    <t>정종록</t>
  </si>
  <si>
    <t>5114126</t>
  </si>
  <si>
    <t>정주경</t>
  </si>
  <si>
    <t>5117589</t>
  </si>
  <si>
    <t>정진식</t>
  </si>
  <si>
    <t>5117127</t>
  </si>
  <si>
    <t>조성기</t>
  </si>
  <si>
    <t>511160</t>
  </si>
  <si>
    <t>조한표</t>
  </si>
  <si>
    <t>5112176</t>
  </si>
  <si>
    <t>천재호</t>
  </si>
  <si>
    <t>5116234</t>
  </si>
  <si>
    <t>최홍경</t>
  </si>
  <si>
    <t>5118378</t>
  </si>
  <si>
    <t>허명국</t>
  </si>
  <si>
    <t>5111022</t>
  </si>
  <si>
    <t>미추홀교통12B5</t>
  </si>
  <si>
    <t>한태전</t>
  </si>
  <si>
    <t>5114751</t>
  </si>
  <si>
    <t>0%(0명)</t>
  </si>
  <si>
    <t>개선율(유카전)</t>
  </si>
  <si>
    <t>순위</t>
  </si>
  <si>
    <t>인천전체</t>
  </si>
  <si>
    <t>미추홀교통12C4</t>
  </si>
  <si>
    <t>미추홀교통12B3</t>
  </si>
  <si>
    <t>미추홀교통12C8</t>
  </si>
  <si>
    <t>미추홀교통12C6</t>
  </si>
  <si>
    <t>미추홀교통12C1</t>
  </si>
  <si>
    <t>미추홀교통12C7</t>
  </si>
  <si>
    <t>7676</t>
  </si>
  <si>
    <t>미추홀교통76F2</t>
  </si>
  <si>
    <t>미추홀교통76D1</t>
  </si>
  <si>
    <t>미추홀교통76F1</t>
  </si>
  <si>
    <t>NULL</t>
  </si>
  <si>
    <t>박준규</t>
  </si>
  <si>
    <t>5112102</t>
  </si>
  <si>
    <t>NEW</t>
  </si>
  <si>
    <t>new</t>
  </si>
  <si>
    <t>5116700</t>
  </si>
  <si>
    <t>최병철</t>
  </si>
  <si>
    <t>5115380</t>
  </si>
  <si>
    <t>한기윤</t>
  </si>
  <si>
    <t>5112424</t>
  </si>
  <si>
    <t>S</t>
  </si>
  <si>
    <t>(최우수)</t>
  </si>
  <si>
    <t>5%(1명)</t>
  </si>
  <si>
    <t>분석기간: 24.10.01-24.10.31</t>
  </si>
  <si>
    <t>24'10</t>
    <phoneticPr fontId="2" type="noConversion"/>
  </si>
  <si>
    <t>22위/(32개사)</t>
  </si>
  <si>
    <t>3%(2명)</t>
  </si>
  <si>
    <t>9%(5명)</t>
  </si>
  <si>
    <t>18%(13명)</t>
  </si>
  <si>
    <t>34%(23명)</t>
  </si>
  <si>
    <t>28%(19명)</t>
  </si>
  <si>
    <t>7%(5명)</t>
  </si>
  <si>
    <t>4%(2명)</t>
  </si>
  <si>
    <t>9%(4명)</t>
  </si>
  <si>
    <t>21%(10명)</t>
  </si>
  <si>
    <t>14%(3명)</t>
  </si>
  <si>
    <t>34%(16명)</t>
  </si>
  <si>
    <t>33%(7명)</t>
  </si>
  <si>
    <t>30%(14명)</t>
  </si>
  <si>
    <t>24%(5명)</t>
  </si>
  <si>
    <t>2%(1명)</t>
  </si>
  <si>
    <t>미추홀교통12C2</t>
  </si>
  <si>
    <t>▲</t>
  </si>
  <si>
    <t>미추홀교통12C5</t>
  </si>
  <si>
    <t>=</t>
  </si>
  <si>
    <t>미추홀교통12D1</t>
  </si>
  <si>
    <t>▽</t>
  </si>
  <si>
    <t>70바2682</t>
  </si>
  <si>
    <t>70바2722</t>
  </si>
  <si>
    <t>미추홀교통12B4</t>
  </si>
  <si>
    <t>미추홀교통12D2</t>
  </si>
  <si>
    <t>미추홀교통12C10</t>
  </si>
  <si>
    <t>70바2761</t>
  </si>
  <si>
    <t>70바2683</t>
  </si>
  <si>
    <t>미추홀교통76B1</t>
  </si>
  <si>
    <t>미추홀교통76D3</t>
  </si>
  <si>
    <t>미추홀교통76B2</t>
  </si>
  <si>
    <t>미추홀교통76C1</t>
  </si>
  <si>
    <t>미추홀교통76D2</t>
  </si>
  <si>
    <t>5116700397.23</t>
  </si>
  <si>
    <t>5117476234.037</t>
  </si>
  <si>
    <t>51165921814.303</t>
  </si>
  <si>
    <t>51174922113.372</t>
  </si>
  <si>
    <t>5118951371.562</t>
  </si>
  <si>
    <t>5111061758.818</t>
  </si>
  <si>
    <t>51180091690.037</t>
  </si>
  <si>
    <t>5117198948.827</t>
  </si>
  <si>
    <t>김대현</t>
  </si>
  <si>
    <t>5117771</t>
  </si>
  <si>
    <t>5117771690.484</t>
  </si>
  <si>
    <t>5112957250.727</t>
  </si>
  <si>
    <t>51173492444.419</t>
  </si>
  <si>
    <t>5115736458.235</t>
  </si>
  <si>
    <t>5113002221.033</t>
  </si>
  <si>
    <t>51174247.787</t>
  </si>
  <si>
    <t>51134571695.753</t>
  </si>
  <si>
    <t>51163212260.829</t>
  </si>
  <si>
    <t>5114613159.952</t>
  </si>
  <si>
    <t>박래후</t>
  </si>
  <si>
    <t>5117462</t>
  </si>
  <si>
    <t>51174621045.825</t>
  </si>
  <si>
    <t>51136122082.804</t>
  </si>
  <si>
    <t>박은</t>
  </si>
  <si>
    <t>511664</t>
  </si>
  <si>
    <t>511664171.348</t>
  </si>
  <si>
    <t>5111577504.039</t>
  </si>
  <si>
    <t>5112102362.114</t>
  </si>
  <si>
    <t>51160051725.494</t>
  </si>
  <si>
    <t>51155933546.124</t>
  </si>
  <si>
    <t>51146701765.91</t>
  </si>
  <si>
    <t>5117142247.666</t>
  </si>
  <si>
    <t>51160001485.759</t>
  </si>
  <si>
    <t>51188222351.393</t>
  </si>
  <si>
    <t>5112824367.549</t>
  </si>
  <si>
    <t>양태남</t>
  </si>
  <si>
    <t>5113599</t>
  </si>
  <si>
    <t>51135991923.855</t>
  </si>
  <si>
    <t>51187775913.32</t>
  </si>
  <si>
    <t>5116924456.124</t>
  </si>
  <si>
    <t>5115169596.239</t>
  </si>
  <si>
    <t>51165162056.898</t>
  </si>
  <si>
    <t>이남용</t>
  </si>
  <si>
    <t>5111934</t>
  </si>
  <si>
    <t>5111934454.895</t>
  </si>
  <si>
    <t>511112134.865</t>
  </si>
  <si>
    <t>5112738448.851</t>
  </si>
  <si>
    <t>51129252097.454</t>
  </si>
  <si>
    <t>51142975244.192</t>
  </si>
  <si>
    <t>51114171970.577</t>
  </si>
  <si>
    <t>5113423343.176</t>
  </si>
  <si>
    <t>이인성</t>
  </si>
  <si>
    <t>5114473</t>
  </si>
  <si>
    <t>5114473240.969</t>
  </si>
  <si>
    <t>5116653216.172</t>
  </si>
  <si>
    <t>51187122223.203</t>
  </si>
  <si>
    <t>5112591703.149</t>
  </si>
  <si>
    <t>51197951104.381</t>
  </si>
  <si>
    <t>51137302190.94</t>
  </si>
  <si>
    <t>51135492385.19</t>
  </si>
  <si>
    <t>5112245250.953</t>
  </si>
  <si>
    <t>5118935376.874</t>
  </si>
  <si>
    <t>51138401528.074</t>
  </si>
  <si>
    <t>5116585190.655</t>
  </si>
  <si>
    <t>51158511738.861</t>
  </si>
  <si>
    <t>5114126240.224</t>
  </si>
  <si>
    <t>5117589279.568</t>
  </si>
  <si>
    <t>51171271503.912</t>
  </si>
  <si>
    <t>5111602089.806</t>
  </si>
  <si>
    <t>조영기</t>
  </si>
  <si>
    <t>5118573</t>
  </si>
  <si>
    <t>51185731670.971</t>
  </si>
  <si>
    <t>51121762057.71</t>
  </si>
  <si>
    <t>5116234182.431</t>
  </si>
  <si>
    <t>51153801168.955</t>
  </si>
  <si>
    <t>51183781447.457</t>
  </si>
  <si>
    <t>51124241196.386</t>
  </si>
  <si>
    <t>한석범</t>
  </si>
  <si>
    <t>5119682</t>
  </si>
  <si>
    <t>51196822343.072</t>
  </si>
  <si>
    <t>5114751350.592</t>
  </si>
  <si>
    <t>51110221709.464</t>
  </si>
  <si>
    <t>홍성현</t>
  </si>
  <si>
    <t>5118648</t>
  </si>
  <si>
    <t>51186481808.757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</si>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</sst>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36" fillId="0" borderId="0" xfId="0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7A7-458B-927E-98E581A16BC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B9-49E6-86F5-7CE9F75579F3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7A7-458B-927E-98E581A16B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2.1402222899130297</c:v>
                </c:pt>
                <c:pt idx="5">
                  <c:v>2.0383571072236224</c:v>
                </c:pt>
                <c:pt idx="6">
                  <c:v>1.98303112627079</c:v>
                </c:pt>
                <c:pt idx="7">
                  <c:v>1.9298856856302078</c:v>
                </c:pt>
                <c:pt idx="8">
                  <c:v>1.9704503404766989</c:v>
                </c:pt>
                <c:pt idx="9">
                  <c:v>2.0652949822882429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2.9850746268656716E-2</c:v>
                </c:pt>
                <c:pt idx="1">
                  <c:v>8.9552238805970144E-2</c:v>
                </c:pt>
                <c:pt idx="2">
                  <c:v>0.17910447761194029</c:v>
                </c:pt>
                <c:pt idx="3">
                  <c:v>0.34328358208955223</c:v>
                </c:pt>
                <c:pt idx="4">
                  <c:v>0.28358208955223879</c:v>
                </c:pt>
                <c:pt idx="5">
                  <c:v>7.4626865671641784E-2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2.1276595744680851E-2</c:v>
                </c:pt>
                <c:pt idx="1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0.2978723404255319</c:v>
                </c:pt>
                <c:pt idx="1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0.34042553191489361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0.21276595744680851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8.5106382978723402E-2</c:v>
                </c:pt>
                <c:pt idx="1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4.2553191489361701E-2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64994</xdr:colOff>
      <xdr:row>14</xdr:row>
      <xdr:rowOff>266700</xdr:rowOff>
    </xdr:from>
    <xdr:to>
      <xdr:col>6</xdr:col>
      <xdr:colOff>221881</xdr:colOff>
      <xdr:row>16</xdr:row>
      <xdr:rowOff>165849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718112" y="47826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147BB1-D0B0-4F63-B0D3-12EB2F9D6B8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672353</xdr:colOff>
      <xdr:row>15</xdr:row>
      <xdr:rowOff>168088</xdr:rowOff>
    </xdr:from>
    <xdr:to>
      <xdr:col>6</xdr:col>
      <xdr:colOff>67236</xdr:colOff>
      <xdr:row>16</xdr:row>
      <xdr:rowOff>112059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325471" y="4975412"/>
          <a:ext cx="268941" cy="2353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564776</xdr:colOff>
      <xdr:row>12</xdr:row>
      <xdr:rowOff>273424</xdr:rowOff>
    </xdr:from>
    <xdr:to>
      <xdr:col>6</xdr:col>
      <xdr:colOff>721663</xdr:colOff>
      <xdr:row>14</xdr:row>
      <xdr:rowOff>172572</xdr:rowOff>
    </xdr:to>
    <xdr:sp macro="" textlink="$K$20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217894" y="42066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246531</xdr:colOff>
      <xdr:row>12</xdr:row>
      <xdr:rowOff>201706</xdr:rowOff>
    </xdr:from>
    <xdr:to>
      <xdr:col>6</xdr:col>
      <xdr:colOff>537883</xdr:colOff>
      <xdr:row>15</xdr:row>
      <xdr:rowOff>67234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 flipV="1">
          <a:off x="4773707" y="4134971"/>
          <a:ext cx="291352" cy="73958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354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93" t="s">
        <v>38</v>
      </c>
      <c r="D4" s="293"/>
      <c r="E4" s="62" t="s">
        <v>110</v>
      </c>
      <c r="F4" s="62" t="s">
        <v>64</v>
      </c>
      <c r="G4" s="94" t="s">
        <v>113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355</v>
      </c>
      <c r="C5" s="294" t="s">
        <v>192</v>
      </c>
      <c r="D5" s="294"/>
      <c r="E5" s="63">
        <v>2</v>
      </c>
      <c r="F5" s="64">
        <v>34</v>
      </c>
      <c r="G5" s="236" t="s">
        <v>182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5"/>
    </row>
    <row r="7" spans="1:28" ht="16.5" customHeight="1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2"/>
      <c r="P9" s="292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미추홀교통</v>
      </c>
      <c r="K10" s="192" t="s">
        <v>92</v>
      </c>
      <c r="X10" s="225"/>
      <c r="Z10" s="39"/>
      <c r="AA10" s="39"/>
      <c r="AB10" s="39"/>
    </row>
    <row r="11" spans="1:28" ht="23.25" customHeight="1" thickTop="1">
      <c r="G11" s="6"/>
      <c r="H11" s="237">
        <v>1</v>
      </c>
      <c r="I11" s="238">
        <v>2.0099999999999998</v>
      </c>
      <c r="J11" s="239">
        <v>1.9087877700513656</v>
      </c>
      <c r="K11" s="240"/>
      <c r="M11" s="2"/>
      <c r="Y11" s="234"/>
      <c r="Z11" s="235"/>
      <c r="AA11" s="227"/>
      <c r="AB11" s="39"/>
    </row>
    <row r="12" spans="1:28" ht="23.25" customHeight="1">
      <c r="G12" s="6"/>
      <c r="H12" s="241">
        <v>2</v>
      </c>
      <c r="I12" s="238">
        <v>2.3662575846193561</v>
      </c>
      <c r="J12" s="239">
        <v>2.2844558223492597</v>
      </c>
      <c r="K12" s="242">
        <v>0.19680975443790949</v>
      </c>
      <c r="M12" s="227"/>
      <c r="Y12" s="234"/>
      <c r="Z12" s="235"/>
      <c r="AA12" s="227"/>
      <c r="AB12" s="39"/>
    </row>
    <row r="13" spans="1:28" ht="23.25" customHeight="1">
      <c r="G13" s="6"/>
      <c r="H13" s="241">
        <v>3</v>
      </c>
      <c r="I13" s="238">
        <v>2.37</v>
      </c>
      <c r="J13" s="239">
        <v>2.2682206432760856</v>
      </c>
      <c r="K13" s="243">
        <v>-7.1068036923026545E-3</v>
      </c>
      <c r="M13" s="227"/>
      <c r="Y13" s="234"/>
      <c r="Z13" s="235"/>
      <c r="AA13" s="227"/>
      <c r="AB13" s="39"/>
    </row>
    <row r="14" spans="1:28" ht="23.25" customHeight="1">
      <c r="G14" s="6"/>
      <c r="H14" s="241">
        <v>4</v>
      </c>
      <c r="I14" s="238">
        <v>2.33</v>
      </c>
      <c r="J14" s="239">
        <v>2.20717468589423</v>
      </c>
      <c r="K14" s="243">
        <v>-2.6913588659383869E-2</v>
      </c>
      <c r="M14" s="227"/>
      <c r="Y14" s="234"/>
      <c r="Z14" s="235"/>
      <c r="AA14" s="227"/>
      <c r="AB14" s="39"/>
    </row>
    <row r="15" spans="1:28" ht="23.25" customHeight="1">
      <c r="G15" s="6"/>
      <c r="H15" s="241">
        <v>5</v>
      </c>
      <c r="I15" s="238">
        <v>2.2850259626150282</v>
      </c>
      <c r="J15" s="239">
        <v>2.1402222899130297</v>
      </c>
      <c r="K15" s="243">
        <v>-3.0333981451076131E-2</v>
      </c>
      <c r="M15" s="227"/>
      <c r="Y15" s="234"/>
      <c r="Z15" s="235"/>
      <c r="AA15" s="227"/>
      <c r="AB15" s="39"/>
    </row>
    <row r="16" spans="1:28" ht="23.25" customHeight="1">
      <c r="G16" s="6"/>
      <c r="H16" s="241">
        <v>6</v>
      </c>
      <c r="I16" s="238">
        <v>2.0664933427553414</v>
      </c>
      <c r="J16" s="239">
        <v>2.0383571072236224</v>
      </c>
      <c r="K16" s="243">
        <v>-4.759560872228219E-2</v>
      </c>
      <c r="M16" s="227"/>
      <c r="Y16" s="234"/>
      <c r="Z16" s="235"/>
      <c r="AA16" s="227"/>
      <c r="AB16" s="39"/>
    </row>
    <row r="17" spans="2:28" ht="23.25" customHeight="1">
      <c r="G17" s="6"/>
      <c r="H17" s="241">
        <v>7</v>
      </c>
      <c r="I17" s="238">
        <v>2.13</v>
      </c>
      <c r="J17" s="239">
        <v>1.98303112627079</v>
      </c>
      <c r="K17" s="243">
        <v>-2.7142437778329254E-2</v>
      </c>
      <c r="M17" s="227"/>
      <c r="Y17" s="234"/>
      <c r="Z17" s="235"/>
      <c r="AA17" s="227"/>
      <c r="AB17" s="39"/>
    </row>
    <row r="18" spans="2:28" ht="23.25" customHeight="1">
      <c r="G18" s="6"/>
      <c r="H18" s="241">
        <v>8</v>
      </c>
      <c r="I18" s="238">
        <v>2.08</v>
      </c>
      <c r="J18" s="239">
        <v>1.9298856856302078</v>
      </c>
      <c r="K18" s="243">
        <v>-2.6800104111590728E-2</v>
      </c>
      <c r="M18" s="227"/>
      <c r="Y18" s="234"/>
      <c r="Z18" s="235"/>
      <c r="AA18" s="227"/>
      <c r="AB18" s="39"/>
    </row>
    <row r="19" spans="2:28" ht="23.25" customHeight="1">
      <c r="G19" s="6"/>
      <c r="H19" s="241">
        <v>9</v>
      </c>
      <c r="I19" s="238">
        <v>2.13</v>
      </c>
      <c r="J19" s="239">
        <v>1.9704503404766989</v>
      </c>
      <c r="K19" s="243">
        <v>2.101920085139386E-2</v>
      </c>
      <c r="M19" s="227"/>
      <c r="Y19" s="234"/>
      <c r="Z19" s="235"/>
      <c r="AA19" s="227"/>
      <c r="AB19" s="39"/>
    </row>
    <row r="20" spans="2:28" ht="23.25" customHeight="1">
      <c r="G20" s="6"/>
      <c r="H20" s="241">
        <v>10</v>
      </c>
      <c r="I20" s="238">
        <v>2.25</v>
      </c>
      <c r="J20" s="239">
        <v>2.0652949822882429</v>
      </c>
      <c r="K20" s="243">
        <v>4.813348495176939E-2</v>
      </c>
      <c r="M20" s="227"/>
      <c r="Y20" s="234"/>
      <c r="Z20" s="235"/>
      <c r="AA20" s="227"/>
      <c r="AB20" s="39"/>
    </row>
    <row r="21" spans="2:28" ht="23.25" customHeight="1">
      <c r="G21" s="6"/>
      <c r="H21" s="244" t="s">
        <v>328</v>
      </c>
      <c r="I21" s="245">
        <v>0.11940298507462699</v>
      </c>
      <c r="J21" s="246">
        <v>8.199298774460706E-2</v>
      </c>
      <c r="K21" s="247">
        <v>-3.7409997330019928E-2</v>
      </c>
      <c r="M21" s="227"/>
      <c r="Y21" s="234"/>
      <c r="Z21" s="235"/>
      <c r="AA21" s="227"/>
      <c r="AB21" s="39"/>
    </row>
    <row r="22" spans="2:28" ht="23.25" customHeight="1">
      <c r="H22" s="248" t="s">
        <v>329</v>
      </c>
      <c r="I22" s="249"/>
      <c r="J22" s="250" t="s">
        <v>356</v>
      </c>
      <c r="K22" s="251"/>
      <c r="M22" s="227"/>
      <c r="X22" s="2"/>
      <c r="Y22" s="2"/>
      <c r="AB22" s="39"/>
    </row>
    <row r="23" spans="2:28" ht="9" customHeight="1">
      <c r="M23" s="227"/>
      <c r="X23" s="2"/>
      <c r="Y23" s="2"/>
      <c r="AB23" s="227"/>
    </row>
    <row r="24" spans="2:28" ht="16.5" customHeight="1">
      <c r="B24" s="52" t="s">
        <v>126</v>
      </c>
      <c r="C24" s="52"/>
      <c r="D24" s="51"/>
      <c r="E24" s="51"/>
      <c r="F24" s="51"/>
      <c r="G24" s="51"/>
      <c r="H24" s="51"/>
      <c r="I24" s="51"/>
      <c r="J24" s="51"/>
      <c r="K24" s="51"/>
      <c r="M24" s="227"/>
      <c r="X24" s="2"/>
      <c r="Y24" s="2"/>
      <c r="AB24" s="227"/>
    </row>
    <row r="25" spans="2:28" ht="27.75" customHeight="1">
      <c r="B25" s="56" t="s">
        <v>62</v>
      </c>
      <c r="C25" s="56" t="s">
        <v>99</v>
      </c>
      <c r="D25" s="56" t="s">
        <v>101</v>
      </c>
      <c r="E25" s="56" t="s">
        <v>102</v>
      </c>
      <c r="F25" s="56" t="s">
        <v>103</v>
      </c>
      <c r="G25" s="56" t="s">
        <v>104</v>
      </c>
      <c r="H25" s="56" t="s">
        <v>6</v>
      </c>
      <c r="I25" s="56" t="s">
        <v>7</v>
      </c>
      <c r="J25" s="56" t="s">
        <v>105</v>
      </c>
      <c r="K25" s="56" t="s">
        <v>71</v>
      </c>
      <c r="M25" s="227"/>
      <c r="X25" s="2"/>
      <c r="Y25" s="2"/>
      <c r="AB25" s="227"/>
    </row>
    <row r="26" spans="2:28" ht="23.25" customHeight="1">
      <c r="B26" s="76" t="s">
        <v>330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27"/>
      <c r="N26" s="285" t="s">
        <v>116</v>
      </c>
      <c r="Y26" s="2"/>
    </row>
    <row r="27" spans="2:28" ht="22.5" customHeight="1">
      <c r="B27" s="221" t="s">
        <v>116</v>
      </c>
      <c r="C27" s="69">
        <v>10</v>
      </c>
      <c r="D27" s="70">
        <v>1.801368389608906E-2</v>
      </c>
      <c r="E27" s="70">
        <v>0.33646122728470473</v>
      </c>
      <c r="F27" s="70">
        <v>0.23056915533051686</v>
      </c>
      <c r="G27" s="71">
        <v>10.303800000000001</v>
      </c>
      <c r="H27" s="72">
        <v>0.21539936298393508</v>
      </c>
      <c r="I27" s="72">
        <v>19.008576342706331</v>
      </c>
      <c r="J27" s="73">
        <v>2.0652949822882429</v>
      </c>
      <c r="K27" s="74" t="s">
        <v>69</v>
      </c>
      <c r="M27" s="227"/>
      <c r="N27" s="39" t="s">
        <v>69</v>
      </c>
      <c r="O27" s="39">
        <v>67</v>
      </c>
      <c r="Y27" s="2"/>
    </row>
    <row r="28" spans="2:28" ht="22.5" customHeight="1">
      <c r="B28" s="53" t="s">
        <v>106</v>
      </c>
      <c r="C28" s="53"/>
      <c r="D28" s="67">
        <f>D27/D26-1</f>
        <v>-0.1141217286740841</v>
      </c>
      <c r="E28" s="67">
        <f t="shared" ref="E28:J28" si="0">E27/E26-1</f>
        <v>-5.4961670575353283E-2</v>
      </c>
      <c r="F28" s="67">
        <f t="shared" si="0"/>
        <v>0.16922025712593447</v>
      </c>
      <c r="G28" s="67">
        <f t="shared" si="0"/>
        <v>-0.19307949992207385</v>
      </c>
      <c r="H28" s="67">
        <f t="shared" si="0"/>
        <v>-0.42222327287545391</v>
      </c>
      <c r="I28" s="67">
        <f t="shared" si="0"/>
        <v>5.5872095957973267E-2</v>
      </c>
      <c r="J28" s="67">
        <f t="shared" si="0"/>
        <v>-8.0332785718149724E-2</v>
      </c>
      <c r="K28" s="68" t="str">
        <f>J22</f>
        <v>22위/(32개사)</v>
      </c>
      <c r="M28" s="2" t="s">
        <v>180</v>
      </c>
      <c r="N28" s="286">
        <v>2.9850746268656716E-2</v>
      </c>
      <c r="O28" s="39">
        <v>2</v>
      </c>
      <c r="X28" s="2"/>
      <c r="Y28" s="2"/>
    </row>
    <row r="29" spans="2:28" ht="22.5" customHeight="1">
      <c r="M29" s="2" t="s">
        <v>181</v>
      </c>
      <c r="N29" s="286">
        <v>8.9552238805970144E-2</v>
      </c>
      <c r="O29" s="39">
        <v>5</v>
      </c>
      <c r="X29" s="2"/>
      <c r="Y29" s="2"/>
    </row>
    <row r="30" spans="2:28" ht="17.25" customHeight="1">
      <c r="B30" s="52" t="s">
        <v>127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115</v>
      </c>
      <c r="N30" s="286">
        <v>0.17910447761194029</v>
      </c>
      <c r="O30" s="39">
        <v>13</v>
      </c>
      <c r="X30" s="2"/>
      <c r="Y30" s="2"/>
    </row>
    <row r="31" spans="2:28" ht="22.5" customHeight="1">
      <c r="B31" s="60"/>
      <c r="C31" s="60"/>
      <c r="M31" s="2" t="s">
        <v>182</v>
      </c>
      <c r="N31" s="286">
        <v>0.34328358208955223</v>
      </c>
      <c r="O31" s="39">
        <v>23</v>
      </c>
      <c r="X31" s="2"/>
      <c r="Y31" s="2"/>
    </row>
    <row r="32" spans="2:28" ht="22.5" customHeight="1" thickBot="1">
      <c r="H32" s="193" t="s">
        <v>90</v>
      </c>
      <c r="I32" s="194" t="s">
        <v>91</v>
      </c>
      <c r="J32" s="195" t="str">
        <f>J10</f>
        <v>미추홀교통</v>
      </c>
      <c r="K32" s="196" t="s">
        <v>114</v>
      </c>
      <c r="M32" s="2" t="s">
        <v>183</v>
      </c>
      <c r="N32" s="286">
        <v>0.28358208955223879</v>
      </c>
      <c r="O32" s="39">
        <v>19</v>
      </c>
      <c r="X32" s="2"/>
      <c r="Y32" s="2"/>
    </row>
    <row r="33" spans="2:28" ht="22.5" customHeight="1" thickTop="1">
      <c r="H33" s="201" t="s">
        <v>108</v>
      </c>
      <c r="I33" s="202" t="s">
        <v>69</v>
      </c>
      <c r="J33" s="203" t="s">
        <v>69</v>
      </c>
      <c r="K33" s="204"/>
      <c r="M33" s="2" t="s">
        <v>75</v>
      </c>
      <c r="N33" s="286">
        <v>7.4626865671641784E-2</v>
      </c>
      <c r="O33" s="39">
        <v>5</v>
      </c>
      <c r="X33" s="2"/>
      <c r="Z33" s="39"/>
      <c r="AA33" s="39"/>
      <c r="AB33" s="39"/>
    </row>
    <row r="34" spans="2:28" ht="21" customHeight="1">
      <c r="H34" s="197" t="s">
        <v>93</v>
      </c>
      <c r="I34" s="198">
        <v>7.2690414132638284E-2</v>
      </c>
      <c r="J34" s="199" t="s">
        <v>357</v>
      </c>
      <c r="K34" s="200">
        <v>-4.2839667863981565E-2</v>
      </c>
      <c r="M34" s="2"/>
      <c r="X34" s="2"/>
      <c r="Z34" s="39"/>
      <c r="AA34" s="39"/>
      <c r="AB34" s="39"/>
    </row>
    <row r="35" spans="2:28" ht="21" customHeight="1">
      <c r="H35" s="181" t="s">
        <v>94</v>
      </c>
      <c r="I35" s="173">
        <v>9.556907037358818E-2</v>
      </c>
      <c r="J35" s="182" t="s">
        <v>358</v>
      </c>
      <c r="K35" s="183">
        <v>-6.0168315676180362E-3</v>
      </c>
      <c r="L35" s="4"/>
      <c r="M35" s="2"/>
      <c r="X35" s="2"/>
      <c r="Z35" s="39"/>
      <c r="AA35" s="39"/>
      <c r="AB35" s="39"/>
    </row>
    <row r="36" spans="2:28" ht="21" customHeight="1">
      <c r="H36" s="180" t="s">
        <v>95</v>
      </c>
      <c r="I36" s="173">
        <v>0.16188821314798726</v>
      </c>
      <c r="J36" s="182" t="s">
        <v>359</v>
      </c>
      <c r="K36" s="183">
        <v>1.7216264463953024E-2</v>
      </c>
      <c r="L36" s="4"/>
      <c r="M36" s="2"/>
      <c r="X36" s="2"/>
      <c r="Z36" s="39"/>
      <c r="AA36" s="39"/>
      <c r="AB36" s="39"/>
    </row>
    <row r="37" spans="2:28" ht="21" customHeight="1">
      <c r="H37" s="180" t="s">
        <v>98</v>
      </c>
      <c r="I37" s="173">
        <v>0.22473211699971041</v>
      </c>
      <c r="J37" s="182" t="s">
        <v>360</v>
      </c>
      <c r="K37" s="183">
        <v>0.11855146508984182</v>
      </c>
      <c r="L37" s="4"/>
      <c r="M37" s="2"/>
      <c r="X37" s="2"/>
      <c r="Z37" s="39"/>
      <c r="AA37" s="39"/>
      <c r="AB37" s="39"/>
    </row>
    <row r="38" spans="2:28" ht="21" customHeight="1">
      <c r="H38" s="184" t="s">
        <v>96</v>
      </c>
      <c r="I38" s="173">
        <v>0.23284100781928757</v>
      </c>
      <c r="J38" s="182" t="s">
        <v>361</v>
      </c>
      <c r="K38" s="183">
        <v>5.0741081732951221E-2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97</v>
      </c>
      <c r="I39" s="186">
        <v>0.21227917752678829</v>
      </c>
      <c r="J39" s="187" t="s">
        <v>362</v>
      </c>
      <c r="K39" s="188">
        <v>-0.13765231185514651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128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100</v>
      </c>
      <c r="D42" s="56" t="s">
        <v>101</v>
      </c>
      <c r="E42" s="56" t="s">
        <v>102</v>
      </c>
      <c r="F42" s="56" t="s">
        <v>103</v>
      </c>
      <c r="G42" s="56" t="s">
        <v>104</v>
      </c>
      <c r="H42" s="56" t="s">
        <v>6</v>
      </c>
      <c r="I42" s="56" t="s">
        <v>7</v>
      </c>
      <c r="J42" s="56" t="s">
        <v>105</v>
      </c>
      <c r="K42" s="56" t="s">
        <v>71</v>
      </c>
      <c r="L42" s="4"/>
      <c r="M42" s="2"/>
      <c r="N42" s="39" t="s">
        <v>121</v>
      </c>
      <c r="X42" s="2"/>
      <c r="Z42" s="39"/>
      <c r="AA42" s="39"/>
      <c r="AB42" s="39"/>
    </row>
    <row r="43" spans="2:28" ht="22.5" customHeight="1">
      <c r="B43" s="223" t="s">
        <v>116</v>
      </c>
      <c r="C43" s="77">
        <v>1</v>
      </c>
      <c r="D43" s="78">
        <v>8.513254558522039E-2</v>
      </c>
      <c r="E43" s="78">
        <v>0.38322295413288066</v>
      </c>
      <c r="F43" s="78">
        <v>0.23515421597525316</v>
      </c>
      <c r="G43" s="79">
        <v>12.362783783783785</v>
      </c>
      <c r="H43" s="80">
        <v>1.5563198612852689</v>
      </c>
      <c r="I43" s="80">
        <v>35.941132379324998</v>
      </c>
      <c r="J43" s="81">
        <v>1.9200258621006345</v>
      </c>
      <c r="K43" s="83" t="s">
        <v>75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1" t="s">
        <v>116</v>
      </c>
      <c r="C44" s="69">
        <v>2</v>
      </c>
      <c r="D44" s="70">
        <v>5.6709099057391146E-2</v>
      </c>
      <c r="E44" s="70">
        <v>0.3306075905501028</v>
      </c>
      <c r="F44" s="70">
        <v>0.2055177352806079</v>
      </c>
      <c r="G44" s="71">
        <v>8.5981860465116267</v>
      </c>
      <c r="H44" s="72">
        <v>0.30874669466246246</v>
      </c>
      <c r="I44" s="72">
        <v>11.172248135631094</v>
      </c>
      <c r="J44" s="73">
        <v>2.2474359055054354</v>
      </c>
      <c r="K44" s="74" t="s">
        <v>66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1" t="s">
        <v>116</v>
      </c>
      <c r="C45" s="69">
        <v>3</v>
      </c>
      <c r="D45" s="70">
        <v>2.0563450901811293E-2</v>
      </c>
      <c r="E45" s="70">
        <v>0.33934172060498369</v>
      </c>
      <c r="F45" s="70">
        <v>0.21113767667753128</v>
      </c>
      <c r="G45" s="71">
        <v>8.3993409090909079</v>
      </c>
      <c r="H45" s="72">
        <v>0.20094365070521664</v>
      </c>
      <c r="I45" s="72">
        <v>11.258640890954782</v>
      </c>
      <c r="J45" s="73">
        <v>2.2656741771276101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1" t="s">
        <v>116</v>
      </c>
      <c r="C46" s="69">
        <v>4</v>
      </c>
      <c r="D46" s="70">
        <v>1.7182506339500133E-2</v>
      </c>
      <c r="E46" s="70">
        <v>0.34218675441542484</v>
      </c>
      <c r="F46" s="70">
        <v>0.22281569894363901</v>
      </c>
      <c r="G46" s="71">
        <v>8.9465813953488382</v>
      </c>
      <c r="H46" s="72">
        <v>0.18971720917771459</v>
      </c>
      <c r="I46" s="72">
        <v>12.832176816647342</v>
      </c>
      <c r="J46" s="73">
        <v>2.20717468589423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1" t="s">
        <v>116</v>
      </c>
      <c r="C47" s="69">
        <v>5</v>
      </c>
      <c r="D47" s="70">
        <v>1.9157848425936493E-2</v>
      </c>
      <c r="E47" s="70">
        <v>0.34085828020884862</v>
      </c>
      <c r="F47" s="70">
        <v>0.21624509805274728</v>
      </c>
      <c r="G47" s="71">
        <v>9.565333333333335</v>
      </c>
      <c r="H47" s="72">
        <v>0.18213308837571274</v>
      </c>
      <c r="I47" s="72">
        <v>13.117851107310123</v>
      </c>
      <c r="J47" s="73">
        <v>2.1484320316479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1" t="s">
        <v>116</v>
      </c>
      <c r="C48" s="69">
        <v>6</v>
      </c>
      <c r="D48" s="70">
        <v>2.2551594668448888E-2</v>
      </c>
      <c r="E48" s="70">
        <v>0.33570143133955765</v>
      </c>
      <c r="F48" s="70">
        <v>0.20245473879032636</v>
      </c>
      <c r="G48" s="71">
        <v>10.469205128205127</v>
      </c>
      <c r="H48" s="72">
        <v>0.2003782799309384</v>
      </c>
      <c r="I48" s="72">
        <v>12.860028830904501</v>
      </c>
      <c r="J48" s="73">
        <v>2.0389094069248648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1" t="s">
        <v>116</v>
      </c>
      <c r="C49" s="69">
        <v>7</v>
      </c>
      <c r="D49" s="70">
        <v>1.9916564816188975E-2</v>
      </c>
      <c r="E49" s="70">
        <v>0.32997340074564491</v>
      </c>
      <c r="F49" s="70">
        <v>0.19395269959264613</v>
      </c>
      <c r="G49" s="71">
        <v>10.824222222222224</v>
      </c>
      <c r="H49" s="72">
        <v>0.21681225227853518</v>
      </c>
      <c r="I49" s="72">
        <v>12.816836093546327</v>
      </c>
      <c r="J49" s="73">
        <v>1.976918143389282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1" t="s">
        <v>116</v>
      </c>
      <c r="C50" s="69">
        <v>8</v>
      </c>
      <c r="D50" s="70">
        <v>2.3347171919950983E-2</v>
      </c>
      <c r="E50" s="70">
        <v>0.32317287223531832</v>
      </c>
      <c r="F50" s="70">
        <v>0.1833781335005977</v>
      </c>
      <c r="G50" s="71">
        <v>11.257862068965517</v>
      </c>
      <c r="H50" s="72">
        <v>8.7766979838754505E-2</v>
      </c>
      <c r="I50" s="72">
        <v>13.585597087540542</v>
      </c>
      <c r="J50" s="73">
        <v>1.9298856856302078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1" t="s">
        <v>116</v>
      </c>
      <c r="C51" s="69">
        <v>9</v>
      </c>
      <c r="D51" s="70">
        <v>2.0264558586906671E-2</v>
      </c>
      <c r="E51" s="70">
        <v>0.32665025366920647</v>
      </c>
      <c r="F51" s="70">
        <v>0.1986550067081693</v>
      </c>
      <c r="G51" s="71">
        <v>10.962</v>
      </c>
      <c r="H51" s="72">
        <v>8.7231710885384534E-2</v>
      </c>
      <c r="I51" s="72">
        <v>15.345680860290495</v>
      </c>
      <c r="J51" s="73">
        <v>1.9704503404766989</v>
      </c>
      <c r="K51" s="74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1" t="s">
        <v>116</v>
      </c>
      <c r="C52" s="69">
        <v>10</v>
      </c>
      <c r="D52" s="70">
        <v>1.801368389608906E-2</v>
      </c>
      <c r="E52" s="70">
        <v>0.33646122728470473</v>
      </c>
      <c r="F52" s="70">
        <v>0.23056915533051686</v>
      </c>
      <c r="G52" s="71">
        <v>10.303800000000001</v>
      </c>
      <c r="H52" s="72">
        <v>0.21539936298393508</v>
      </c>
      <c r="I52" s="72">
        <v>19.008576342706331</v>
      </c>
      <c r="J52" s="73">
        <v>2.0652949822882429</v>
      </c>
      <c r="K52" s="74" t="s">
        <v>69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106</v>
      </c>
      <c r="C53" s="53"/>
      <c r="D53" s="67" cm="1">
        <f t="array" aca="1" ref="D53" ca="1">(INDIRECT(ADDRESS(ROW()-1,COLUMN()))/INDIRECT(ADDRESS(ROW()-2,COLUMN())))-1</f>
        <v>-0.11107444956989809</v>
      </c>
      <c r="E53" s="67" cm="1">
        <f t="array" aca="1" ref="E53" ca="1">(INDIRECT(ADDRESS(ROW()-1,COLUMN()))/INDIRECT(ADDRESS(ROW()-2,COLUMN())))-1</f>
        <v>3.0035101780247375E-2</v>
      </c>
      <c r="F53" s="67" cm="1">
        <f t="array" aca="1" ref="F53" ca="1">(INDIRECT(ADDRESS(ROW()-1,COLUMN()))/INDIRECT(ADDRESS(ROW()-2,COLUMN())))-1</f>
        <v>0.16065111648170283</v>
      </c>
      <c r="G53" s="67" cm="1">
        <f t="array" aca="1" ref="G53" ca="1">(INDIRECT(ADDRESS(ROW()-1,COLUMN()))/INDIRECT(ADDRESS(ROW()-2,COLUMN())))-1</f>
        <v>-6.0043787629994405E-2</v>
      </c>
      <c r="H53" s="67" cm="1">
        <f t="array" aca="1" ref="H53" ca="1">(INDIRECT(ADDRESS(ROW()-1,COLUMN()))/INDIRECT(ADDRESS(ROW()-2,COLUMN())))-1</f>
        <v>1.4692782108441338</v>
      </c>
      <c r="I53" s="67" cm="1">
        <f t="array" aca="1" ref="I53" ca="1">(INDIRECT(ADDRESS(ROW()-1,COLUMN()))/INDIRECT(ADDRESS(ROW()-2,COLUMN())))-1</f>
        <v>0.23869227542025762</v>
      </c>
      <c r="J53" s="67" cm="1">
        <f t="array" aca="1" ref="J53" ca="1">(INDIRECT(ADDRESS(ROW()-1,COLUMN()))/INDIRECT(ADDRESS(ROW()-2,COLUMN())))-1</f>
        <v>4.813348495176939E-2</v>
      </c>
      <c r="K53" s="75" t="str" cm="1">
        <f t="array" aca="1" ref="K53" ca="1">_xlfn.IFS(N53=0,"등급유지",N53&gt;0,N53&amp;"등급 상승",N53&lt;0,N53&amp;"등급 하락")</f>
        <v>등급유지</v>
      </c>
      <c r="M53" s="287"/>
      <c r="N53" s="39" cm="1">
        <f t="array" aca="1" ref="N53" ca="1">(INDIRECT(ADDRESS(ROW()-1,COLUMN()))-INDIRECT(ADDRESS(ROW()-2,COLUMN())))</f>
        <v>0</v>
      </c>
      <c r="O53" s="39" t="s">
        <v>122</v>
      </c>
      <c r="X53" s="226"/>
      <c r="Z53" s="228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7"/>
      <c r="N54" s="2"/>
      <c r="O54" s="2"/>
      <c r="X54" s="226"/>
      <c r="Z54" s="228"/>
      <c r="AA54" s="39"/>
      <c r="AB54" s="39"/>
    </row>
    <row r="55" spans="2:28" ht="18" customHeight="1">
      <c r="B55" s="52" t="s">
        <v>129</v>
      </c>
      <c r="C55" s="52"/>
      <c r="D55" s="51"/>
      <c r="E55" s="51"/>
      <c r="F55" s="51"/>
      <c r="G55" s="51"/>
      <c r="H55" s="51"/>
      <c r="I55" s="51"/>
      <c r="J55" s="51"/>
      <c r="K55" s="51"/>
      <c r="M55" s="287"/>
      <c r="X55" s="226"/>
      <c r="Z55" s="228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7"/>
      <c r="X56" s="226"/>
      <c r="Z56" s="228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7"/>
      <c r="N57" s="226"/>
      <c r="P57" s="228"/>
      <c r="AA57" s="40"/>
    </row>
    <row r="58" spans="2:28" ht="25.5" customHeight="1">
      <c r="B58" s="48"/>
      <c r="C58" s="48"/>
      <c r="D58" s="49"/>
      <c r="M58" s="287"/>
      <c r="N58" s="226"/>
      <c r="P58" s="228"/>
      <c r="AA58" s="40"/>
    </row>
    <row r="59" spans="2:28" ht="25.5" customHeight="1">
      <c r="B59" s="48"/>
      <c r="C59" s="48"/>
      <c r="D59" s="49"/>
      <c r="M59" s="287"/>
      <c r="N59" s="226"/>
      <c r="P59" s="228"/>
      <c r="AA59" s="40"/>
    </row>
    <row r="60" spans="2:28" ht="25.5" customHeight="1">
      <c r="B60" s="48"/>
      <c r="C60" s="48"/>
      <c r="D60" s="49"/>
      <c r="M60" s="287"/>
      <c r="N60" s="226"/>
      <c r="P60" s="228"/>
      <c r="AA60" s="40"/>
    </row>
    <row r="61" spans="2:28" ht="25.5" customHeight="1">
      <c r="B61" s="48"/>
      <c r="C61" s="48"/>
      <c r="D61" s="49"/>
      <c r="M61" s="287"/>
      <c r="N61" s="226"/>
      <c r="P61" s="228"/>
      <c r="AA61" s="40"/>
    </row>
    <row r="62" spans="2:28" ht="25.5" customHeight="1">
      <c r="B62" s="48"/>
      <c r="C62" s="48"/>
      <c r="D62" s="49"/>
      <c r="M62" s="287"/>
      <c r="N62" s="226"/>
      <c r="P62" s="228"/>
      <c r="AA62" s="40"/>
    </row>
    <row r="63" spans="2:28" ht="25.5" customHeight="1">
      <c r="B63" s="48"/>
      <c r="C63" s="48"/>
      <c r="D63" s="49"/>
      <c r="M63" s="287"/>
      <c r="N63" s="226"/>
      <c r="P63" s="228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7"/>
      <c r="N64" s="226"/>
      <c r="P64" s="228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87"/>
      <c r="N65" s="226"/>
      <c r="P65" s="228"/>
      <c r="AA65" s="40"/>
    </row>
    <row r="66" spans="2:27" ht="25.5" customHeight="1" thickBot="1">
      <c r="B66" s="205" t="s">
        <v>90</v>
      </c>
      <c r="C66" s="206" t="s">
        <v>117</v>
      </c>
      <c r="D66" s="206" t="s">
        <v>119</v>
      </c>
      <c r="E66" s="206"/>
      <c r="F66" s="206"/>
      <c r="G66" s="206" t="str">
        <f>IFERROR(INDEX(#REF!,MATCH(종합!$C$5&amp;5,#REF!,0),2),"")</f>
        <v/>
      </c>
      <c r="H66" s="206" t="str">
        <f>IFERROR(INDEX(#REF!,MATCH(종합!$C$5&amp;6,#REF!,0),2),"")</f>
        <v/>
      </c>
      <c r="I66" s="206" t="str">
        <f>IFERROR(INDEX(#REF!,MATCH(종합!$C$5&amp;7,#REF!,0),2),"")</f>
        <v/>
      </c>
      <c r="J66" s="206" t="str">
        <f>IFERROR(INDEX(#REF!,MATCH(종합!$C$5&amp;8,#REF!,0),2),"")</f>
        <v/>
      </c>
      <c r="K66" s="207" t="str">
        <f>IFERROR(INDEX(#REF!,MATCH(종합!$C$5&amp;9,#REF!,0),2),"")</f>
        <v/>
      </c>
      <c r="M66" s="288">
        <v>1</v>
      </c>
      <c r="N66" s="289">
        <v>2</v>
      </c>
      <c r="O66" s="289"/>
      <c r="P66" s="288"/>
      <c r="Q66" s="289"/>
      <c r="R66" s="289"/>
      <c r="S66" s="288"/>
      <c r="T66" s="289"/>
      <c r="U66" s="290"/>
      <c r="AA66" s="40"/>
    </row>
    <row r="67" spans="2:27" ht="25.5" customHeight="1" thickTop="1">
      <c r="B67" s="210" t="s">
        <v>108</v>
      </c>
      <c r="C67" s="211" t="s">
        <v>69</v>
      </c>
      <c r="D67" s="212" t="s">
        <v>67</v>
      </c>
      <c r="E67" s="212"/>
      <c r="F67" s="212"/>
      <c r="G67" s="212" t="str">
        <f>IFERROR(INDEX(#REF!,MATCH(종합!$C$5&amp;종합!G$66,#REF!,0),15),"")</f>
        <v/>
      </c>
      <c r="H67" s="212" t="str">
        <f>IFERROR(INDEX(#REF!,MATCH(종합!$C$5&amp;종합!H$66,#REF!,0),15),"")</f>
        <v/>
      </c>
      <c r="I67" s="212" t="str">
        <f>IFERROR(INDEX(#REF!,MATCH(종합!$C$5&amp;종합!I$66,#REF!,0),15),"")</f>
        <v/>
      </c>
      <c r="J67" s="212" t="str">
        <f>IFERROR(INDEX(#REF!,MATCH(종합!$C$5&amp;종합!J$66,#REF!,0),15),"")</f>
        <v/>
      </c>
      <c r="K67" s="212" t="str">
        <f>IFERROR(INDEX(#REF!,MATCH(종합!$C$5&amp;종합!K$66,#REF!,0),15),"")</f>
        <v/>
      </c>
      <c r="M67" s="288" t="s">
        <v>117</v>
      </c>
      <c r="N67" s="288" t="s">
        <v>119</v>
      </c>
      <c r="O67" s="288"/>
      <c r="P67" s="288"/>
      <c r="Q67" s="288"/>
      <c r="R67" s="288"/>
      <c r="S67" s="288"/>
      <c r="T67" s="288"/>
      <c r="U67" s="287"/>
      <c r="AA67" s="40"/>
    </row>
    <row r="68" spans="2:27" ht="25.5" customHeight="1">
      <c r="B68" s="208" t="s">
        <v>93</v>
      </c>
      <c r="C68" s="198" t="s">
        <v>363</v>
      </c>
      <c r="D68" s="198" t="s">
        <v>327</v>
      </c>
      <c r="E68" s="198" t="s">
        <v>172</v>
      </c>
      <c r="F68" s="198" t="s">
        <v>172</v>
      </c>
      <c r="G68" s="198" t="str">
        <f>IFERROR(ROUND(SUMIFS(#REF!,#REF!,종합!$C$5,#REF!,종합!G$66)/SUMIFS(#REF!,#REF!,종합!$C$5,#REF!,종합!G$66)*100,0)&amp;"%("&amp;SUMIFS(#REF!,#REF!,종합!$C$5,#REF!,종합!G$66)&amp;"명)","")</f>
        <v/>
      </c>
      <c r="H68" s="198" t="str">
        <f>IFERROR(ROUND(SUMIFS(#REF!,#REF!,종합!$C$5,#REF!,종합!H$66)/SUMIFS(#REF!,#REF!,종합!$C$5,#REF!,종합!H$66)*100,0)&amp;"%("&amp;SUMIFS(#REF!,#REF!,종합!$C$5,#REF!,종합!H$66)&amp;"명)","")</f>
        <v/>
      </c>
      <c r="I68" s="198" t="str">
        <f>IFERROR(ROUND(SUMIFS(#REF!,#REF!,종합!$C$5,#REF!,종합!I$66)/SUMIFS(#REF!,#REF!,종합!$C$5,#REF!,종합!I$66)*100,0)&amp;"%("&amp;SUMIFS(#REF!,#REF!,종합!$C$5,#REF!,종합!I$66)&amp;"명)","")</f>
        <v/>
      </c>
      <c r="J68" s="198" t="str">
        <f>IFERROR(ROUND(SUMIFS(#REF!,#REF!,종합!$C$5,#REF!,종합!J$66)/SUMIFS(#REF!,#REF!,종합!$C$5,#REF!,종합!J$66)*100,0)&amp;"%("&amp;SUMIFS(#REF!,#REF!,종합!$C$5,#REF!,종합!J$66)&amp;"명)","")</f>
        <v/>
      </c>
      <c r="K68" s="209" t="str">
        <f>IFERROR(ROUND(SUMIFS(#REF!,#REF!,종합!$C$5,#REF!,종합!K$66)/SUMIFS(#REF!,#REF!,종합!$C$5,#REF!,종합!K$66)*100,0)&amp;"%("&amp;SUMIFS(#REF!,#REF!,종합!$C$5,#REF!,종합!K$66)&amp;"명)","")</f>
        <v/>
      </c>
      <c r="M68" s="287"/>
      <c r="N68" s="226"/>
      <c r="P68" s="228"/>
      <c r="AA68" s="40"/>
    </row>
    <row r="69" spans="2:27" ht="25.5" customHeight="1">
      <c r="B69" s="172" t="s">
        <v>94</v>
      </c>
      <c r="C69" s="174" t="s">
        <v>364</v>
      </c>
      <c r="D69" s="174" t="s">
        <v>353</v>
      </c>
      <c r="E69" s="174" t="s">
        <v>172</v>
      </c>
      <c r="F69" s="174" t="s">
        <v>172</v>
      </c>
      <c r="G69" s="174" t="str">
        <f>IFERROR(ROUND(SUMIFS(#REF!,#REF!,종합!$C$5,#REF!,종합!G$66)/SUMIFS(#REF!,#REF!,종합!$C$5,#REF!,종합!G$66)*100,0)&amp;"%("&amp;SUMIFS(#REF!,#REF!,종합!$C$5,#REF!,종합!G$66)&amp;"명)","")</f>
        <v/>
      </c>
      <c r="H69" s="174" t="str">
        <f>IFERROR(ROUND(SUMIFS(#REF!,#REF!,종합!$C$5,#REF!,종합!H$66)/SUMIFS(#REF!,#REF!,종합!$C$5,#REF!,종합!H$66)*100,0)&amp;"%("&amp;SUMIFS(#REF!,#REF!,종합!$C$5,#REF!,종합!H$66)&amp;"명)","")</f>
        <v/>
      </c>
      <c r="I69" s="174" t="str">
        <f>IFERROR(ROUND(SUMIFS(#REF!,#REF!,종합!$C$5,#REF!,종합!I$66)/SUMIFS(#REF!,#REF!,종합!$C$5,#REF!,종합!I$66)*100,0)&amp;"%("&amp;SUMIFS(#REF!,#REF!,종합!$C$5,#REF!,종합!I$66)&amp;"명)","")</f>
        <v/>
      </c>
      <c r="J69" s="174" t="str">
        <f>IFERROR(ROUND(SUMIFS(#REF!,#REF!,종합!$C$5,#REF!,종합!J$66)/SUMIFS(#REF!,#REF!,종합!$C$5,#REF!,종합!J$66)*100,0)&amp;"%("&amp;SUMIFS(#REF!,#REF!,종합!$C$5,#REF!,종합!J$66)&amp;"명)","")</f>
        <v/>
      </c>
      <c r="K69" s="175" t="str">
        <f>IFERROR(ROUND(SUMIFS(#REF!,#REF!,종합!$C$5,#REF!,종합!K$66)/SUMIFS(#REF!,#REF!,종합!$C$5,#REF!,종합!K$66)*100,0)&amp;"%("&amp;SUMIFS(#REF!,#REF!,종합!$C$5,#REF!,종합!K$66)&amp;"명)","")</f>
        <v/>
      </c>
      <c r="M69" s="291">
        <v>4.2553191489361701E-2</v>
      </c>
      <c r="N69" s="291">
        <v>0</v>
      </c>
      <c r="O69" s="291"/>
      <c r="P69" s="291"/>
      <c r="Q69" s="291"/>
      <c r="R69" s="291"/>
      <c r="S69" s="291"/>
      <c r="T69" s="291"/>
      <c r="AA69" s="40"/>
    </row>
    <row r="70" spans="2:27" ht="25.5" customHeight="1">
      <c r="B70" s="171" t="s">
        <v>95</v>
      </c>
      <c r="C70" s="174" t="s">
        <v>365</v>
      </c>
      <c r="D70" s="174" t="s">
        <v>366</v>
      </c>
      <c r="E70" s="174" t="s">
        <v>172</v>
      </c>
      <c r="F70" s="174" t="s">
        <v>172</v>
      </c>
      <c r="G70" s="174" t="str">
        <f>IFERROR(ROUND(SUMIFS(#REF!,#REF!,종합!$C$5,#REF!,종합!G$66)/SUMIFS(#REF!,#REF!,종합!$C$5,#REF!,종합!G$66)*100,0)&amp;"%("&amp;SUMIFS(#REF!,#REF!,종합!$C$5,#REF!,종합!G$66)&amp;"명)","")</f>
        <v/>
      </c>
      <c r="H70" s="174" t="str">
        <f>IFERROR(ROUND(SUMIFS(#REF!,#REF!,종합!$C$5,#REF!,종합!H$66)/SUMIFS(#REF!,#REF!,종합!$C$5,#REF!,종합!H$66)*100,0)&amp;"%("&amp;SUMIFS(#REF!,#REF!,종합!$C$5,#REF!,종합!H$66)&amp;"명)","")</f>
        <v/>
      </c>
      <c r="I70" s="174" t="str">
        <f>IFERROR(ROUND(SUMIFS(#REF!,#REF!,종합!$C$5,#REF!,종합!I$66)/SUMIFS(#REF!,#REF!,종합!$C$5,#REF!,종합!I$66)*100,0)&amp;"%("&amp;SUMIFS(#REF!,#REF!,종합!$C$5,#REF!,종합!I$66)&amp;"명)","")</f>
        <v/>
      </c>
      <c r="J70" s="174" t="str">
        <f>IFERROR(ROUND(SUMIFS(#REF!,#REF!,종합!$C$5,#REF!,종합!J$66)/SUMIFS(#REF!,#REF!,종합!$C$5,#REF!,종합!J$66)*100,0)&amp;"%("&amp;SUMIFS(#REF!,#REF!,종합!$C$5,#REF!,종합!J$66)&amp;"명)","")</f>
        <v/>
      </c>
      <c r="K70" s="175" t="str">
        <f>IFERROR(ROUND(SUMIFS(#REF!,#REF!,종합!$C$5,#REF!,종합!K$66)/SUMIFS(#REF!,#REF!,종합!$C$5,#REF!,종합!K$66)*100,0)&amp;"%("&amp;SUMIFS(#REF!,#REF!,종합!$C$5,#REF!,종합!K$66)&amp;"명)","")</f>
        <v/>
      </c>
      <c r="M70" s="291">
        <v>8.5106382978723402E-2</v>
      </c>
      <c r="N70" s="291">
        <v>4.7619047619047616E-2</v>
      </c>
      <c r="O70" s="291"/>
      <c r="P70" s="291"/>
      <c r="Q70" s="291"/>
      <c r="R70" s="291"/>
      <c r="S70" s="291"/>
      <c r="T70" s="291"/>
      <c r="AA70" s="40"/>
    </row>
    <row r="71" spans="2:27" ht="25.5" customHeight="1">
      <c r="B71" s="171" t="s">
        <v>98</v>
      </c>
      <c r="C71" s="174" t="s">
        <v>367</v>
      </c>
      <c r="D71" s="174" t="s">
        <v>368</v>
      </c>
      <c r="E71" s="174" t="s">
        <v>172</v>
      </c>
      <c r="F71" s="174" t="s">
        <v>172</v>
      </c>
      <c r="G71" s="174" t="str">
        <f>IFERROR(ROUND(SUMIFS(#REF!,#REF!,종합!$C$5,#REF!,종합!G$66)/SUMIFS(#REF!,#REF!,종합!$C$5,#REF!,종합!G$66)*100,0)&amp;"%("&amp;SUMIFS(#REF!,#REF!,종합!$C$5,#REF!,종합!G$66)&amp;"명)","")</f>
        <v/>
      </c>
      <c r="H71" s="174" t="str">
        <f>IFERROR(ROUND(SUMIFS(#REF!,#REF!,종합!$C$5,#REF!,종합!H$66)/SUMIFS(#REF!,#REF!,종합!$C$5,#REF!,종합!H$66)*100,0)&amp;"%("&amp;SUMIFS(#REF!,#REF!,종합!$C$5,#REF!,종합!H$66)&amp;"명)","")</f>
        <v/>
      </c>
      <c r="I71" s="174" t="str">
        <f>IFERROR(ROUND(SUMIFS(#REF!,#REF!,종합!$C$5,#REF!,종합!I$66)/SUMIFS(#REF!,#REF!,종합!$C$5,#REF!,종합!I$66)*100,0)&amp;"%("&amp;SUMIFS(#REF!,#REF!,종합!$C$5,#REF!,종합!I$66)&amp;"명)","")</f>
        <v/>
      </c>
      <c r="J71" s="174" t="str">
        <f>IFERROR(ROUND(SUMIFS(#REF!,#REF!,종합!$C$5,#REF!,종합!J$66)/SUMIFS(#REF!,#REF!,종합!$C$5,#REF!,종합!J$66)*100,0)&amp;"%("&amp;SUMIFS(#REF!,#REF!,종합!$C$5,#REF!,종합!J$66)&amp;"명)","")</f>
        <v/>
      </c>
      <c r="K71" s="175" t="str">
        <f>IFERROR(ROUND(SUMIFS(#REF!,#REF!,종합!$C$5,#REF!,종합!K$66)/SUMIFS(#REF!,#REF!,종합!$C$5,#REF!,종합!K$66)*100,0)&amp;"%("&amp;SUMIFS(#REF!,#REF!,종합!$C$5,#REF!,종합!K$66)&amp;"명)","")</f>
        <v/>
      </c>
      <c r="M71" s="291">
        <v>0.21276595744680851</v>
      </c>
      <c r="N71" s="291">
        <v>0.14285714285714285</v>
      </c>
      <c r="O71" s="291"/>
      <c r="P71" s="291"/>
      <c r="Q71" s="291"/>
      <c r="R71" s="291"/>
      <c r="S71" s="291"/>
      <c r="T71" s="291"/>
      <c r="AA71" s="40"/>
    </row>
    <row r="72" spans="2:27" ht="25.5" customHeight="1">
      <c r="B72" s="176" t="s">
        <v>96</v>
      </c>
      <c r="C72" s="174" t="s">
        <v>369</v>
      </c>
      <c r="D72" s="174" t="s">
        <v>370</v>
      </c>
      <c r="E72" s="174" t="s">
        <v>172</v>
      </c>
      <c r="F72" s="174" t="s">
        <v>172</v>
      </c>
      <c r="G72" s="174" t="str">
        <f>IFERROR(ROUND(SUMIFS(#REF!,#REF!,종합!$C$5,#REF!,종합!G$66)/SUMIFS(#REF!,#REF!,종합!$C$5,#REF!,종합!G$66)*100,0)&amp;"%("&amp;SUMIFS(#REF!,#REF!,종합!$C$5,#REF!,종합!G$66)&amp;"명)","")</f>
        <v/>
      </c>
      <c r="H72" s="174" t="str">
        <f>IFERROR(ROUND(SUMIFS(#REF!,#REF!,종합!$C$5,#REF!,종합!H$66)/SUMIFS(#REF!,#REF!,종합!$C$5,#REF!,종합!H$66)*100,0)&amp;"%("&amp;SUMIFS(#REF!,#REF!,종합!$C$5,#REF!,종합!H$66)&amp;"명)","")</f>
        <v/>
      </c>
      <c r="I72" s="174" t="str">
        <f>IFERROR(ROUND(SUMIFS(#REF!,#REF!,종합!$C$5,#REF!,종합!I$66)/SUMIFS(#REF!,#REF!,종합!$C$5,#REF!,종합!I$66)*100,0)&amp;"%("&amp;SUMIFS(#REF!,#REF!,종합!$C$5,#REF!,종합!I$66)&amp;"명)","")</f>
        <v/>
      </c>
      <c r="J72" s="174" t="str">
        <f>IFERROR(ROUND(SUMIFS(#REF!,#REF!,종합!$C$5,#REF!,종합!J$66)/SUMIFS(#REF!,#REF!,종합!$C$5,#REF!,종합!J$66)*100,0)&amp;"%("&amp;SUMIFS(#REF!,#REF!,종합!$C$5,#REF!,종합!J$66)&amp;"명)","")</f>
        <v/>
      </c>
      <c r="K72" s="175" t="str">
        <f>IFERROR(ROUND(SUMIFS(#REF!,#REF!,종합!$C$5,#REF!,종합!K$66)/SUMIFS(#REF!,#REF!,종합!$C$5,#REF!,종합!K$66)*100,0)&amp;"%("&amp;SUMIFS(#REF!,#REF!,종합!$C$5,#REF!,종합!K$66)&amp;"명)","")</f>
        <v/>
      </c>
      <c r="M72" s="291">
        <v>0.34042553191489361</v>
      </c>
      <c r="N72" s="291">
        <v>0.33333333333333331</v>
      </c>
      <c r="O72" s="291"/>
      <c r="P72" s="291"/>
      <c r="Q72" s="291"/>
      <c r="R72" s="291"/>
      <c r="S72" s="291"/>
      <c r="T72" s="291"/>
      <c r="AA72" s="40"/>
    </row>
    <row r="73" spans="2:27" ht="25.5" customHeight="1">
      <c r="B73" s="177" t="s">
        <v>97</v>
      </c>
      <c r="C73" s="178" t="s">
        <v>371</v>
      </c>
      <c r="D73" s="178" t="s">
        <v>370</v>
      </c>
      <c r="E73" s="178" t="s">
        <v>172</v>
      </c>
      <c r="F73" s="178" t="s">
        <v>172</v>
      </c>
      <c r="G73" s="178" t="str">
        <f>IFERROR(ROUND(SUMIFS(#REF!,#REF!,종합!$C$5,#REF!,종합!G$66)/SUMIFS(#REF!,#REF!,종합!$C$5,#REF!,종합!G$66)*100,0)&amp;"%("&amp;SUMIFS(#REF!,#REF!,종합!$C$5,#REF!,종합!G$66)&amp;"명)","")</f>
        <v/>
      </c>
      <c r="H73" s="178" t="str">
        <f>IFERROR(ROUND(SUMIFS(#REF!,#REF!,종합!$C$5,#REF!,종합!H$66)/SUMIFS(#REF!,#REF!,종합!$C$5,#REF!,종합!H$66)*100,0)&amp;"%("&amp;SUMIFS(#REF!,#REF!,종합!$C$5,#REF!,종합!H$66)&amp;"명)","")</f>
        <v/>
      </c>
      <c r="I73" s="178" t="str">
        <f>IFERROR(ROUND(SUMIFS(#REF!,#REF!,종합!$C$5,#REF!,종합!I$66)/SUMIFS(#REF!,#REF!,종합!$C$5,#REF!,종합!I$66)*100,0)&amp;"%("&amp;SUMIFS(#REF!,#REF!,종합!$C$5,#REF!,종합!I$66)&amp;"명)","")</f>
        <v/>
      </c>
      <c r="J73" s="178" t="str">
        <f>IFERROR(ROUND(SUMIFS(#REF!,#REF!,종합!$C$5,#REF!,종합!J$66)/SUMIFS(#REF!,#REF!,종합!$C$5,#REF!,종합!J$66)*100,0)&amp;"%("&amp;SUMIFS(#REF!,#REF!,종합!$C$5,#REF!,종합!J$66)&amp;"명)","")</f>
        <v/>
      </c>
      <c r="K73" s="179" t="str">
        <f>IFERROR(ROUND(SUMIFS(#REF!,#REF!,종합!$C$5,#REF!,종합!K$66)/SUMIFS(#REF!,#REF!,종합!$C$5,#REF!,종합!K$66)*100,0)&amp;"%("&amp;SUMIFS(#REF!,#REF!,종합!$C$5,#REF!,종합!K$66)&amp;"명)","")</f>
        <v/>
      </c>
      <c r="M73" s="291">
        <v>0.2978723404255319</v>
      </c>
      <c r="N73" s="291">
        <v>0.23809523809523808</v>
      </c>
      <c r="O73" s="291"/>
      <c r="P73" s="291"/>
      <c r="Q73" s="291"/>
      <c r="R73" s="291"/>
      <c r="S73" s="291"/>
      <c r="T73" s="291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1">
        <v>2.1276595744680851E-2</v>
      </c>
      <c r="N74" s="291">
        <v>0.23809523809523808</v>
      </c>
      <c r="O74" s="291"/>
      <c r="P74" s="291"/>
      <c r="Q74" s="291"/>
      <c r="R74" s="291"/>
      <c r="S74" s="291"/>
      <c r="T74" s="291"/>
      <c r="AA74" s="40"/>
    </row>
    <row r="75" spans="2:27" ht="17.25" customHeight="1">
      <c r="B75" s="52" t="s">
        <v>130</v>
      </c>
      <c r="C75" s="52"/>
      <c r="D75" s="51"/>
      <c r="E75" s="51"/>
      <c r="F75" s="51"/>
      <c r="G75" s="51"/>
      <c r="H75" s="51"/>
      <c r="I75" s="51"/>
      <c r="J75" s="51"/>
      <c r="K75" s="51"/>
      <c r="M75" s="287"/>
      <c r="N75" s="226"/>
      <c r="P75" s="228"/>
      <c r="AA75" s="40"/>
    </row>
    <row r="76" spans="2:27" ht="30.75" customHeight="1">
      <c r="B76" s="56" t="s">
        <v>74</v>
      </c>
      <c r="C76" s="56" t="s">
        <v>100</v>
      </c>
      <c r="D76" s="56" t="s">
        <v>101</v>
      </c>
      <c r="E76" s="56" t="s">
        <v>102</v>
      </c>
      <c r="F76" s="56" t="s">
        <v>103</v>
      </c>
      <c r="G76" s="56" t="s">
        <v>104</v>
      </c>
      <c r="H76" s="56" t="s">
        <v>6</v>
      </c>
      <c r="I76" s="56" t="s">
        <v>7</v>
      </c>
      <c r="J76" s="56" t="s">
        <v>105</v>
      </c>
      <c r="K76" s="56" t="s">
        <v>107</v>
      </c>
      <c r="M76" s="287"/>
      <c r="N76" s="226"/>
      <c r="P76" s="228"/>
      <c r="AA76" s="40"/>
    </row>
    <row r="77" spans="2:27" ht="20.25" customHeight="1">
      <c r="B77" s="87" t="s">
        <v>117</v>
      </c>
      <c r="C77" s="66">
        <v>1</v>
      </c>
      <c r="D77" s="88">
        <v>4.7332524956438221E-2</v>
      </c>
      <c r="E77" s="88">
        <v>0.39893183214493921</v>
      </c>
      <c r="F77" s="88">
        <v>0.18402435355562125</v>
      </c>
      <c r="G77" s="89">
        <v>13.330789473684211</v>
      </c>
      <c r="H77" s="90">
        <v>1.910673470035628</v>
      </c>
      <c r="I77" s="90">
        <v>49.372430059196191</v>
      </c>
      <c r="J77" s="91">
        <v>1.6676657392969325</v>
      </c>
      <c r="K77" s="74"/>
      <c r="M77" s="287"/>
      <c r="N77" s="226"/>
      <c r="P77" s="228"/>
      <c r="AA77" s="40"/>
    </row>
    <row r="78" spans="2:27" ht="20.25" customHeight="1">
      <c r="B78" s="87" t="s">
        <v>117</v>
      </c>
      <c r="C78" s="66">
        <v>2</v>
      </c>
      <c r="D78" s="88">
        <v>3.5760173445712959E-2</v>
      </c>
      <c r="E78" s="88">
        <v>0.35023344817241503</v>
      </c>
      <c r="F78" s="88">
        <v>0.1624332401022264</v>
      </c>
      <c r="G78" s="89">
        <v>9.3282608695652183</v>
      </c>
      <c r="H78" s="90">
        <v>0.17951874116338509</v>
      </c>
      <c r="I78" s="90">
        <v>15.856187942322471</v>
      </c>
      <c r="J78" s="91">
        <v>1.9986348728538734</v>
      </c>
      <c r="K78" s="74"/>
      <c r="M78" s="287"/>
      <c r="N78" s="226"/>
      <c r="P78" s="228"/>
      <c r="AA78" s="40"/>
    </row>
    <row r="79" spans="2:27" ht="20.25" customHeight="1">
      <c r="B79" s="87" t="s">
        <v>117</v>
      </c>
      <c r="C79" s="66">
        <v>3</v>
      </c>
      <c r="D79" s="88">
        <v>1.3518034691326473E-2</v>
      </c>
      <c r="E79" s="88">
        <v>0.34824179151427825</v>
      </c>
      <c r="F79" s="88">
        <v>0.17188074701882911</v>
      </c>
      <c r="G79" s="89">
        <v>9.0884583333333335</v>
      </c>
      <c r="H79" s="90">
        <v>0.11924484806073708</v>
      </c>
      <c r="I79" s="90">
        <v>15.052368897513043</v>
      </c>
      <c r="J79" s="91">
        <v>2.0265658153360953</v>
      </c>
      <c r="K79" s="74"/>
      <c r="M79" s="287"/>
      <c r="N79" s="226"/>
      <c r="P79" s="228"/>
      <c r="AA79" s="40"/>
    </row>
    <row r="80" spans="2:27" ht="20.25" customHeight="1">
      <c r="B80" s="87" t="s">
        <v>117</v>
      </c>
      <c r="C80" s="66">
        <v>4</v>
      </c>
      <c r="D80" s="88">
        <v>1.0980688490118816E-2</v>
      </c>
      <c r="E80" s="88">
        <v>0.3528619300839308</v>
      </c>
      <c r="F80" s="88">
        <v>0.18442733373892237</v>
      </c>
      <c r="G80" s="89">
        <v>9.7439130434782619</v>
      </c>
      <c r="H80" s="90">
        <v>9.9103515629998931E-2</v>
      </c>
      <c r="I80" s="90">
        <v>18.478927701339714</v>
      </c>
      <c r="J80" s="91">
        <v>1.9611077155728123</v>
      </c>
      <c r="K80" s="74"/>
      <c r="M80" s="287"/>
      <c r="N80" s="226"/>
      <c r="P80" s="228"/>
      <c r="AA80" s="40"/>
    </row>
    <row r="81" spans="2:27" ht="20.25" customHeight="1">
      <c r="B81" s="87" t="s">
        <v>117</v>
      </c>
      <c r="C81" s="66">
        <v>5</v>
      </c>
      <c r="D81" s="88">
        <v>1.1581936960574808E-2</v>
      </c>
      <c r="E81" s="88">
        <v>0.34947765733430269</v>
      </c>
      <c r="F81" s="88">
        <v>0.17848943756572094</v>
      </c>
      <c r="G81" s="89">
        <v>10.066913043478262</v>
      </c>
      <c r="H81" s="90">
        <v>9.647024250153613E-2</v>
      </c>
      <c r="I81" s="90">
        <v>17.989264109301601</v>
      </c>
      <c r="J81" s="91">
        <v>1.9257477388269184</v>
      </c>
      <c r="K81" s="74"/>
      <c r="M81" s="287"/>
      <c r="N81" s="226"/>
      <c r="P81" s="228"/>
      <c r="AA81" s="40"/>
    </row>
    <row r="82" spans="2:27" ht="20.25" customHeight="1">
      <c r="B82" s="87" t="s">
        <v>117</v>
      </c>
      <c r="C82" s="66">
        <v>6</v>
      </c>
      <c r="D82" s="88">
        <v>1.2621634277012369E-2</v>
      </c>
      <c r="E82" s="88">
        <v>0.34481117704602721</v>
      </c>
      <c r="F82" s="88">
        <v>0.16944742571871785</v>
      </c>
      <c r="G82" s="89">
        <v>10.8695</v>
      </c>
      <c r="H82" s="90">
        <v>0.11514558365635405</v>
      </c>
      <c r="I82" s="90">
        <v>17.224964125017777</v>
      </c>
      <c r="J82" s="91">
        <v>1.8688225526592239</v>
      </c>
      <c r="K82" s="74"/>
      <c r="M82" s="287"/>
      <c r="N82" s="226"/>
      <c r="P82" s="228"/>
      <c r="AA82" s="40"/>
    </row>
    <row r="83" spans="2:27" ht="20.25" customHeight="1">
      <c r="B83" s="87" t="s">
        <v>117</v>
      </c>
      <c r="C83" s="66">
        <v>7</v>
      </c>
      <c r="D83" s="88">
        <v>1.5247049911826852E-2</v>
      </c>
      <c r="E83" s="88">
        <v>0.34357381677411419</v>
      </c>
      <c r="F83" s="88">
        <v>0.16442254502091957</v>
      </c>
      <c r="G83" s="89">
        <v>11.22468181818182</v>
      </c>
      <c r="H83" s="90">
        <v>0.15765949628378084</v>
      </c>
      <c r="I83" s="90">
        <v>16.917407604685145</v>
      </c>
      <c r="J83" s="91">
        <v>1.8267112575546445</v>
      </c>
      <c r="K83" s="74"/>
      <c r="M83" s="287"/>
      <c r="N83" s="226"/>
      <c r="P83" s="228"/>
      <c r="AA83" s="40"/>
    </row>
    <row r="84" spans="2:27" ht="20.25" customHeight="1">
      <c r="B84" s="87" t="s">
        <v>117</v>
      </c>
      <c r="C84" s="66">
        <v>8</v>
      </c>
      <c r="D84" s="88">
        <v>1.8505394471265091E-2</v>
      </c>
      <c r="E84" s="88">
        <v>0.3407519077671996</v>
      </c>
      <c r="F84" s="88">
        <v>0.15220081355778819</v>
      </c>
      <c r="G84" s="89">
        <v>11.759636363636366</v>
      </c>
      <c r="H84" s="90">
        <v>0.10489764555533507</v>
      </c>
      <c r="I84" s="90">
        <v>17.655407775563489</v>
      </c>
      <c r="J84" s="91">
        <v>1.7899187514177022</v>
      </c>
      <c r="K84" s="74"/>
      <c r="M84" s="287"/>
      <c r="N84" s="226"/>
      <c r="P84" s="228"/>
      <c r="AA84" s="40"/>
    </row>
    <row r="85" spans="2:27" ht="20.25" customHeight="1">
      <c r="B85" s="87" t="s">
        <v>117</v>
      </c>
      <c r="C85" s="66">
        <v>9</v>
      </c>
      <c r="D85" s="88">
        <v>1.7461432577313276E-2</v>
      </c>
      <c r="E85" s="88">
        <v>0.34255120426832147</v>
      </c>
      <c r="F85" s="88">
        <v>0.16284044911116241</v>
      </c>
      <c r="G85" s="89">
        <v>11.54725</v>
      </c>
      <c r="H85" s="90">
        <v>0.10767107559901197</v>
      </c>
      <c r="I85" s="90">
        <v>19.199199107185013</v>
      </c>
      <c r="J85" s="91">
        <v>1.8163119213724266</v>
      </c>
      <c r="K85" s="74"/>
      <c r="M85" s="287"/>
      <c r="N85" s="226"/>
      <c r="P85" s="228"/>
      <c r="AA85" s="40"/>
    </row>
    <row r="86" spans="2:27" ht="20.25" customHeight="1">
      <c r="B86" s="87" t="s">
        <v>117</v>
      </c>
      <c r="C86" s="66">
        <v>10</v>
      </c>
      <c r="D86" s="88">
        <v>1.456988826111036E-2</v>
      </c>
      <c r="E86" s="88">
        <v>0.35486447141274335</v>
      </c>
      <c r="F86" s="88">
        <v>0.19453659031453258</v>
      </c>
      <c r="G86" s="89">
        <v>11.014176470588236</v>
      </c>
      <c r="H86" s="90">
        <v>0.27132020964369957</v>
      </c>
      <c r="I86" s="90">
        <v>23.000201771795901</v>
      </c>
      <c r="J86" s="91">
        <v>1.8659697602241576</v>
      </c>
      <c r="K86" s="74" t="s">
        <v>69</v>
      </c>
      <c r="M86" s="287"/>
      <c r="N86" s="226"/>
      <c r="P86" s="228"/>
      <c r="AA86" s="40"/>
    </row>
    <row r="87" spans="2:27" ht="20.25" customHeight="1">
      <c r="B87" s="87" t="s">
        <v>119</v>
      </c>
      <c r="C87" s="66">
        <v>1</v>
      </c>
      <c r="D87" s="88">
        <v>0.11495703529420813</v>
      </c>
      <c r="E87" s="88">
        <v>0.34362799766703717</v>
      </c>
      <c r="F87" s="88">
        <v>0.30920670891227536</v>
      </c>
      <c r="G87" s="89">
        <v>10.648250000000001</v>
      </c>
      <c r="H87" s="90">
        <v>0.9081011705424088</v>
      </c>
      <c r="I87" s="90">
        <v>22.486811744121027</v>
      </c>
      <c r="J87" s="91">
        <v>2.4225763692589037</v>
      </c>
      <c r="K87" s="74"/>
      <c r="M87" s="287"/>
      <c r="N87" s="226"/>
      <c r="P87" s="228"/>
      <c r="AA87" s="40"/>
    </row>
    <row r="88" spans="2:27" ht="20.25" customHeight="1">
      <c r="B88" s="87" t="s">
        <v>119</v>
      </c>
      <c r="C88" s="66">
        <v>2</v>
      </c>
      <c r="D88" s="88">
        <v>7.5122733191489183E-2</v>
      </c>
      <c r="E88" s="88">
        <v>0.28261459085354268</v>
      </c>
      <c r="F88" s="88">
        <v>0.29169841894429116</v>
      </c>
      <c r="G88" s="89">
        <v>7.669875000000002</v>
      </c>
      <c r="H88" s="90">
        <v>0.61995500958799832</v>
      </c>
      <c r="I88" s="90">
        <v>7.5587641718839116</v>
      </c>
      <c r="J88" s="91">
        <v>2.7659669127378677</v>
      </c>
      <c r="K88" s="74"/>
      <c r="M88" s="287"/>
      <c r="N88" s="226"/>
      <c r="P88" s="228"/>
      <c r="AA88" s="40"/>
    </row>
    <row r="89" spans="2:27" ht="20.25" customHeight="1">
      <c r="B89" s="87" t="s">
        <v>119</v>
      </c>
      <c r="C89" s="66">
        <v>3</v>
      </c>
      <c r="D89" s="88">
        <v>2.7462791535454459E-2</v>
      </c>
      <c r="E89" s="88">
        <v>0.30069662289138488</v>
      </c>
      <c r="F89" s="88">
        <v>0.29531650649851965</v>
      </c>
      <c r="G89" s="89">
        <v>7.5503750000000007</v>
      </c>
      <c r="H89" s="90">
        <v>0.61661463955701445</v>
      </c>
      <c r="I89" s="90">
        <v>8.6725152864556136</v>
      </c>
      <c r="J89" s="91">
        <v>2.8063715721483602</v>
      </c>
      <c r="K89" s="74"/>
      <c r="M89" s="287"/>
      <c r="N89" s="226"/>
      <c r="P89" s="228"/>
      <c r="AA89" s="40"/>
    </row>
    <row r="90" spans="2:27" ht="20.25" customHeight="1">
      <c r="B90" s="87" t="s">
        <v>119</v>
      </c>
      <c r="C90" s="66">
        <v>4</v>
      </c>
      <c r="D90" s="88">
        <v>1.9309649941562146E-2</v>
      </c>
      <c r="E90" s="88">
        <v>0.29925592891932928</v>
      </c>
      <c r="F90" s="88">
        <v>0.29871569415288951</v>
      </c>
      <c r="G90" s="89">
        <v>7.0191250000000007</v>
      </c>
      <c r="H90" s="90">
        <v>0.55672243551146261</v>
      </c>
      <c r="I90" s="90">
        <v>5.5694248390494536</v>
      </c>
      <c r="J90" s="91">
        <v>2.832485241418083</v>
      </c>
      <c r="K90" s="74"/>
      <c r="M90" s="287"/>
      <c r="N90" s="226"/>
      <c r="P90" s="228"/>
      <c r="AA90" s="40"/>
    </row>
    <row r="91" spans="2:27" ht="20.25" customHeight="1">
      <c r="B91" s="87" t="s">
        <v>119</v>
      </c>
      <c r="C91" s="66">
        <v>5</v>
      </c>
      <c r="D91" s="88">
        <v>1.931429495169917E-2</v>
      </c>
      <c r="E91" s="88">
        <v>0.29717494836395558</v>
      </c>
      <c r="F91" s="88">
        <v>0.28109054913628606</v>
      </c>
      <c r="G91" s="89">
        <v>7.739749999999999</v>
      </c>
      <c r="H91" s="90">
        <v>0.57866720896050827</v>
      </c>
      <c r="I91" s="90">
        <v>5.4182146014506358</v>
      </c>
      <c r="J91" s="91">
        <v>2.7004198283374525</v>
      </c>
      <c r="K91" s="74"/>
    </row>
    <row r="92" spans="2:27" ht="20.25" customHeight="1">
      <c r="B92" s="87" t="s">
        <v>119</v>
      </c>
      <c r="C92" s="66">
        <v>6</v>
      </c>
      <c r="D92" s="88">
        <v>1.9222789108244452E-2</v>
      </c>
      <c r="E92" s="88">
        <v>0.29036171389932169</v>
      </c>
      <c r="F92" s="88">
        <v>0.25894997778473078</v>
      </c>
      <c r="G92" s="89">
        <v>7.5362857142857136</v>
      </c>
      <c r="H92" s="90">
        <v>0.61368147137024887</v>
      </c>
      <c r="I92" s="90">
        <v>4.5978904085740187</v>
      </c>
      <c r="J92" s="91">
        <v>2.50257205106948</v>
      </c>
      <c r="K92" s="74"/>
    </row>
    <row r="93" spans="2:27" ht="20.25" customHeight="1">
      <c r="B93" s="87" t="s">
        <v>119</v>
      </c>
      <c r="C93" s="66">
        <v>7</v>
      </c>
      <c r="D93" s="88">
        <v>2.1758484225857438E-2</v>
      </c>
      <c r="E93" s="88">
        <v>0.29148594997112548</v>
      </c>
      <c r="F93" s="88">
        <v>0.25404933669958507</v>
      </c>
      <c r="G93" s="89">
        <v>8.5124285714285701</v>
      </c>
      <c r="H93" s="90">
        <v>0.40145840146878398</v>
      </c>
      <c r="I93" s="90">
        <v>5.124362699207869</v>
      </c>
      <c r="J93" s="91">
        <v>2.3818305385560352</v>
      </c>
      <c r="K93" s="74"/>
    </row>
    <row r="94" spans="2:27" ht="20.25" customHeight="1">
      <c r="B94" s="87" t="s">
        <v>119</v>
      </c>
      <c r="C94" s="66">
        <v>8</v>
      </c>
      <c r="D94" s="88">
        <v>3.1849289532038007E-2</v>
      </c>
      <c r="E94" s="88">
        <v>0.29230424409552691</v>
      </c>
      <c r="F94" s="88">
        <v>0.24001182832673104</v>
      </c>
      <c r="G94" s="89">
        <v>9.6808571428571408</v>
      </c>
      <c r="H94" s="90">
        <v>5.6649074382449122E-2</v>
      </c>
      <c r="I94" s="90">
        <v>6.1927738131722796</v>
      </c>
      <c r="J94" s="91">
        <v>2.2494039618336328</v>
      </c>
      <c r="K94" s="74"/>
    </row>
    <row r="95" spans="2:27" ht="20.25" customHeight="1">
      <c r="B95" s="87" t="s">
        <v>119</v>
      </c>
      <c r="C95" s="66">
        <v>9</v>
      </c>
      <c r="D95" s="88">
        <v>2.4903935815825402E-2</v>
      </c>
      <c r="E95" s="88">
        <v>0.30033302501975445</v>
      </c>
      <c r="F95" s="88">
        <v>0.25994565067776321</v>
      </c>
      <c r="G95" s="89">
        <v>9.2898571428571444</v>
      </c>
      <c r="H95" s="90">
        <v>5.2253146031289679E-2</v>
      </c>
      <c r="I95" s="90">
        <v>8.7510268774507249</v>
      </c>
      <c r="J95" s="91">
        <v>2.3052392528836849</v>
      </c>
      <c r="K95" s="74"/>
    </row>
    <row r="96" spans="2:27" ht="20.25" customHeight="1">
      <c r="B96" s="87" t="s">
        <v>119</v>
      </c>
      <c r="C96" s="66">
        <v>10</v>
      </c>
      <c r="D96" s="88">
        <v>2.4294659451358096E-2</v>
      </c>
      <c r="E96" s="88">
        <v>0.30289642299382108</v>
      </c>
      <c r="F96" s="88">
        <v>0.29637885448251311</v>
      </c>
      <c r="G96" s="89">
        <v>8.7942499999999999</v>
      </c>
      <c r="H96" s="90">
        <v>0.11326580426083303</v>
      </c>
      <c r="I96" s="90">
        <v>11.718291332485352</v>
      </c>
      <c r="J96" s="91">
        <v>2.5664313176601139</v>
      </c>
      <c r="K96" s="74" t="s">
        <v>67</v>
      </c>
    </row>
    <row r="97" spans="2:11" ht="20.25" hidden="1" customHeight="1">
      <c r="B97" s="87" t="s">
        <v>118</v>
      </c>
      <c r="C97" s="66">
        <v>1</v>
      </c>
      <c r="D97" s="88">
        <v>0.13076311934008963</v>
      </c>
      <c r="E97" s="88">
        <v>0.40066435811137185</v>
      </c>
      <c r="F97" s="88">
        <v>0.27392169968192676</v>
      </c>
      <c r="G97" s="89">
        <v>13.067999999999998</v>
      </c>
      <c r="H97" s="90">
        <v>1.7277341133368425</v>
      </c>
      <c r="I97" s="90">
        <v>28.180194306823829</v>
      </c>
      <c r="J97" s="91">
        <v>2.1018144674508519</v>
      </c>
      <c r="K97" s="74"/>
    </row>
    <row r="98" spans="2:11" ht="20.25" hidden="1" customHeight="1">
      <c r="B98" s="87" t="s">
        <v>118</v>
      </c>
      <c r="C98" s="66">
        <v>2</v>
      </c>
      <c r="D98" s="88">
        <v>9.1542734158212583E-2</v>
      </c>
      <c r="E98" s="88">
        <v>0.33601373247845018</v>
      </c>
      <c r="F98" s="88">
        <v>0.23236116449784502</v>
      </c>
      <c r="G98" s="89">
        <v>8.3662499999999991</v>
      </c>
      <c r="H98" s="90">
        <v>6.6556694127436658E-2</v>
      </c>
      <c r="I98" s="90">
        <v>6.2367537497062697</v>
      </c>
      <c r="J98" s="91">
        <v>2.5673013740397863</v>
      </c>
      <c r="K98" s="74"/>
    </row>
    <row r="99" spans="2:11" ht="20.25" hidden="1" customHeight="1">
      <c r="B99" s="87" t="s">
        <v>118</v>
      </c>
      <c r="C99" s="66">
        <v>3</v>
      </c>
      <c r="D99" s="88">
        <v>2.920638990383571E-2</v>
      </c>
      <c r="E99" s="88">
        <v>0.34732208173694884</v>
      </c>
      <c r="F99" s="88">
        <v>0.22351838038993652</v>
      </c>
      <c r="G99" s="89">
        <v>7.4183750000000002</v>
      </c>
      <c r="H99" s="90">
        <v>2.0985849985398614E-2</v>
      </c>
      <c r="I99" s="90">
        <v>4.487156287787049</v>
      </c>
      <c r="J99" s="91">
        <v>2.6052486223680931</v>
      </c>
      <c r="K99" s="74"/>
    </row>
    <row r="100" spans="2:11" ht="20.25" hidden="1" customHeight="1">
      <c r="B100" s="87" t="s">
        <v>118</v>
      </c>
      <c r="C100" s="66">
        <v>4</v>
      </c>
      <c r="D100" s="88">
        <v>2.7269341161435666E-2</v>
      </c>
      <c r="E100" s="88">
        <v>0.35069735028010335</v>
      </c>
      <c r="F100" s="88">
        <v>0.23773988808030772</v>
      </c>
      <c r="G100" s="89">
        <v>8.6829999999999998</v>
      </c>
      <c r="H100" s="90">
        <v>6.2667574399518769E-2</v>
      </c>
      <c r="I100" s="90">
        <v>6.6678299161087979</v>
      </c>
      <c r="J100" s="91">
        <v>2.4926627011765259</v>
      </c>
      <c r="K100" s="74"/>
    </row>
    <row r="101" spans="2:11" ht="20.25" hidden="1" customHeight="1">
      <c r="B101" s="87" t="s">
        <v>118</v>
      </c>
      <c r="C101" s="66">
        <v>5</v>
      </c>
      <c r="D101" s="88">
        <v>3.1993790582595459E-2</v>
      </c>
      <c r="E101" s="88">
        <v>0.35689909800416653</v>
      </c>
      <c r="F101" s="88">
        <v>0.2320766133245602</v>
      </c>
      <c r="G101" s="89">
        <v>9.93</v>
      </c>
      <c r="H101" s="90">
        <v>4.3110206809515828E-2</v>
      </c>
      <c r="I101" s="90">
        <v>9.6895321971864146</v>
      </c>
      <c r="J101" s="91">
        <v>2.3533236657371863</v>
      </c>
      <c r="K101" s="74"/>
    </row>
    <row r="102" spans="2:11" ht="20.25" hidden="1" customHeight="1">
      <c r="B102" s="87" t="s">
        <v>118</v>
      </c>
      <c r="C102" s="66">
        <v>6</v>
      </c>
      <c r="D102" s="88">
        <v>4.424071435630849E-2</v>
      </c>
      <c r="E102" s="88">
        <v>0.3568138635651612</v>
      </c>
      <c r="F102" s="88">
        <v>0.21867668037059712</v>
      </c>
      <c r="G102" s="89">
        <v>11.641599999999997</v>
      </c>
      <c r="H102" s="90">
        <v>2.4936814428225988E-2</v>
      </c>
      <c r="I102" s="90">
        <v>11.357759863809699</v>
      </c>
      <c r="J102" s="91">
        <v>2.0821291766389551</v>
      </c>
      <c r="K102" s="74"/>
    </row>
    <row r="103" spans="2:11" ht="20.25" hidden="1" customHeight="1">
      <c r="B103" s="87" t="s">
        <v>118</v>
      </c>
      <c r="C103" s="66">
        <v>7</v>
      </c>
      <c r="D103" s="88">
        <v>4.6016073996885475E-2</v>
      </c>
      <c r="E103" s="88">
        <v>0.3635739090725974</v>
      </c>
      <c r="F103" s="88">
        <v>0.20237424678645677</v>
      </c>
      <c r="G103" s="89">
        <v>11.87742857142857</v>
      </c>
      <c r="H103" s="90">
        <v>2.2721659444587212E-2</v>
      </c>
      <c r="I103" s="90">
        <v>9.5052275343189834</v>
      </c>
      <c r="J103" s="91">
        <v>2.0064581357130939</v>
      </c>
      <c r="K103" s="74"/>
    </row>
    <row r="104" spans="2:11" ht="20.25" hidden="1" customHeight="1">
      <c r="B104" s="87" t="s">
        <v>118</v>
      </c>
      <c r="C104" s="66">
        <v>8</v>
      </c>
      <c r="D104" s="88">
        <v>0</v>
      </c>
      <c r="E104" s="88">
        <v>0</v>
      </c>
      <c r="F104" s="88">
        <v>0</v>
      </c>
      <c r="G104" s="89">
        <v>0</v>
      </c>
      <c r="H104" s="90">
        <v>0</v>
      </c>
      <c r="I104" s="90">
        <v>0</v>
      </c>
      <c r="J104" s="91">
        <v>0</v>
      </c>
      <c r="K104" s="74"/>
    </row>
    <row r="105" spans="2:11" ht="20.25" hidden="1" customHeight="1">
      <c r="B105" s="87" t="s">
        <v>118</v>
      </c>
      <c r="C105" s="66">
        <v>9</v>
      </c>
      <c r="D105" s="88">
        <v>0</v>
      </c>
      <c r="E105" s="88">
        <v>0</v>
      </c>
      <c r="F105" s="88">
        <v>0</v>
      </c>
      <c r="G105" s="89">
        <v>0</v>
      </c>
      <c r="H105" s="90">
        <v>0</v>
      </c>
      <c r="I105" s="90">
        <v>0</v>
      </c>
      <c r="J105" s="91">
        <v>0</v>
      </c>
      <c r="K105" s="74" t="s">
        <v>120</v>
      </c>
    </row>
    <row r="106" spans="2:11" ht="20.25" customHeight="1">
      <c r="B106" s="85" t="s">
        <v>124</v>
      </c>
      <c r="C106" s="84"/>
      <c r="D106" s="85"/>
      <c r="E106" s="85"/>
      <c r="F106" s="85"/>
      <c r="G106" s="85"/>
      <c r="H106" s="85"/>
      <c r="I106" s="85"/>
      <c r="J106" s="85"/>
      <c r="K106" s="84"/>
    </row>
    <row r="107" spans="2:11" ht="20.25" customHeight="1">
      <c r="B107" s="222" t="str">
        <f>C66</f>
        <v>12</v>
      </c>
      <c r="C107" s="54"/>
      <c r="D107" s="67">
        <f>(SUMIFS(D$77:D$105,$B$77:$B$105,$B107,$C$77:$C$105,MAX($C$77:$C$105))/SUMIFS(D$77:D$105,$B$77:$B$105,$B107,$C$77:$C$105,MAX($C$77:$C$105)-1))-1</f>
        <v>-0.16559605309588099</v>
      </c>
      <c r="E107" s="67">
        <f t="shared" ref="D107:J108" si="1">(SUMIFS(E$77:E$105,$B$77:$B$105,$B107,$C$77:$C$105,MAX($C$77:$C$105))/SUMIFS(E$77:E$105,$B$77:$B$105,$B107,$C$77:$C$105,MAX($C$77:$C$105)-1))-1</f>
        <v>3.5945771000054139E-2</v>
      </c>
      <c r="F107" s="67">
        <f t="shared" si="1"/>
        <v>0.19464538065559456</v>
      </c>
      <c r="G107" s="67">
        <f t="shared" si="1"/>
        <v>-4.6164543888091436E-2</v>
      </c>
      <c r="H107" s="67">
        <f t="shared" si="1"/>
        <v>1.5198987577141776</v>
      </c>
      <c r="I107" s="67">
        <f t="shared" si="1"/>
        <v>0.19797714703570213</v>
      </c>
      <c r="J107" s="86">
        <f t="shared" si="1"/>
        <v>2.7339928933687307E-2</v>
      </c>
      <c r="K107" s="55"/>
    </row>
    <row r="108" spans="2:11" ht="20.25" customHeight="1">
      <c r="B108" s="42" t="str">
        <f>D66</f>
        <v>76</v>
      </c>
      <c r="C108" s="54"/>
      <c r="D108" s="67">
        <f t="shared" si="1"/>
        <v>-2.4465063232299911E-2</v>
      </c>
      <c r="E108" s="67">
        <f t="shared" si="1"/>
        <v>8.5351851462156514E-3</v>
      </c>
      <c r="F108" s="67">
        <f>(SUMIFS(F$77:F$105,$B$77:$B$105,$B108,$C$77:$C$105,MAX($C$77:$C$105))/SUMIFS(F$77:F$105,$B$77:$B$105,$B108,$C$77:$C$105,MAX($C$77:$C$105)-1))-1</f>
        <v>0.14015700478064019</v>
      </c>
      <c r="G108" s="67">
        <f t="shared" si="1"/>
        <v>-5.3349274938873537E-2</v>
      </c>
      <c r="H108" s="67">
        <f>(SUMIFS(H$77:H$105,$B$77:$B$105,$B108,$C$77:$C$105,MAX($C$77:$C$105))/SUMIFS(H$77:H$105,$B$77:$B$105,$B108,$C$77:$C$105,MAX($C$77:$C$105)-1))-1</f>
        <v>1.1676360729171864</v>
      </c>
      <c r="I108" s="67">
        <f t="shared" si="1"/>
        <v>0.33907614461573066</v>
      </c>
      <c r="J108" s="86">
        <f t="shared" si="1"/>
        <v>0.11330366878392195</v>
      </c>
      <c r="K108" s="55"/>
    </row>
    <row r="109" spans="2:11" ht="20.25" hidden="1" customHeight="1">
      <c r="B109" s="42">
        <f>E66</f>
        <v>0</v>
      </c>
      <c r="C109" s="54"/>
      <c r="D109" s="67" t="s">
        <v>191</v>
      </c>
      <c r="E109" s="67" t="s">
        <v>191</v>
      </c>
      <c r="F109" s="67" t="s">
        <v>191</v>
      </c>
      <c r="G109" s="67" t="s">
        <v>191</v>
      </c>
      <c r="H109" s="67" t="s">
        <v>191</v>
      </c>
      <c r="I109" s="67" t="s">
        <v>191</v>
      </c>
      <c r="J109" s="86" t="s">
        <v>191</v>
      </c>
      <c r="K109" s="55"/>
    </row>
    <row r="110" spans="2:11" ht="20.25" customHeight="1" thickBot="1"/>
    <row r="111" spans="2:11" ht="17.25" thickTop="1">
      <c r="B111" s="25" t="s">
        <v>51</v>
      </c>
      <c r="C111" s="25"/>
      <c r="D111" s="25"/>
      <c r="E111" s="25"/>
      <c r="F111" s="170" t="s">
        <v>76</v>
      </c>
      <c r="G111" s="43"/>
      <c r="H111" s="25"/>
      <c r="I111" s="25"/>
    </row>
    <row r="112" spans="2:11">
      <c r="B112" s="26" t="s">
        <v>33</v>
      </c>
      <c r="C112" s="26" t="s">
        <v>52</v>
      </c>
      <c r="D112" s="26"/>
      <c r="E112" s="26"/>
      <c r="F112" s="92" t="s">
        <v>77</v>
      </c>
      <c r="G112" s="44"/>
      <c r="H112" s="46" t="s">
        <v>80</v>
      </c>
      <c r="I112" s="46"/>
    </row>
    <row r="113" spans="2:9">
      <c r="B113" s="26" t="s">
        <v>34</v>
      </c>
      <c r="C113" s="26" t="s">
        <v>53</v>
      </c>
      <c r="D113" s="26"/>
      <c r="E113" s="26"/>
      <c r="F113" s="92" t="s">
        <v>78</v>
      </c>
      <c r="G113" s="44"/>
      <c r="H113" s="46" t="s">
        <v>81</v>
      </c>
      <c r="I113" s="46"/>
    </row>
    <row r="114" spans="2:9">
      <c r="B114" s="26" t="s">
        <v>4</v>
      </c>
      <c r="C114" s="26" t="s">
        <v>54</v>
      </c>
      <c r="D114" s="26"/>
      <c r="E114" s="26"/>
      <c r="F114" s="92" t="s">
        <v>79</v>
      </c>
      <c r="G114" s="44"/>
      <c r="H114" s="46" t="s">
        <v>82</v>
      </c>
      <c r="I114" s="46"/>
    </row>
    <row r="115" spans="2:9">
      <c r="B115" s="26" t="s">
        <v>5</v>
      </c>
      <c r="C115" s="26" t="s">
        <v>55</v>
      </c>
      <c r="D115" s="26"/>
      <c r="E115" s="26"/>
      <c r="F115" s="92" t="s">
        <v>86</v>
      </c>
      <c r="G115" s="44"/>
      <c r="H115" s="46" t="s">
        <v>83</v>
      </c>
      <c r="I115" s="46"/>
    </row>
    <row r="116" spans="2:9">
      <c r="B116" s="26" t="s">
        <v>56</v>
      </c>
      <c r="C116" s="26" t="s">
        <v>57</v>
      </c>
      <c r="D116" s="26"/>
      <c r="E116" s="26"/>
      <c r="F116" s="92" t="s">
        <v>87</v>
      </c>
      <c r="G116" s="44"/>
      <c r="H116" s="46" t="s">
        <v>84</v>
      </c>
      <c r="I116" s="46"/>
    </row>
    <row r="117" spans="2:9" ht="17.25" thickBot="1">
      <c r="B117" s="27" t="s">
        <v>58</v>
      </c>
      <c r="C117" s="27" t="s">
        <v>59</v>
      </c>
      <c r="D117" s="27"/>
      <c r="E117" s="27"/>
      <c r="F117" s="93" t="s">
        <v>88</v>
      </c>
      <c r="G117" s="45"/>
      <c r="H117" s="47" t="s">
        <v>85</v>
      </c>
      <c r="I117" s="47"/>
    </row>
    <row r="118" spans="2:9" ht="17.25" thickTop="1"/>
    <row r="119" spans="2:9" ht="6.75" customHeight="1"/>
  </sheetData>
  <mergeCells count="3">
    <mergeCell ref="O9:P9"/>
    <mergeCell ref="C4:D4"/>
    <mergeCell ref="C5:D5"/>
  </mergeCells>
  <phoneticPr fontId="2" type="noConversion"/>
  <conditionalFormatting sqref="B77:K80">
    <cfRule type="expression" dxfId="45" priority="71">
      <formula>$B77&lt;&gt;$B83</formula>
    </cfRule>
  </conditionalFormatting>
  <conditionalFormatting sqref="B81:K82">
    <cfRule type="expression" dxfId="44" priority="69">
      <formula>$B81&lt;&gt;$B85</formula>
    </cfRule>
  </conditionalFormatting>
  <conditionalFormatting sqref="B83:K105">
    <cfRule type="expression" dxfId="43" priority="6">
      <formula>$B83&lt;&gt;$B84</formula>
    </cfRule>
  </conditionalFormatting>
  <conditionalFormatting sqref="C67:K67">
    <cfRule type="containsText" dxfId="42" priority="7" operator="containsText" text="F">
      <formula>NOT(ISERROR(SEARCH("F",C67)))</formula>
    </cfRule>
    <cfRule type="containsText" dxfId="41" priority="8" operator="containsText" text="D">
      <formula>NOT(ISERROR(SEARCH("D",C67)))</formula>
    </cfRule>
    <cfRule type="containsText" dxfId="40" priority="9" operator="containsText" text="S">
      <formula>NOT(ISERROR(SEARCH("S",C67)))</formula>
    </cfRule>
    <cfRule type="containsText" dxfId="39" priority="10" operator="containsText" text="A">
      <formula>NOT(ISERROR(SEARCH("A",C67)))</formula>
    </cfRule>
  </conditionalFormatting>
  <conditionalFormatting sqref="D54:K54 D56:K57 D58:D63 D64:K65 D74:K74 D106:K106 K107:K109">
    <cfRule type="containsText" dxfId="38" priority="65" operator="containsText" text="악화">
      <formula>NOT(ISERROR(SEARCH("악화",D54)))</formula>
    </cfRule>
  </conditionalFormatting>
  <conditionalFormatting sqref="D54:K54 D56:K57 D64:K65 D74:K74 D106:K106 K107:K109 D58:D63">
    <cfRule type="containsText" dxfId="37" priority="64" operator="containsText" text="개선">
      <formula>NOT(ISERROR(SEARCH("개선",D54)))</formula>
    </cfRule>
  </conditionalFormatting>
  <conditionalFormatting sqref="G4:G5">
    <cfRule type="containsText" dxfId="36" priority="15" operator="containsText" text="S">
      <formula>NOT(ISERROR(SEARCH("S",G4)))</formula>
    </cfRule>
    <cfRule type="containsText" dxfId="35" priority="16" operator="containsText" text="A">
      <formula>NOT(ISERROR(SEARCH("A",G4)))</formula>
    </cfRule>
  </conditionalFormatting>
  <conditionalFormatting sqref="G5">
    <cfRule type="containsText" dxfId="34" priority="11" operator="containsText" text="F">
      <formula>NOT(ISERROR(SEARCH("F",G5)))</formula>
    </cfRule>
    <cfRule type="containsText" dxfId="33" priority="12" operator="containsText" text="D">
      <formula>NOT(ISERROR(SEARCH("D",G5)))</formula>
    </cfRule>
  </conditionalFormatting>
  <conditionalFormatting sqref="K1:K21 J22 K68:K1048576">
    <cfRule type="containsText" dxfId="32" priority="1" operator="containsText" text="D">
      <formula>NOT(ISERROR(SEARCH("D",J1)))</formula>
    </cfRule>
    <cfRule type="containsText" dxfId="31" priority="2" operator="containsText" text="F">
      <formula>NOT(ISERROR(SEARCH("F",J1)))</formula>
    </cfRule>
    <cfRule type="containsText" dxfId="30" priority="3" operator="containsText" text="S">
      <formula>NOT(ISERROR(SEARCH("S",J1)))</formula>
    </cfRule>
    <cfRule type="containsText" dxfId="29" priority="4" operator="containsText" text="A">
      <formula>NOT(ISERROR(SEARCH("A",J1)))</formula>
    </cfRule>
  </conditionalFormatting>
  <conditionalFormatting sqref="K24:K28 K30:K66">
    <cfRule type="containsText" dxfId="28" priority="17" operator="containsText" text="D">
      <formula>NOT(ISERROR(SEARCH("D",K24)))</formula>
    </cfRule>
    <cfRule type="containsText" dxfId="27" priority="18" operator="containsText" text="F">
      <formula>NOT(ISERROR(SEARCH("F",K24)))</formula>
    </cfRule>
    <cfRule type="containsText" dxfId="26" priority="19" operator="containsText" text="S">
      <formula>NOT(ISERROR(SEARCH("S",K24)))</formula>
    </cfRule>
    <cfRule type="containsText" dxfId="25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D107:J109</xm:sqref>
        </x14:conditionalFormatting>
        <x14:conditionalFormatting xmlns:xm="http://schemas.microsoft.com/office/excel/2006/main">
          <x14:cfRule type="iconSet" priority="5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153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4" t="s">
        <v>45</v>
      </c>
      <c r="G4" s="147" t="s">
        <v>143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89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112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미추홀교통</v>
      </c>
      <c r="B5" s="141" t="str">
        <f>V5</f>
        <v>12</v>
      </c>
      <c r="C5" s="142" t="str">
        <f>Y5</f>
        <v>70바2601</v>
      </c>
      <c r="D5" s="130" t="str">
        <f>Z5</f>
        <v>대형</v>
      </c>
      <c r="E5" s="126" t="str">
        <f>AZ5</f>
        <v>C</v>
      </c>
      <c r="F5" s="149">
        <f>G5/H5</f>
        <v>0.87904761904761908</v>
      </c>
      <c r="G5" s="150">
        <f>AE5</f>
        <v>1.8460000000000001</v>
      </c>
      <c r="H5" s="151">
        <f>AF5</f>
        <v>2.1</v>
      </c>
      <c r="I5" s="152">
        <f>AC5</f>
        <v>4853.3360000000002</v>
      </c>
      <c r="J5" s="153">
        <f>AI5/AH5</f>
        <v>1.6309726263036586E-2</v>
      </c>
      <c r="K5" s="153">
        <f>AJ5/AH5</f>
        <v>0.35631444535546747</v>
      </c>
      <c r="L5" s="153">
        <f>AK5/AC5</f>
        <v>0.19800813296256431</v>
      </c>
      <c r="M5" s="154">
        <f>AG5</f>
        <v>12.23</v>
      </c>
      <c r="N5" s="155">
        <f>IF(AW5=0,AT5,"속도계이상")</f>
        <v>4.1000000000000002E-2</v>
      </c>
      <c r="O5" s="155">
        <f>IF(AW5=0,AU5,"속도계이상")</f>
        <v>19.327000000000002</v>
      </c>
      <c r="P5" s="156">
        <f>AQ5/60</f>
        <v>0</v>
      </c>
      <c r="Q5" s="157">
        <f>AN5</f>
        <v>80</v>
      </c>
      <c r="R5" s="158">
        <f>AC5/(AH5-AI5-AJ5)</f>
        <v>25.730598061281437</v>
      </c>
      <c r="S5" s="143">
        <f>IF(AW5=0,AL5,"속도계이상")</f>
        <v>2</v>
      </c>
      <c r="T5" s="143">
        <f>IF(AW5=0,AM5,"속도계이상")</f>
        <v>938</v>
      </c>
      <c r="U5" t="s">
        <v>116</v>
      </c>
      <c r="V5" s="5" t="s">
        <v>117</v>
      </c>
      <c r="W5" t="s">
        <v>116</v>
      </c>
      <c r="X5" s="5" t="s">
        <v>117</v>
      </c>
      <c r="Y5" t="s">
        <v>194</v>
      </c>
      <c r="Z5" t="s">
        <v>189</v>
      </c>
      <c r="AA5" t="s">
        <v>48</v>
      </c>
      <c r="AB5">
        <v>511</v>
      </c>
      <c r="AC5" s="1">
        <v>4853.3360000000002</v>
      </c>
      <c r="AD5" s="1">
        <v>2628.5949999999998</v>
      </c>
      <c r="AE5" s="28">
        <v>1.8460000000000001</v>
      </c>
      <c r="AF5">
        <v>2.1</v>
      </c>
      <c r="AG5">
        <v>12.23</v>
      </c>
      <c r="AH5">
        <v>300.65102999999999</v>
      </c>
      <c r="AI5">
        <v>4.9035359999999999</v>
      </c>
      <c r="AJ5">
        <v>107.126305</v>
      </c>
      <c r="AK5">
        <v>961</v>
      </c>
      <c r="AL5">
        <v>2</v>
      </c>
      <c r="AM5">
        <v>938</v>
      </c>
      <c r="AN5">
        <v>80</v>
      </c>
      <c r="AO5">
        <v>16.142755000000001</v>
      </c>
      <c r="AP5">
        <v>2307.9</v>
      </c>
      <c r="AQ5">
        <v>0</v>
      </c>
      <c r="AR5">
        <v>31</v>
      </c>
      <c r="AS5">
        <v>7216</v>
      </c>
      <c r="AT5">
        <v>4.1000000000000002E-2</v>
      </c>
      <c r="AU5">
        <v>19.327000000000002</v>
      </c>
      <c r="AV5">
        <v>42937</v>
      </c>
      <c r="AW5">
        <v>0</v>
      </c>
      <c r="AX5" s="29">
        <v>0.46</v>
      </c>
      <c r="AY5">
        <v>0.87904761904761908</v>
      </c>
      <c r="AZ5" t="s">
        <v>69</v>
      </c>
      <c r="BA5" t="s">
        <v>193</v>
      </c>
      <c r="BB5">
        <v>2</v>
      </c>
      <c r="BC5" t="s">
        <v>372</v>
      </c>
      <c r="BD5">
        <v>12</v>
      </c>
      <c r="BE5">
        <v>77399.321000000011</v>
      </c>
      <c r="BF5">
        <v>6.2705149571014959E-2</v>
      </c>
      <c r="BG5">
        <v>5.5120812432425531E-2</v>
      </c>
      <c r="BH5">
        <v>119777.51299999999</v>
      </c>
      <c r="BI5">
        <v>4.0519592354534867E-2</v>
      </c>
      <c r="BJ5">
        <v>3.5618651184033984E-2</v>
      </c>
      <c r="BK5">
        <v>2</v>
      </c>
      <c r="BL5" t="s">
        <v>67</v>
      </c>
      <c r="BM5">
        <v>1</v>
      </c>
      <c r="BN5" t="s">
        <v>373</v>
      </c>
    </row>
    <row r="6" spans="1:66">
      <c r="A6" s="138" t="str">
        <f t="shared" ref="A6:A7" si="0">W6</f>
        <v>미추홀교통</v>
      </c>
      <c r="B6" s="138" t="str">
        <f t="shared" ref="B6:B7" si="1">V6</f>
        <v>12</v>
      </c>
      <c r="C6" s="139" t="str">
        <f t="shared" ref="C6:C7" si="2">Y6</f>
        <v>70바2617</v>
      </c>
      <c r="D6" s="114" t="str">
        <f t="shared" ref="D6:D7" si="3">Z6</f>
        <v>대형</v>
      </c>
      <c r="E6" s="110" t="str">
        <f>AZ6</f>
        <v>C</v>
      </c>
      <c r="F6" s="159">
        <f>G6/H6</f>
        <v>0.87619047619047619</v>
      </c>
      <c r="G6" s="160">
        <f>AE6</f>
        <v>1.84</v>
      </c>
      <c r="H6" s="161">
        <f>AF6</f>
        <v>2.1</v>
      </c>
      <c r="I6" s="162">
        <f t="shared" ref="I6:I7" si="4">AC6</f>
        <v>5360.81</v>
      </c>
      <c r="J6" s="163">
        <f t="shared" ref="J6:J7" si="5">AI6/AH6</f>
        <v>9.8259079463036501E-3</v>
      </c>
      <c r="K6" s="163">
        <f t="shared" ref="K6:K7" si="6">AJ6/AH6</f>
        <v>0.3638302038853628</v>
      </c>
      <c r="L6" s="163">
        <f t="shared" ref="L6:L7" si="7">AK6/AC6</f>
        <v>0.22608523711901746</v>
      </c>
      <c r="M6" s="164">
        <f t="shared" ref="M6:M7" si="8">AG6</f>
        <v>10.887</v>
      </c>
      <c r="N6" s="165">
        <f t="shared" ref="N6:N7" si="9">IF(AW6=0,AT6,"속도계이상")</f>
        <v>0.112</v>
      </c>
      <c r="O6" s="165">
        <f t="shared" ref="O6:O7" si="10">IF(AW6=0,AU6,"속도계이상")</f>
        <v>32.588000000000001</v>
      </c>
      <c r="P6" s="166">
        <f t="shared" ref="P6:P7" si="11">AQ6/60</f>
        <v>2.8333333333333332E-2</v>
      </c>
      <c r="Q6" s="167">
        <f t="shared" ref="Q6:Q7" si="12">AN6</f>
        <v>89</v>
      </c>
      <c r="R6" s="168">
        <f t="shared" ref="R6:R7" si="13">AC6/(AH6-AI6-AJ6)</f>
        <v>25.517328867675829</v>
      </c>
      <c r="S6" s="140">
        <f t="shared" ref="S6:S7" si="14">IF(AW6=0,AL6,"속도계이상")</f>
        <v>6</v>
      </c>
      <c r="T6" s="140">
        <f t="shared" ref="T6:T7" si="15">IF(AW6=0,AM6,"속도계이상")</f>
        <v>1747</v>
      </c>
      <c r="U6" t="s">
        <v>116</v>
      </c>
      <c r="V6" s="5" t="s">
        <v>117</v>
      </c>
      <c r="W6" t="s">
        <v>116</v>
      </c>
      <c r="X6" s="5" t="s">
        <v>117</v>
      </c>
      <c r="Y6" t="s">
        <v>195</v>
      </c>
      <c r="Z6" t="s">
        <v>189</v>
      </c>
      <c r="AA6" t="s">
        <v>48</v>
      </c>
      <c r="AB6">
        <v>511</v>
      </c>
      <c r="AC6" s="1">
        <v>5360.81</v>
      </c>
      <c r="AD6" s="1">
        <v>2912.7289999999998</v>
      </c>
      <c r="AE6" s="28">
        <v>1.84</v>
      </c>
      <c r="AF6">
        <v>2.1</v>
      </c>
      <c r="AG6">
        <v>10.887</v>
      </c>
      <c r="AH6">
        <v>335.41490700000003</v>
      </c>
      <c r="AI6">
        <v>3.2957559999999999</v>
      </c>
      <c r="AJ6">
        <v>122.034074</v>
      </c>
      <c r="AK6">
        <v>1212</v>
      </c>
      <c r="AL6">
        <v>6</v>
      </c>
      <c r="AM6">
        <v>1747</v>
      </c>
      <c r="AN6">
        <v>89</v>
      </c>
      <c r="AO6">
        <v>15.982621999999999</v>
      </c>
      <c r="AP6">
        <v>2205.4</v>
      </c>
      <c r="AQ6">
        <v>1.7</v>
      </c>
      <c r="AR6">
        <v>26</v>
      </c>
      <c r="AS6">
        <v>7585</v>
      </c>
      <c r="AT6">
        <v>0.112</v>
      </c>
      <c r="AU6">
        <v>32.588000000000001</v>
      </c>
      <c r="AV6">
        <v>47033</v>
      </c>
      <c r="AW6">
        <v>0</v>
      </c>
      <c r="AX6" s="29">
        <v>0.43</v>
      </c>
      <c r="AY6">
        <v>0.87619047619047619</v>
      </c>
      <c r="AZ6" t="s">
        <v>69</v>
      </c>
      <c r="BA6" t="s">
        <v>193</v>
      </c>
      <c r="BB6">
        <v>5</v>
      </c>
      <c r="BC6" t="s">
        <v>374</v>
      </c>
      <c r="BD6">
        <v>14</v>
      </c>
      <c r="BE6">
        <v>77399.321000000011</v>
      </c>
      <c r="BF6">
        <v>6.9261718717144816E-2</v>
      </c>
      <c r="BG6">
        <v>6.0686458304545936E-2</v>
      </c>
      <c r="BH6">
        <v>119777.51299999999</v>
      </c>
      <c r="BI6">
        <v>4.4756397638678648E-2</v>
      </c>
      <c r="BJ6">
        <v>3.9215129359604146E-2</v>
      </c>
      <c r="BK6">
        <v>1</v>
      </c>
      <c r="BL6" t="s">
        <v>69</v>
      </c>
      <c r="BM6">
        <v>0</v>
      </c>
      <c r="BN6" t="s">
        <v>375</v>
      </c>
    </row>
    <row r="7" spans="1:66">
      <c r="A7" s="141" t="str">
        <f t="shared" si="0"/>
        <v>미추홀교통</v>
      </c>
      <c r="B7" s="141" t="str">
        <f t="shared" si="1"/>
        <v>12</v>
      </c>
      <c r="C7" s="142" t="str">
        <f t="shared" si="2"/>
        <v>70바2619</v>
      </c>
      <c r="D7" s="130" t="str">
        <f t="shared" si="3"/>
        <v>대형</v>
      </c>
      <c r="E7" s="126" t="str">
        <f t="shared" ref="E7:E15" si="16">AZ7</f>
        <v>B</v>
      </c>
      <c r="F7" s="149">
        <f t="shared" ref="F7:F15" si="17">G7/H7</f>
        <v>0.92428571428571427</v>
      </c>
      <c r="G7" s="150">
        <f t="shared" ref="G7:G15" si="18">AE7</f>
        <v>1.9410000000000001</v>
      </c>
      <c r="H7" s="151">
        <f t="shared" ref="H7:H15" si="19">AF7</f>
        <v>2.1</v>
      </c>
      <c r="I7" s="152">
        <f t="shared" si="4"/>
        <v>4059.2750000000001</v>
      </c>
      <c r="J7" s="153">
        <f t="shared" si="5"/>
        <v>1.0744886735989797E-2</v>
      </c>
      <c r="K7" s="153">
        <f t="shared" si="6"/>
        <v>0.35633195967936659</v>
      </c>
      <c r="L7" s="153">
        <f t="shared" si="7"/>
        <v>0.12613089775883624</v>
      </c>
      <c r="M7" s="154">
        <f t="shared" si="8"/>
        <v>9.2629999999999999</v>
      </c>
      <c r="N7" s="155">
        <f t="shared" si="9"/>
        <v>0.246</v>
      </c>
      <c r="O7" s="155">
        <f t="shared" si="10"/>
        <v>16.259</v>
      </c>
      <c r="P7" s="156">
        <f t="shared" si="11"/>
        <v>7.4999999999999997E-2</v>
      </c>
      <c r="Q7" s="157">
        <f t="shared" si="12"/>
        <v>83</v>
      </c>
      <c r="R7" s="158">
        <f t="shared" si="13"/>
        <v>24.471391360863823</v>
      </c>
      <c r="S7" s="143">
        <f t="shared" si="14"/>
        <v>10</v>
      </c>
      <c r="T7" s="143">
        <f t="shared" si="15"/>
        <v>660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196</v>
      </c>
      <c r="Z7" s="4" t="s">
        <v>189</v>
      </c>
      <c r="AA7" s="4" t="s">
        <v>48</v>
      </c>
      <c r="AB7" s="4">
        <v>511</v>
      </c>
      <c r="AC7" s="4">
        <v>4059.2750000000001</v>
      </c>
      <c r="AD7" s="4">
        <v>2091.3090000000002</v>
      </c>
      <c r="AE7" s="4">
        <v>1.9410000000000001</v>
      </c>
      <c r="AF7" s="4">
        <v>2.1</v>
      </c>
      <c r="AG7" s="4">
        <v>9.2629999999999999</v>
      </c>
      <c r="AH7" s="4">
        <v>262.08298600000001</v>
      </c>
      <c r="AI7" s="4">
        <v>2.816052</v>
      </c>
      <c r="AJ7" s="4">
        <v>93.388543999999996</v>
      </c>
      <c r="AK7" s="4">
        <v>512</v>
      </c>
      <c r="AL7" s="4">
        <v>10</v>
      </c>
      <c r="AM7" s="4">
        <v>660</v>
      </c>
      <c r="AN7" s="4">
        <v>83</v>
      </c>
      <c r="AO7" s="4">
        <v>15.48851</v>
      </c>
      <c r="AP7" s="4">
        <v>811.7</v>
      </c>
      <c r="AQ7" s="4">
        <v>4.5</v>
      </c>
      <c r="AR7" s="4">
        <v>17</v>
      </c>
      <c r="AS7" s="4">
        <v>2733</v>
      </c>
      <c r="AT7" s="4">
        <v>0.246</v>
      </c>
      <c r="AU7" s="4">
        <v>16.259</v>
      </c>
      <c r="AV7" s="4">
        <v>31055</v>
      </c>
      <c r="AW7" s="4">
        <v>0</v>
      </c>
      <c r="AX7" s="30">
        <v>0.43</v>
      </c>
      <c r="AY7">
        <v>0.92428571428571427</v>
      </c>
      <c r="AZ7" t="s">
        <v>68</v>
      </c>
      <c r="BA7" t="s">
        <v>193</v>
      </c>
      <c r="BB7">
        <v>2</v>
      </c>
      <c r="BC7" t="s">
        <v>206</v>
      </c>
      <c r="BD7">
        <v>8</v>
      </c>
      <c r="BE7">
        <v>77399.321000000011</v>
      </c>
      <c r="BF7">
        <v>5.2445873523877549E-2</v>
      </c>
      <c r="BG7">
        <v>4.8474971671355394E-2</v>
      </c>
      <c r="BH7">
        <v>119777.51299999999</v>
      </c>
      <c r="BI7">
        <v>3.3890125937078026E-2</v>
      </c>
      <c r="BJ7">
        <v>3.1324159258984977E-2</v>
      </c>
      <c r="BK7">
        <v>1</v>
      </c>
      <c r="BL7" t="s">
        <v>68</v>
      </c>
      <c r="BM7">
        <v>0</v>
      </c>
      <c r="BN7" t="s">
        <v>375</v>
      </c>
    </row>
    <row r="8" spans="1:66">
      <c r="A8" s="138" t="str">
        <f t="shared" ref="A8:A15" si="20">W8</f>
        <v>미추홀교통</v>
      </c>
      <c r="B8" s="138" t="str">
        <f t="shared" ref="B8:B15" si="21">V8</f>
        <v>12</v>
      </c>
      <c r="C8" s="139" t="str">
        <f t="shared" ref="C8:C15" si="22">Y8</f>
        <v>70바2640</v>
      </c>
      <c r="D8" s="114" t="str">
        <f t="shared" ref="D8:D15" si="23">Z8</f>
        <v>대형</v>
      </c>
      <c r="E8" s="110" t="str">
        <f t="shared" si="16"/>
        <v>B</v>
      </c>
      <c r="F8" s="159">
        <f t="shared" si="17"/>
        <v>0.93285714285714283</v>
      </c>
      <c r="G8" s="160">
        <f t="shared" si="18"/>
        <v>1.9590000000000001</v>
      </c>
      <c r="H8" s="161">
        <f t="shared" si="19"/>
        <v>2.1</v>
      </c>
      <c r="I8" s="162">
        <f t="shared" ref="I8:I15" si="24">AC8</f>
        <v>5403.799</v>
      </c>
      <c r="J8" s="163">
        <f t="shared" ref="J8:J15" si="25">AI8/AH8</f>
        <v>1.2978723491321772E-2</v>
      </c>
      <c r="K8" s="163">
        <f t="shared" ref="K8:K15" si="26">AJ8/AH8</f>
        <v>0.35181604665177102</v>
      </c>
      <c r="L8" s="163">
        <f t="shared" ref="L8:L15" si="27">AK8/AC8</f>
        <v>0.18190906064418755</v>
      </c>
      <c r="M8" s="164">
        <f t="shared" ref="M8:M15" si="28">AG8</f>
        <v>9.9990000000000006</v>
      </c>
      <c r="N8" s="165">
        <f t="shared" ref="N8:N15" si="29">IF(AW8=0,AT8,"속도계이상")</f>
        <v>5.6000000000000001E-2</v>
      </c>
      <c r="O8" s="165">
        <f t="shared" ref="O8:O15" si="30">IF(AW8=0,AU8,"속도계이상")</f>
        <v>10.641</v>
      </c>
      <c r="P8" s="166">
        <f t="shared" ref="P8:P15" si="31">AQ8/60</f>
        <v>2.8333333333333332E-2</v>
      </c>
      <c r="Q8" s="167">
        <f t="shared" ref="Q8:Q15" si="32">AN8</f>
        <v>87</v>
      </c>
      <c r="R8" s="168">
        <f t="shared" ref="R8:R15" si="33">AC8/(AH8-AI8-AJ8)</f>
        <v>25.22636898394251</v>
      </c>
      <c r="S8" s="140">
        <f t="shared" ref="S8:S15" si="34">IF(AW8=0,AL8,"속도계이상")</f>
        <v>3</v>
      </c>
      <c r="T8" s="140">
        <f t="shared" ref="T8:T15" si="35">IF(AW8=0,AM8,"속도계이상")</f>
        <v>575</v>
      </c>
      <c r="U8" t="s">
        <v>116</v>
      </c>
      <c r="V8" s="5" t="s">
        <v>117</v>
      </c>
      <c r="W8" t="s">
        <v>116</v>
      </c>
      <c r="X8" s="5" t="s">
        <v>117</v>
      </c>
      <c r="Y8" t="s">
        <v>197</v>
      </c>
      <c r="Z8" t="s">
        <v>189</v>
      </c>
      <c r="AA8" t="s">
        <v>48</v>
      </c>
      <c r="AB8">
        <v>511</v>
      </c>
      <c r="AC8" s="1">
        <v>5403.799</v>
      </c>
      <c r="AD8" s="1">
        <v>2758.556</v>
      </c>
      <c r="AE8" s="28">
        <v>1.9590000000000001</v>
      </c>
      <c r="AF8">
        <v>2.1</v>
      </c>
      <c r="AG8">
        <v>9.9990000000000006</v>
      </c>
      <c r="AH8">
        <v>337.23324200000002</v>
      </c>
      <c r="AI8">
        <v>4.3768570000000002</v>
      </c>
      <c r="AJ8">
        <v>118.644066</v>
      </c>
      <c r="AK8">
        <v>983</v>
      </c>
      <c r="AL8">
        <v>3</v>
      </c>
      <c r="AM8">
        <v>575</v>
      </c>
      <c r="AN8">
        <v>87</v>
      </c>
      <c r="AO8">
        <v>16.023921000000001</v>
      </c>
      <c r="AP8">
        <v>761.9</v>
      </c>
      <c r="AQ8">
        <v>1.7</v>
      </c>
      <c r="AR8">
        <v>7</v>
      </c>
      <c r="AS8">
        <v>616</v>
      </c>
      <c r="AT8">
        <v>5.6000000000000001E-2</v>
      </c>
      <c r="AU8">
        <v>10.641</v>
      </c>
      <c r="AV8">
        <v>47826</v>
      </c>
      <c r="AW8">
        <v>0</v>
      </c>
      <c r="AX8" s="29">
        <v>0.44</v>
      </c>
      <c r="AY8">
        <v>0.93285714285714283</v>
      </c>
      <c r="AZ8" t="s">
        <v>68</v>
      </c>
      <c r="BA8" t="s">
        <v>193</v>
      </c>
      <c r="BB8">
        <v>1</v>
      </c>
      <c r="BC8" t="s">
        <v>201</v>
      </c>
      <c r="BD8">
        <v>12</v>
      </c>
      <c r="BE8">
        <v>77399.321000000011</v>
      </c>
      <c r="BF8">
        <v>6.9817137026305431E-2</v>
      </c>
      <c r="BG8">
        <v>6.512941496882492E-2</v>
      </c>
      <c r="BH8">
        <v>119777.51299999999</v>
      </c>
      <c r="BI8">
        <v>4.5115304740047497E-2</v>
      </c>
      <c r="BJ8">
        <v>4.2086134278930022E-2</v>
      </c>
      <c r="BK8">
        <v>1</v>
      </c>
      <c r="BL8" t="s">
        <v>69</v>
      </c>
      <c r="BM8">
        <v>1</v>
      </c>
      <c r="BN8" t="s">
        <v>373</v>
      </c>
    </row>
    <row r="9" spans="1:66">
      <c r="A9" s="141" t="str">
        <f t="shared" si="20"/>
        <v>미추홀교통</v>
      </c>
      <c r="B9" s="141" t="str">
        <f t="shared" si="21"/>
        <v>12</v>
      </c>
      <c r="C9" s="142" t="str">
        <f t="shared" si="22"/>
        <v>70바2642</v>
      </c>
      <c r="D9" s="130" t="str">
        <f t="shared" si="23"/>
        <v>대형</v>
      </c>
      <c r="E9" s="126" t="str">
        <f t="shared" si="16"/>
        <v>D</v>
      </c>
      <c r="F9" s="149">
        <f t="shared" si="17"/>
        <v>0.84952380952380946</v>
      </c>
      <c r="G9" s="150">
        <f t="shared" si="18"/>
        <v>1.784</v>
      </c>
      <c r="H9" s="151">
        <f t="shared" si="19"/>
        <v>2.1</v>
      </c>
      <c r="I9" s="152">
        <f t="shared" si="24"/>
        <v>3697.1860000000001</v>
      </c>
      <c r="J9" s="153">
        <f t="shared" si="25"/>
        <v>1.7531428877308172E-2</v>
      </c>
      <c r="K9" s="153">
        <f t="shared" si="26"/>
        <v>0.34161759893239763</v>
      </c>
      <c r="L9" s="153">
        <f t="shared" si="27"/>
        <v>0.18581699703504231</v>
      </c>
      <c r="M9" s="154">
        <f t="shared" si="28"/>
        <v>12.718</v>
      </c>
      <c r="N9" s="155">
        <f t="shared" si="29"/>
        <v>0.89300000000000002</v>
      </c>
      <c r="O9" s="155">
        <f t="shared" si="30"/>
        <v>44.222999999999999</v>
      </c>
      <c r="P9" s="156">
        <f t="shared" si="31"/>
        <v>0</v>
      </c>
      <c r="Q9" s="157">
        <f t="shared" si="32"/>
        <v>82</v>
      </c>
      <c r="R9" s="158">
        <f t="shared" si="33"/>
        <v>26.047414632484362</v>
      </c>
      <c r="S9" s="143">
        <f t="shared" si="34"/>
        <v>33</v>
      </c>
      <c r="T9" s="143">
        <f t="shared" si="35"/>
        <v>1635</v>
      </c>
      <c r="U9" t="s">
        <v>116</v>
      </c>
      <c r="V9" s="5" t="s">
        <v>117</v>
      </c>
      <c r="W9" t="s">
        <v>116</v>
      </c>
      <c r="X9" s="5" t="s">
        <v>117</v>
      </c>
      <c r="Y9" t="s">
        <v>198</v>
      </c>
      <c r="Z9" t="s">
        <v>189</v>
      </c>
      <c r="AA9" t="s">
        <v>48</v>
      </c>
      <c r="AB9">
        <v>511</v>
      </c>
      <c r="AC9" s="1">
        <v>3697.1860000000001</v>
      </c>
      <c r="AD9" s="1">
        <v>2072.6019999999999</v>
      </c>
      <c r="AE9" s="28">
        <v>1.784</v>
      </c>
      <c r="AF9">
        <v>2.1</v>
      </c>
      <c r="AG9">
        <v>12.718</v>
      </c>
      <c r="AH9">
        <v>221.487708</v>
      </c>
      <c r="AI9">
        <v>3.8829959999999999</v>
      </c>
      <c r="AJ9">
        <v>75.664098999999993</v>
      </c>
      <c r="AK9">
        <v>687</v>
      </c>
      <c r="AL9">
        <v>33</v>
      </c>
      <c r="AM9">
        <v>1635</v>
      </c>
      <c r="AN9">
        <v>82</v>
      </c>
      <c r="AO9">
        <v>16.692509999999999</v>
      </c>
      <c r="AP9">
        <v>3230.6</v>
      </c>
      <c r="AQ9">
        <v>0</v>
      </c>
      <c r="AR9">
        <v>10</v>
      </c>
      <c r="AS9">
        <v>1838</v>
      </c>
      <c r="AT9">
        <v>0.89300000000000002</v>
      </c>
      <c r="AU9">
        <v>44.222999999999999</v>
      </c>
      <c r="AV9">
        <v>3624</v>
      </c>
      <c r="AW9">
        <v>0</v>
      </c>
      <c r="AX9" s="29">
        <v>0.45</v>
      </c>
      <c r="AY9">
        <v>0.84952380952380946</v>
      </c>
      <c r="AZ9" t="s">
        <v>67</v>
      </c>
      <c r="BA9" t="s">
        <v>193</v>
      </c>
      <c r="BB9">
        <v>1</v>
      </c>
      <c r="BC9" t="s">
        <v>376</v>
      </c>
      <c r="BD9">
        <v>2</v>
      </c>
      <c r="BE9">
        <v>77399.321000000011</v>
      </c>
      <c r="BF9">
        <v>4.7767680029131003E-2</v>
      </c>
      <c r="BG9">
        <v>4.0579781510461765E-2</v>
      </c>
      <c r="BH9">
        <v>119777.51299999999</v>
      </c>
      <c r="BI9">
        <v>3.0867112760973758E-2</v>
      </c>
      <c r="BJ9">
        <v>2.622234722170342E-2</v>
      </c>
      <c r="BK9">
        <v>1</v>
      </c>
      <c r="BL9" t="s">
        <v>69</v>
      </c>
      <c r="BM9">
        <v>-1</v>
      </c>
      <c r="BN9" t="s">
        <v>377</v>
      </c>
    </row>
    <row r="10" spans="1:66">
      <c r="A10" s="138" t="str">
        <f t="shared" si="20"/>
        <v>미추홀교통</v>
      </c>
      <c r="B10" s="138" t="str">
        <f t="shared" si="21"/>
        <v>12</v>
      </c>
      <c r="C10" s="139" t="str">
        <f t="shared" si="22"/>
        <v>70바2643</v>
      </c>
      <c r="D10" s="114" t="str">
        <f t="shared" si="23"/>
        <v>대형</v>
      </c>
      <c r="E10" s="110" t="str">
        <f t="shared" si="16"/>
        <v>C</v>
      </c>
      <c r="F10" s="159">
        <f t="shared" si="17"/>
        <v>0.87476190476190474</v>
      </c>
      <c r="G10" s="160">
        <f t="shared" si="18"/>
        <v>1.837</v>
      </c>
      <c r="H10" s="161">
        <f t="shared" si="19"/>
        <v>2.1</v>
      </c>
      <c r="I10" s="162">
        <f t="shared" si="24"/>
        <v>3330.8429999999998</v>
      </c>
      <c r="J10" s="163">
        <f t="shared" si="25"/>
        <v>1.4685235615033881E-2</v>
      </c>
      <c r="K10" s="163">
        <f t="shared" si="26"/>
        <v>0.35644702658424104</v>
      </c>
      <c r="L10" s="163">
        <f t="shared" si="27"/>
        <v>0.22186575590623756</v>
      </c>
      <c r="M10" s="164">
        <f t="shared" si="28"/>
        <v>12.337</v>
      </c>
      <c r="N10" s="165">
        <f t="shared" si="29"/>
        <v>0.21</v>
      </c>
      <c r="O10" s="165">
        <f t="shared" si="30"/>
        <v>20.835999999999999</v>
      </c>
      <c r="P10" s="166">
        <f t="shared" si="31"/>
        <v>0</v>
      </c>
      <c r="Q10" s="167">
        <f t="shared" si="32"/>
        <v>77</v>
      </c>
      <c r="R10" s="168">
        <f t="shared" si="33"/>
        <v>26.302692576648088</v>
      </c>
      <c r="S10" s="140">
        <f t="shared" si="34"/>
        <v>7</v>
      </c>
      <c r="T10" s="140">
        <f t="shared" si="35"/>
        <v>694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199</v>
      </c>
      <c r="Z10" s="4" t="s">
        <v>189</v>
      </c>
      <c r="AA10" s="4" t="s">
        <v>48</v>
      </c>
      <c r="AB10" s="4">
        <v>511</v>
      </c>
      <c r="AC10" s="4">
        <v>3330.8429999999998</v>
      </c>
      <c r="AD10" s="4">
        <v>1813.556</v>
      </c>
      <c r="AE10" s="4">
        <v>1.837</v>
      </c>
      <c r="AF10" s="4">
        <v>2.1</v>
      </c>
      <c r="AG10" s="4">
        <v>12.337</v>
      </c>
      <c r="AH10" s="4">
        <v>201.36993899999999</v>
      </c>
      <c r="AI10" s="4">
        <v>2.9571649999999998</v>
      </c>
      <c r="AJ10" s="4">
        <v>71.777715999999998</v>
      </c>
      <c r="AK10" s="4">
        <v>739</v>
      </c>
      <c r="AL10" s="4">
        <v>7</v>
      </c>
      <c r="AM10" s="4">
        <v>694</v>
      </c>
      <c r="AN10" s="4">
        <v>77</v>
      </c>
      <c r="AO10" s="4">
        <v>16.540914000000001</v>
      </c>
      <c r="AP10" s="4">
        <v>1603.7</v>
      </c>
      <c r="AQ10" s="4">
        <v>0</v>
      </c>
      <c r="AR10" s="4">
        <v>19</v>
      </c>
      <c r="AS10" s="4">
        <v>2435</v>
      </c>
      <c r="AT10" s="4">
        <v>0.21</v>
      </c>
      <c r="AU10" s="4">
        <v>20.835999999999999</v>
      </c>
      <c r="AV10" s="4">
        <v>27592</v>
      </c>
      <c r="AW10" s="4">
        <v>0</v>
      </c>
      <c r="AX10" s="30">
        <v>0.45</v>
      </c>
      <c r="AY10">
        <v>0.87476190476190474</v>
      </c>
      <c r="AZ10" t="s">
        <v>69</v>
      </c>
      <c r="BA10" t="s">
        <v>193</v>
      </c>
      <c r="BB10">
        <v>6</v>
      </c>
      <c r="BC10" t="s">
        <v>334</v>
      </c>
      <c r="BD10">
        <v>13</v>
      </c>
      <c r="BE10">
        <v>77399.321000000011</v>
      </c>
      <c r="BF10">
        <v>4.3034524811916622E-2</v>
      </c>
      <c r="BG10">
        <v>3.7644962894995637E-2</v>
      </c>
      <c r="BH10">
        <v>119777.51299999999</v>
      </c>
      <c r="BI10">
        <v>2.7808583736414698E-2</v>
      </c>
      <c r="BJ10">
        <v>2.4325889677997047E-2</v>
      </c>
      <c r="BK10">
        <v>1</v>
      </c>
      <c r="BL10" t="s">
        <v>69</v>
      </c>
      <c r="BM10">
        <v>0</v>
      </c>
      <c r="BN10" t="s">
        <v>375</v>
      </c>
    </row>
    <row r="11" spans="1:66">
      <c r="A11" s="141" t="str">
        <f t="shared" si="20"/>
        <v>미추홀교통</v>
      </c>
      <c r="B11" s="141" t="str">
        <f t="shared" si="21"/>
        <v>12</v>
      </c>
      <c r="C11" s="142" t="str">
        <f t="shared" si="22"/>
        <v>70바2651</v>
      </c>
      <c r="D11" s="130" t="str">
        <f t="shared" si="23"/>
        <v>대형</v>
      </c>
      <c r="E11" s="126" t="str">
        <f t="shared" si="16"/>
        <v>C</v>
      </c>
      <c r="F11" s="149">
        <f t="shared" si="17"/>
        <v>0.89619047619047609</v>
      </c>
      <c r="G11" s="150">
        <f t="shared" si="18"/>
        <v>1.8819999999999999</v>
      </c>
      <c r="H11" s="151">
        <f t="shared" si="19"/>
        <v>2.1</v>
      </c>
      <c r="I11" s="152">
        <f t="shared" si="24"/>
        <v>3788.2339999999999</v>
      </c>
      <c r="J11" s="153">
        <f t="shared" si="25"/>
        <v>1.1854737188243305E-2</v>
      </c>
      <c r="K11" s="153">
        <f t="shared" si="26"/>
        <v>0.3419274826217566</v>
      </c>
      <c r="L11" s="153">
        <f t="shared" si="27"/>
        <v>0.10242239523746421</v>
      </c>
      <c r="M11" s="154">
        <f t="shared" si="28"/>
        <v>10.829000000000001</v>
      </c>
      <c r="N11" s="155">
        <f t="shared" si="29"/>
        <v>0.13200000000000001</v>
      </c>
      <c r="O11" s="155">
        <f t="shared" si="30"/>
        <v>20.59</v>
      </c>
      <c r="P11" s="156">
        <f t="shared" si="31"/>
        <v>0.36000000000000004</v>
      </c>
      <c r="Q11" s="157">
        <f t="shared" si="32"/>
        <v>92</v>
      </c>
      <c r="R11" s="158">
        <f t="shared" si="33"/>
        <v>25.420162349380082</v>
      </c>
      <c r="S11" s="143">
        <f t="shared" si="34"/>
        <v>5</v>
      </c>
      <c r="T11" s="143">
        <f t="shared" si="35"/>
        <v>780</v>
      </c>
      <c r="U11" t="s">
        <v>116</v>
      </c>
      <c r="V11" s="5" t="s">
        <v>117</v>
      </c>
      <c r="W11" t="s">
        <v>116</v>
      </c>
      <c r="X11" s="5" t="s">
        <v>117</v>
      </c>
      <c r="Y11" t="s">
        <v>200</v>
      </c>
      <c r="Z11" t="s">
        <v>189</v>
      </c>
      <c r="AA11" t="s">
        <v>48</v>
      </c>
      <c r="AB11">
        <v>511</v>
      </c>
      <c r="AC11" s="1">
        <v>3788.2339999999999</v>
      </c>
      <c r="AD11" s="1">
        <v>2012.99</v>
      </c>
      <c r="AE11" s="28">
        <v>1.8819999999999999</v>
      </c>
      <c r="AF11">
        <v>2.1</v>
      </c>
      <c r="AG11">
        <v>10.829000000000001</v>
      </c>
      <c r="AH11">
        <v>230.61076399999999</v>
      </c>
      <c r="AI11">
        <v>2.7338300000000002</v>
      </c>
      <c r="AJ11">
        <v>78.852158000000003</v>
      </c>
      <c r="AK11">
        <v>388</v>
      </c>
      <c r="AL11">
        <v>5</v>
      </c>
      <c r="AM11">
        <v>780</v>
      </c>
      <c r="AN11">
        <v>92</v>
      </c>
      <c r="AO11">
        <v>16.426960000000001</v>
      </c>
      <c r="AP11">
        <v>2439.1</v>
      </c>
      <c r="AQ11">
        <v>21.6</v>
      </c>
      <c r="AR11">
        <v>17</v>
      </c>
      <c r="AS11">
        <v>3121</v>
      </c>
      <c r="AT11">
        <v>0.13200000000000001</v>
      </c>
      <c r="AU11">
        <v>20.59</v>
      </c>
      <c r="AV11">
        <v>32520</v>
      </c>
      <c r="AW11">
        <v>0</v>
      </c>
      <c r="AX11" s="29">
        <v>0.44</v>
      </c>
      <c r="AY11">
        <v>0.89619047619047609</v>
      </c>
      <c r="AZ11" t="s">
        <v>69</v>
      </c>
      <c r="BA11" t="s">
        <v>193</v>
      </c>
      <c r="BB11">
        <v>1</v>
      </c>
      <c r="BC11" t="s">
        <v>335</v>
      </c>
      <c r="BD11">
        <v>10</v>
      </c>
      <c r="BE11">
        <v>77399.321000000011</v>
      </c>
      <c r="BF11">
        <v>4.8944021098066212E-2</v>
      </c>
      <c r="BG11">
        <v>4.3863165574552665E-2</v>
      </c>
      <c r="BH11">
        <v>119777.51299999999</v>
      </c>
      <c r="BI11">
        <v>3.1627255443181561E-2</v>
      </c>
      <c r="BJ11">
        <v>2.834404511622271E-2</v>
      </c>
      <c r="BK11">
        <v>1</v>
      </c>
      <c r="BL11" t="s">
        <v>69</v>
      </c>
      <c r="BM11">
        <v>0</v>
      </c>
      <c r="BN11" t="s">
        <v>375</v>
      </c>
    </row>
    <row r="12" spans="1:66" s="2" customFormat="1">
      <c r="A12" s="138" t="str">
        <f t="shared" si="20"/>
        <v>미추홀교통</v>
      </c>
      <c r="B12" s="138" t="str">
        <f t="shared" si="21"/>
        <v>12</v>
      </c>
      <c r="C12" s="139" t="str">
        <f t="shared" si="22"/>
        <v>70바2682</v>
      </c>
      <c r="D12" s="114" t="str">
        <f t="shared" si="23"/>
        <v>대형</v>
      </c>
      <c r="E12" s="110" t="str">
        <f t="shared" si="16"/>
        <v>C</v>
      </c>
      <c r="F12" s="159">
        <f t="shared" si="17"/>
        <v>0.87761904761904752</v>
      </c>
      <c r="G12" s="160">
        <f t="shared" si="18"/>
        <v>1.843</v>
      </c>
      <c r="H12" s="161">
        <f t="shared" si="19"/>
        <v>2.1</v>
      </c>
      <c r="I12" s="162">
        <f t="shared" si="24"/>
        <v>4099.78</v>
      </c>
      <c r="J12" s="163">
        <f t="shared" si="25"/>
        <v>1.5965356302748035E-2</v>
      </c>
      <c r="K12" s="163">
        <f t="shared" si="26"/>
        <v>0.35970161206623208</v>
      </c>
      <c r="L12" s="163">
        <f t="shared" si="27"/>
        <v>0.17781441931030448</v>
      </c>
      <c r="M12" s="164">
        <f t="shared" si="28"/>
        <v>12.081</v>
      </c>
      <c r="N12" s="165">
        <f t="shared" si="29"/>
        <v>0.75600000000000001</v>
      </c>
      <c r="O12" s="165">
        <f t="shared" si="30"/>
        <v>35.392000000000003</v>
      </c>
      <c r="P12" s="166">
        <f t="shared" si="31"/>
        <v>3.1666666666666662E-2</v>
      </c>
      <c r="Q12" s="167">
        <f t="shared" si="32"/>
        <v>85</v>
      </c>
      <c r="R12" s="168">
        <f t="shared" si="33"/>
        <v>26.045590258924598</v>
      </c>
      <c r="S12" s="140">
        <f t="shared" si="34"/>
        <v>31</v>
      </c>
      <c r="T12" s="140">
        <f t="shared" si="35"/>
        <v>1451</v>
      </c>
      <c r="U12" t="s">
        <v>116</v>
      </c>
      <c r="V12" s="5" t="s">
        <v>117</v>
      </c>
      <c r="W12" t="s">
        <v>116</v>
      </c>
      <c r="X12" s="5" t="s">
        <v>117</v>
      </c>
      <c r="Y12" t="s">
        <v>378</v>
      </c>
      <c r="Z12" t="s">
        <v>189</v>
      </c>
      <c r="AA12" t="s">
        <v>48</v>
      </c>
      <c r="AB12">
        <v>511</v>
      </c>
      <c r="AC12" s="1">
        <v>4099.78</v>
      </c>
      <c r="AD12" s="1">
        <v>2224.6210000000001</v>
      </c>
      <c r="AE12" s="28">
        <v>1.843</v>
      </c>
      <c r="AF12">
        <v>2.1</v>
      </c>
      <c r="AG12">
        <v>12.081</v>
      </c>
      <c r="AH12">
        <v>252.121589</v>
      </c>
      <c r="AI12">
        <v>4.0252109999999997</v>
      </c>
      <c r="AJ12">
        <v>90.688541999999998</v>
      </c>
      <c r="AK12">
        <v>729</v>
      </c>
      <c r="AL12">
        <v>31</v>
      </c>
      <c r="AM12">
        <v>1451</v>
      </c>
      <c r="AN12">
        <v>85</v>
      </c>
      <c r="AO12">
        <v>16.261122</v>
      </c>
      <c r="AP12">
        <v>2091.6</v>
      </c>
      <c r="AQ12">
        <v>1.9</v>
      </c>
      <c r="AR12">
        <v>35</v>
      </c>
      <c r="AS12">
        <v>4847</v>
      </c>
      <c r="AT12">
        <v>0.75600000000000001</v>
      </c>
      <c r="AU12">
        <v>35.392000000000003</v>
      </c>
      <c r="AV12">
        <v>28704</v>
      </c>
      <c r="AW12">
        <v>0</v>
      </c>
      <c r="AX12" s="29">
        <v>0.45</v>
      </c>
      <c r="AY12" s="2">
        <v>0.87761904761904752</v>
      </c>
      <c r="AZ12" s="2" t="s">
        <v>69</v>
      </c>
      <c r="BA12" s="2" t="s">
        <v>193</v>
      </c>
      <c r="BB12" s="2">
        <v>4</v>
      </c>
      <c r="BC12" s="2" t="s">
        <v>331</v>
      </c>
      <c r="BD12" s="2">
        <v>17</v>
      </c>
      <c r="BE12" s="2">
        <v>77399.321000000011</v>
      </c>
      <c r="BF12" s="2">
        <v>5.2969198528240308E-2</v>
      </c>
      <c r="BG12" s="2">
        <v>4.6486777565498509E-2</v>
      </c>
      <c r="BH12" s="2">
        <v>119777.51299999999</v>
      </c>
      <c r="BI12" s="2">
        <v>3.4228294588150285E-2</v>
      </c>
      <c r="BJ12" s="2">
        <v>3.0039403298076653E-2</v>
      </c>
      <c r="BK12" s="2">
        <v>1</v>
      </c>
      <c r="BL12" s="2" t="s">
        <v>344</v>
      </c>
      <c r="BM12" s="2" t="s">
        <v>345</v>
      </c>
      <c r="BN12" s="2" t="s">
        <v>344</v>
      </c>
    </row>
    <row r="13" spans="1:66">
      <c r="A13" s="141" t="str">
        <f t="shared" si="20"/>
        <v>미추홀교통</v>
      </c>
      <c r="B13" s="141" t="str">
        <f t="shared" si="21"/>
        <v>12</v>
      </c>
      <c r="C13" s="142" t="str">
        <f t="shared" si="22"/>
        <v>70바2722</v>
      </c>
      <c r="D13" s="130" t="str">
        <f t="shared" si="23"/>
        <v>대형</v>
      </c>
      <c r="E13" s="126" t="str">
        <f t="shared" si="16"/>
        <v>B</v>
      </c>
      <c r="F13" s="149">
        <f t="shared" si="17"/>
        <v>0.91999999999999993</v>
      </c>
      <c r="G13" s="150">
        <f t="shared" si="18"/>
        <v>2.024</v>
      </c>
      <c r="H13" s="151">
        <f t="shared" si="19"/>
        <v>2.2000000000000002</v>
      </c>
      <c r="I13" s="152">
        <f t="shared" si="24"/>
        <v>5800.2139999999999</v>
      </c>
      <c r="J13" s="153">
        <f t="shared" si="25"/>
        <v>8.4537950463952957E-3</v>
      </c>
      <c r="K13" s="153">
        <f t="shared" si="26"/>
        <v>0.35258545729437779</v>
      </c>
      <c r="L13" s="153">
        <f t="shared" si="27"/>
        <v>0.22533651344588321</v>
      </c>
      <c r="M13" s="154">
        <f t="shared" si="28"/>
        <v>9.1679999999999993</v>
      </c>
      <c r="N13" s="155">
        <f t="shared" si="29"/>
        <v>0.65500000000000003</v>
      </c>
      <c r="O13" s="155">
        <f t="shared" si="30"/>
        <v>11.154999999999999</v>
      </c>
      <c r="P13" s="156">
        <f t="shared" si="31"/>
        <v>0</v>
      </c>
      <c r="Q13" s="157">
        <f t="shared" si="32"/>
        <v>71</v>
      </c>
      <c r="R13" s="158">
        <f t="shared" si="33"/>
        <v>25.36464829983165</v>
      </c>
      <c r="S13" s="143">
        <f t="shared" si="34"/>
        <v>38</v>
      </c>
      <c r="T13" s="143">
        <f t="shared" si="35"/>
        <v>647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379</v>
      </c>
      <c r="Z13" s="4" t="s">
        <v>189</v>
      </c>
      <c r="AA13" s="4" t="s">
        <v>48</v>
      </c>
      <c r="AB13" s="4">
        <v>511</v>
      </c>
      <c r="AC13" s="4">
        <v>5800.2139999999999</v>
      </c>
      <c r="AD13" s="4">
        <v>2865.8989999999999</v>
      </c>
      <c r="AE13" s="4">
        <v>2.024</v>
      </c>
      <c r="AF13" s="4">
        <v>2.2000000000000002</v>
      </c>
      <c r="AG13" s="4">
        <v>9.1679999999999993</v>
      </c>
      <c r="AH13" s="4">
        <v>357.88293700000003</v>
      </c>
      <c r="AI13" s="4">
        <v>3.0254690000000002</v>
      </c>
      <c r="AJ13" s="4">
        <v>126.184319</v>
      </c>
      <c r="AK13" s="4">
        <v>1307</v>
      </c>
      <c r="AL13" s="4">
        <v>38</v>
      </c>
      <c r="AM13" s="4">
        <v>647</v>
      </c>
      <c r="AN13" s="4">
        <v>71</v>
      </c>
      <c r="AO13" s="4">
        <v>16.207014000000001</v>
      </c>
      <c r="AP13" s="4">
        <v>1634.8</v>
      </c>
      <c r="AQ13" s="4">
        <v>0</v>
      </c>
      <c r="AR13" s="4">
        <v>9</v>
      </c>
      <c r="AS13" s="4">
        <v>4599</v>
      </c>
      <c r="AT13" s="4">
        <v>0.65500000000000003</v>
      </c>
      <c r="AU13" s="4">
        <v>11.154999999999999</v>
      </c>
      <c r="AV13" s="4">
        <v>45920</v>
      </c>
      <c r="AW13" s="4">
        <v>0</v>
      </c>
      <c r="AX13" s="30">
        <v>0.43</v>
      </c>
      <c r="AY13">
        <v>0.91999999999999993</v>
      </c>
      <c r="AZ13" t="s">
        <v>68</v>
      </c>
      <c r="BA13" t="s">
        <v>193</v>
      </c>
      <c r="BB13">
        <v>4</v>
      </c>
      <c r="BC13" t="s">
        <v>380</v>
      </c>
      <c r="BD13">
        <v>10</v>
      </c>
      <c r="BE13">
        <v>77399.321000000011</v>
      </c>
      <c r="BF13">
        <v>7.4938822783729583E-2</v>
      </c>
      <c r="BG13">
        <v>6.8943716961031215E-2</v>
      </c>
      <c r="BH13">
        <v>119777.51299999999</v>
      </c>
      <c r="BI13">
        <v>4.8424899254670618E-2</v>
      </c>
      <c r="BJ13">
        <v>4.4550907314296964E-2</v>
      </c>
      <c r="BK13">
        <v>1</v>
      </c>
      <c r="BL13" t="s">
        <v>67</v>
      </c>
      <c r="BM13">
        <v>2</v>
      </c>
      <c r="BN13" t="s">
        <v>373</v>
      </c>
    </row>
    <row r="14" spans="1:66">
      <c r="A14" s="138" t="str">
        <f t="shared" si="20"/>
        <v>미추홀교통</v>
      </c>
      <c r="B14" s="138" t="str">
        <f t="shared" si="21"/>
        <v>12</v>
      </c>
      <c r="C14" s="139" t="str">
        <f t="shared" si="22"/>
        <v>70바2733</v>
      </c>
      <c r="D14" s="114" t="str">
        <f t="shared" si="23"/>
        <v>대형</v>
      </c>
      <c r="E14" s="110" t="str">
        <f t="shared" si="16"/>
        <v>D</v>
      </c>
      <c r="F14" s="159">
        <f t="shared" si="17"/>
        <v>0.84523809523809512</v>
      </c>
      <c r="G14" s="160">
        <f t="shared" si="18"/>
        <v>1.7749999999999999</v>
      </c>
      <c r="H14" s="161">
        <f t="shared" si="19"/>
        <v>2.1</v>
      </c>
      <c r="I14" s="162">
        <f t="shared" si="24"/>
        <v>3617.8850000000002</v>
      </c>
      <c r="J14" s="163">
        <f t="shared" si="25"/>
        <v>1.1176747200079339E-2</v>
      </c>
      <c r="K14" s="163">
        <f t="shared" si="26"/>
        <v>0.3618253717201968</v>
      </c>
      <c r="L14" s="163">
        <f t="shared" si="27"/>
        <v>0.2064742245814889</v>
      </c>
      <c r="M14" s="164">
        <f t="shared" si="28"/>
        <v>10.728999999999999</v>
      </c>
      <c r="N14" s="165">
        <f t="shared" si="29"/>
        <v>0.221</v>
      </c>
      <c r="O14" s="165">
        <f t="shared" si="30"/>
        <v>11.692</v>
      </c>
      <c r="P14" s="166">
        <f t="shared" si="31"/>
        <v>0</v>
      </c>
      <c r="Q14" s="167">
        <f t="shared" si="32"/>
        <v>78</v>
      </c>
      <c r="R14" s="168">
        <f t="shared" si="33"/>
        <v>26.21660318515622</v>
      </c>
      <c r="S14" s="140">
        <f t="shared" si="34"/>
        <v>8</v>
      </c>
      <c r="T14" s="140">
        <f t="shared" si="35"/>
        <v>423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202</v>
      </c>
      <c r="Z14" t="s">
        <v>189</v>
      </c>
      <c r="AA14" t="s">
        <v>48</v>
      </c>
      <c r="AB14">
        <v>511</v>
      </c>
      <c r="AC14" s="1">
        <v>3617.8850000000002</v>
      </c>
      <c r="AD14" s="1">
        <v>2038.681</v>
      </c>
      <c r="AE14" s="28">
        <v>1.7749999999999999</v>
      </c>
      <c r="AF14">
        <v>2.1</v>
      </c>
      <c r="AG14">
        <v>10.728999999999999</v>
      </c>
      <c r="AH14">
        <v>220.096058</v>
      </c>
      <c r="AI14">
        <v>2.4599579999999999</v>
      </c>
      <c r="AJ14">
        <v>79.636337999999995</v>
      </c>
      <c r="AK14">
        <v>747</v>
      </c>
      <c r="AL14">
        <v>8</v>
      </c>
      <c r="AM14">
        <v>423</v>
      </c>
      <c r="AN14">
        <v>78</v>
      </c>
      <c r="AO14">
        <v>16.437754000000002</v>
      </c>
      <c r="AP14">
        <v>1803</v>
      </c>
      <c r="AQ14">
        <v>0</v>
      </c>
      <c r="AR14">
        <v>26</v>
      </c>
      <c r="AS14">
        <v>7237</v>
      </c>
      <c r="AT14">
        <v>0.221</v>
      </c>
      <c r="AU14">
        <v>11.692</v>
      </c>
      <c r="AV14">
        <v>15544</v>
      </c>
      <c r="AW14">
        <v>0</v>
      </c>
      <c r="AX14" s="29">
        <v>0.4</v>
      </c>
      <c r="AY14">
        <v>0.84523809523809512</v>
      </c>
      <c r="AZ14" t="s">
        <v>67</v>
      </c>
      <c r="BA14" t="s">
        <v>193</v>
      </c>
      <c r="BB14">
        <v>2</v>
      </c>
      <c r="BC14" t="s">
        <v>381</v>
      </c>
      <c r="BD14">
        <v>8</v>
      </c>
      <c r="BE14">
        <v>77399.321000000011</v>
      </c>
      <c r="BF14">
        <v>4.6743110317466474E-2</v>
      </c>
      <c r="BG14">
        <v>3.9509057530239512E-2</v>
      </c>
      <c r="BH14">
        <v>119777.51299999999</v>
      </c>
      <c r="BI14">
        <v>3.0205043579423798E-2</v>
      </c>
      <c r="BJ14">
        <v>2.5530453501655826E-2</v>
      </c>
      <c r="BK14">
        <v>1</v>
      </c>
      <c r="BL14" t="s">
        <v>67</v>
      </c>
      <c r="BM14">
        <v>0</v>
      </c>
      <c r="BN14" t="s">
        <v>375</v>
      </c>
    </row>
    <row r="15" spans="1:66">
      <c r="A15" s="141" t="str">
        <f t="shared" si="20"/>
        <v>미추홀교통</v>
      </c>
      <c r="B15" s="141" t="str">
        <f t="shared" si="21"/>
        <v>12</v>
      </c>
      <c r="C15" s="142" t="str">
        <f t="shared" si="22"/>
        <v>70바2757</v>
      </c>
      <c r="D15" s="130" t="str">
        <f t="shared" si="23"/>
        <v>대형</v>
      </c>
      <c r="E15" s="126" t="str">
        <f t="shared" si="16"/>
        <v>C</v>
      </c>
      <c r="F15" s="149">
        <f t="shared" si="17"/>
        <v>0.85238095238095235</v>
      </c>
      <c r="G15" s="150">
        <f t="shared" si="18"/>
        <v>1.79</v>
      </c>
      <c r="H15" s="151">
        <f t="shared" si="19"/>
        <v>2.1</v>
      </c>
      <c r="I15" s="152">
        <f t="shared" si="24"/>
        <v>4663.4769999999999</v>
      </c>
      <c r="J15" s="153">
        <f t="shared" si="25"/>
        <v>1.6789110881831361E-2</v>
      </c>
      <c r="K15" s="153">
        <f t="shared" si="26"/>
        <v>0.37055384949897513</v>
      </c>
      <c r="L15" s="153">
        <f t="shared" si="27"/>
        <v>0.18248186921475115</v>
      </c>
      <c r="M15" s="154">
        <f t="shared" si="28"/>
        <v>10.676</v>
      </c>
      <c r="N15" s="155">
        <f t="shared" si="29"/>
        <v>0.17199999999999999</v>
      </c>
      <c r="O15" s="155">
        <f t="shared" si="30"/>
        <v>18.890999999999998</v>
      </c>
      <c r="P15" s="156">
        <f t="shared" si="31"/>
        <v>0.12833333333333333</v>
      </c>
      <c r="Q15" s="157">
        <f t="shared" si="32"/>
        <v>92</v>
      </c>
      <c r="R15" s="158">
        <f t="shared" si="33"/>
        <v>26.369871987394781</v>
      </c>
      <c r="S15" s="143">
        <f t="shared" si="34"/>
        <v>8</v>
      </c>
      <c r="T15" s="143">
        <f t="shared" si="35"/>
        <v>881</v>
      </c>
      <c r="U15" t="s">
        <v>116</v>
      </c>
      <c r="V15" s="5" t="s">
        <v>117</v>
      </c>
      <c r="W15" t="s">
        <v>116</v>
      </c>
      <c r="X15" s="5" t="s">
        <v>117</v>
      </c>
      <c r="Y15" t="s">
        <v>203</v>
      </c>
      <c r="Z15" t="s">
        <v>189</v>
      </c>
      <c r="AA15" t="s">
        <v>48</v>
      </c>
      <c r="AB15">
        <v>511</v>
      </c>
      <c r="AC15" s="1">
        <v>4663.4769999999999</v>
      </c>
      <c r="AD15" s="1">
        <v>2605.201</v>
      </c>
      <c r="AE15" s="28">
        <v>1.79</v>
      </c>
      <c r="AF15">
        <v>2.1</v>
      </c>
      <c r="AG15">
        <v>10.676</v>
      </c>
      <c r="AH15">
        <v>288.65852599999999</v>
      </c>
      <c r="AI15">
        <v>4.8463200000000004</v>
      </c>
      <c r="AJ15">
        <v>106.963528</v>
      </c>
      <c r="AK15">
        <v>851</v>
      </c>
      <c r="AL15">
        <v>8</v>
      </c>
      <c r="AM15">
        <v>881</v>
      </c>
      <c r="AN15">
        <v>92</v>
      </c>
      <c r="AO15">
        <v>16.155687</v>
      </c>
      <c r="AP15">
        <v>2394.6999999999998</v>
      </c>
      <c r="AQ15">
        <v>7.7</v>
      </c>
      <c r="AR15">
        <v>33</v>
      </c>
      <c r="AS15">
        <v>5291</v>
      </c>
      <c r="AT15">
        <v>0.17199999999999999</v>
      </c>
      <c r="AU15">
        <v>18.890999999999998</v>
      </c>
      <c r="AV15">
        <v>42328</v>
      </c>
      <c r="AW15">
        <v>0</v>
      </c>
      <c r="AX15" s="29">
        <v>0.4</v>
      </c>
      <c r="AY15">
        <v>0.85238095238095235</v>
      </c>
      <c r="AZ15" t="s">
        <v>69</v>
      </c>
      <c r="BA15" t="s">
        <v>193</v>
      </c>
      <c r="BB15">
        <v>10</v>
      </c>
      <c r="BC15" t="s">
        <v>382</v>
      </c>
      <c r="BD15">
        <v>12</v>
      </c>
      <c r="BE15">
        <v>77399.321000000011</v>
      </c>
      <c r="BF15">
        <v>6.0252169395646239E-2</v>
      </c>
      <c r="BG15">
        <v>5.1357801532479409E-2</v>
      </c>
      <c r="BH15">
        <v>119777.51299999999</v>
      </c>
      <c r="BI15">
        <v>3.8934495158536142E-2</v>
      </c>
      <c r="BJ15">
        <v>3.3187022063704615E-2</v>
      </c>
      <c r="BK15">
        <v>1</v>
      </c>
      <c r="BL15" t="s">
        <v>69</v>
      </c>
      <c r="BM15">
        <v>0</v>
      </c>
      <c r="BN15" t="s">
        <v>375</v>
      </c>
    </row>
    <row r="16" spans="1:66">
      <c r="A16" s="138" t="str">
        <f t="shared" ref="A16:A29" si="36">W16</f>
        <v>미추홀교통</v>
      </c>
      <c r="B16" s="138" t="str">
        <f t="shared" ref="B16:B29" si="37">V16</f>
        <v>12</v>
      </c>
      <c r="C16" s="139" t="str">
        <f t="shared" ref="C16:C29" si="38">Y16</f>
        <v>70바2758</v>
      </c>
      <c r="D16" s="114" t="str">
        <f t="shared" ref="D16:D29" si="39">Z16</f>
        <v>대형</v>
      </c>
      <c r="E16" s="110" t="str">
        <f t="shared" ref="E16:E29" si="40">AZ16</f>
        <v>C</v>
      </c>
      <c r="F16" s="159">
        <f t="shared" ref="F16:F29" si="41">G16/H16</f>
        <v>0.86428571428571421</v>
      </c>
      <c r="G16" s="160">
        <f t="shared" ref="G16:G29" si="42">AE16</f>
        <v>1.8149999999999999</v>
      </c>
      <c r="H16" s="161">
        <f t="shared" ref="H16:H29" si="43">AF16</f>
        <v>2.1</v>
      </c>
      <c r="I16" s="162">
        <f t="shared" ref="I16:I29" si="44">AC16</f>
        <v>4848.6880000000001</v>
      </c>
      <c r="J16" s="163">
        <f t="shared" ref="J16:J29" si="45">AI16/AH16</f>
        <v>2.1027915887482589E-2</v>
      </c>
      <c r="K16" s="163">
        <f t="shared" ref="K16:K29" si="46">AJ16/AH16</f>
        <v>0.35180429347638287</v>
      </c>
      <c r="L16" s="163">
        <f t="shared" ref="L16:L29" si="47">AK16/AC16</f>
        <v>0.1711803275442759</v>
      </c>
      <c r="M16" s="164">
        <f t="shared" ref="M16:M29" si="48">AG16</f>
        <v>12.308999999999999</v>
      </c>
      <c r="N16" s="165">
        <f t="shared" ref="N16:N29" si="49">IF(AW16=0,AT16,"속도계이상")</f>
        <v>0.124</v>
      </c>
      <c r="O16" s="165">
        <f t="shared" ref="O16:O29" si="50">IF(AW16=0,AU16,"속도계이상")</f>
        <v>17.798999999999999</v>
      </c>
      <c r="P16" s="166">
        <f t="shared" ref="P16:P29" si="51">AQ16/60</f>
        <v>0.67</v>
      </c>
      <c r="Q16" s="167">
        <f t="shared" ref="Q16:Q29" si="52">AN16</f>
        <v>89</v>
      </c>
      <c r="R16" s="168">
        <f t="shared" ref="R16:R29" si="53">AC16/(AH16-AI16-AJ16)</f>
        <v>25.389521210160144</v>
      </c>
      <c r="S16" s="140">
        <f t="shared" ref="S16:S29" si="54">IF(AW16=0,AL16,"속도계이상")</f>
        <v>6</v>
      </c>
      <c r="T16" s="140">
        <f t="shared" ref="T16:T29" si="55">IF(AW16=0,AM16,"속도계이상")</f>
        <v>863</v>
      </c>
      <c r="U16" t="s">
        <v>116</v>
      </c>
      <c r="V16" t="s">
        <v>117</v>
      </c>
      <c r="W16" t="s">
        <v>116</v>
      </c>
      <c r="X16" s="4" t="s">
        <v>117</v>
      </c>
      <c r="Y16" s="4" t="s">
        <v>204</v>
      </c>
      <c r="Z16" s="4" t="s">
        <v>189</v>
      </c>
      <c r="AA16" s="4" t="s">
        <v>48</v>
      </c>
      <c r="AB16" s="4">
        <v>511</v>
      </c>
      <c r="AC16" s="4">
        <v>4848.6880000000001</v>
      </c>
      <c r="AD16" s="4">
        <v>2671.9650000000001</v>
      </c>
      <c r="AE16" s="4">
        <v>1.8149999999999999</v>
      </c>
      <c r="AF16" s="4">
        <v>2.1</v>
      </c>
      <c r="AG16" s="4">
        <v>12.308999999999999</v>
      </c>
      <c r="AH16" s="4">
        <v>304.499078</v>
      </c>
      <c r="AI16" s="4">
        <v>6.4029809999999996</v>
      </c>
      <c r="AJ16" s="4">
        <v>107.124083</v>
      </c>
      <c r="AK16" s="4">
        <v>830</v>
      </c>
      <c r="AL16" s="4">
        <v>6</v>
      </c>
      <c r="AM16" s="4">
        <v>863</v>
      </c>
      <c r="AN16" s="4">
        <v>89</v>
      </c>
      <c r="AO16" s="4">
        <v>15.923489</v>
      </c>
      <c r="AP16" s="4">
        <v>2010.3</v>
      </c>
      <c r="AQ16" s="4">
        <v>40.200000000000003</v>
      </c>
      <c r="AR16" s="4">
        <v>30</v>
      </c>
      <c r="AS16" s="4">
        <v>5175</v>
      </c>
      <c r="AT16" s="4">
        <v>0.124</v>
      </c>
      <c r="AU16" s="4">
        <v>17.798999999999999</v>
      </c>
      <c r="AV16" s="4">
        <v>41524</v>
      </c>
      <c r="AW16" s="4">
        <v>0</v>
      </c>
      <c r="AX16" s="4">
        <v>0.46</v>
      </c>
      <c r="AY16">
        <v>0.86428571428571421</v>
      </c>
      <c r="AZ16" t="s">
        <v>69</v>
      </c>
      <c r="BA16" t="s">
        <v>193</v>
      </c>
      <c r="BB16">
        <v>7</v>
      </c>
      <c r="BC16" t="s">
        <v>336</v>
      </c>
      <c r="BD16">
        <v>8</v>
      </c>
      <c r="BE16">
        <v>77399.321000000011</v>
      </c>
      <c r="BF16">
        <v>6.2645097364613822E-2</v>
      </c>
      <c r="BG16">
        <v>5.4143262722273371E-2</v>
      </c>
      <c r="BH16">
        <v>119777.51299999999</v>
      </c>
      <c r="BI16">
        <v>4.0480787073947679E-2</v>
      </c>
      <c r="BJ16">
        <v>3.4986965971054773E-2</v>
      </c>
      <c r="BK16">
        <v>1</v>
      </c>
      <c r="BL16" t="s">
        <v>69</v>
      </c>
      <c r="BM16">
        <v>0</v>
      </c>
      <c r="BN16" t="s">
        <v>375</v>
      </c>
    </row>
    <row r="17" spans="1:66">
      <c r="A17" s="141" t="str">
        <f t="shared" si="36"/>
        <v>미추홀교통</v>
      </c>
      <c r="B17" s="141" t="str">
        <f t="shared" si="37"/>
        <v>12</v>
      </c>
      <c r="C17" s="142" t="str">
        <f t="shared" si="38"/>
        <v>70바2759</v>
      </c>
      <c r="D17" s="130" t="str">
        <f t="shared" si="39"/>
        <v>대형</v>
      </c>
      <c r="E17" s="126" t="str">
        <f t="shared" si="40"/>
        <v>C</v>
      </c>
      <c r="F17" s="149">
        <f t="shared" si="41"/>
        <v>0.8638095238095238</v>
      </c>
      <c r="G17" s="150">
        <f t="shared" si="42"/>
        <v>1.8140000000000001</v>
      </c>
      <c r="H17" s="151">
        <f t="shared" si="43"/>
        <v>2.1</v>
      </c>
      <c r="I17" s="152">
        <f t="shared" si="44"/>
        <v>4710.6120000000001</v>
      </c>
      <c r="J17" s="153">
        <f t="shared" si="45"/>
        <v>1.9872072631015519E-2</v>
      </c>
      <c r="K17" s="153">
        <f t="shared" si="46"/>
        <v>0.36780134669040893</v>
      </c>
      <c r="L17" s="153">
        <f t="shared" si="47"/>
        <v>0.24434192414913392</v>
      </c>
      <c r="M17" s="154">
        <f t="shared" si="48"/>
        <v>11.897</v>
      </c>
      <c r="N17" s="155">
        <f t="shared" si="49"/>
        <v>8.5000000000000006E-2</v>
      </c>
      <c r="O17" s="155">
        <f t="shared" si="50"/>
        <v>35.091000000000001</v>
      </c>
      <c r="P17" s="156">
        <f t="shared" si="51"/>
        <v>0.125</v>
      </c>
      <c r="Q17" s="157">
        <f t="shared" si="52"/>
        <v>87</v>
      </c>
      <c r="R17" s="158">
        <f t="shared" si="53"/>
        <v>26.569416809949907</v>
      </c>
      <c r="S17" s="143">
        <f t="shared" si="54"/>
        <v>4</v>
      </c>
      <c r="T17" s="143">
        <f t="shared" si="55"/>
        <v>1653</v>
      </c>
      <c r="U17" t="s">
        <v>116</v>
      </c>
      <c r="V17" t="s">
        <v>117</v>
      </c>
      <c r="W17" t="s">
        <v>116</v>
      </c>
      <c r="X17" s="4" t="s">
        <v>117</v>
      </c>
      <c r="Y17" s="4" t="s">
        <v>205</v>
      </c>
      <c r="Z17" s="4" t="s">
        <v>189</v>
      </c>
      <c r="AA17" s="4" t="s">
        <v>48</v>
      </c>
      <c r="AB17" s="4">
        <v>511</v>
      </c>
      <c r="AC17" s="4">
        <v>4710.6120000000001</v>
      </c>
      <c r="AD17" s="4">
        <v>2597.2190000000001</v>
      </c>
      <c r="AE17" s="4">
        <v>1.8140000000000001</v>
      </c>
      <c r="AF17" s="4">
        <v>2.1</v>
      </c>
      <c r="AG17" s="4">
        <v>11.897</v>
      </c>
      <c r="AH17" s="4">
        <v>289.54241999999999</v>
      </c>
      <c r="AI17" s="4">
        <v>5.7538080000000003</v>
      </c>
      <c r="AJ17" s="4">
        <v>106.49409199999999</v>
      </c>
      <c r="AK17" s="4">
        <v>1151</v>
      </c>
      <c r="AL17" s="4">
        <v>4</v>
      </c>
      <c r="AM17" s="4">
        <v>1653</v>
      </c>
      <c r="AN17" s="4">
        <v>87</v>
      </c>
      <c r="AO17" s="4">
        <v>16.269159999999999</v>
      </c>
      <c r="AP17" s="4">
        <v>2637</v>
      </c>
      <c r="AQ17" s="4">
        <v>7.5</v>
      </c>
      <c r="AR17" s="4">
        <v>28</v>
      </c>
      <c r="AS17" s="4">
        <v>3928</v>
      </c>
      <c r="AT17" s="4">
        <v>8.5000000000000006E-2</v>
      </c>
      <c r="AU17" s="4">
        <v>35.091000000000001</v>
      </c>
      <c r="AV17" s="4">
        <v>40132</v>
      </c>
      <c r="AW17" s="4">
        <v>0</v>
      </c>
      <c r="AX17" s="4">
        <v>0.43</v>
      </c>
      <c r="AY17">
        <v>0.8638095238095238</v>
      </c>
      <c r="AZ17" t="s">
        <v>69</v>
      </c>
      <c r="BA17" t="s">
        <v>193</v>
      </c>
      <c r="BB17">
        <v>8</v>
      </c>
      <c r="BC17" t="s">
        <v>333</v>
      </c>
      <c r="BD17">
        <v>12</v>
      </c>
      <c r="BE17">
        <v>77399.321000000011</v>
      </c>
      <c r="BF17">
        <v>6.0861154066196514E-2</v>
      </c>
      <c r="BG17">
        <v>5.2572444512419277E-2</v>
      </c>
      <c r="BH17">
        <v>119777.51299999999</v>
      </c>
      <c r="BI17">
        <v>3.9328016436607764E-2</v>
      </c>
      <c r="BJ17">
        <v>3.397191515047928E-2</v>
      </c>
      <c r="BK17">
        <v>2</v>
      </c>
      <c r="BL17" t="s">
        <v>69</v>
      </c>
      <c r="BM17">
        <v>0</v>
      </c>
      <c r="BN17" t="s">
        <v>375</v>
      </c>
    </row>
    <row r="18" spans="1:66">
      <c r="A18" s="138" t="str">
        <f t="shared" si="36"/>
        <v>미추홀교통</v>
      </c>
      <c r="B18" s="138" t="str">
        <f t="shared" si="37"/>
        <v>12</v>
      </c>
      <c r="C18" s="139" t="str">
        <f t="shared" si="38"/>
        <v>70바2761</v>
      </c>
      <c r="D18" s="114" t="str">
        <f t="shared" si="39"/>
        <v>대형</v>
      </c>
      <c r="E18" s="110" t="str">
        <f t="shared" si="40"/>
        <v>C</v>
      </c>
      <c r="F18" s="159">
        <f t="shared" si="41"/>
        <v>0.8638095238095238</v>
      </c>
      <c r="G18" s="160">
        <f t="shared" si="42"/>
        <v>1.8140000000000001</v>
      </c>
      <c r="H18" s="161">
        <f t="shared" si="43"/>
        <v>2.1</v>
      </c>
      <c r="I18" s="162">
        <f t="shared" si="44"/>
        <v>4535.8630000000003</v>
      </c>
      <c r="J18" s="163">
        <f t="shared" si="45"/>
        <v>1.1667851665414302E-2</v>
      </c>
      <c r="K18" s="163">
        <f t="shared" si="46"/>
        <v>0.34549924387137781</v>
      </c>
      <c r="L18" s="163">
        <f t="shared" si="47"/>
        <v>0.21936288640111043</v>
      </c>
      <c r="M18" s="164">
        <f t="shared" si="48"/>
        <v>11.114000000000001</v>
      </c>
      <c r="N18" s="165">
        <f t="shared" si="49"/>
        <v>0.17599999999999999</v>
      </c>
      <c r="O18" s="165">
        <f t="shared" si="50"/>
        <v>13.537000000000001</v>
      </c>
      <c r="P18" s="166">
        <f t="shared" si="51"/>
        <v>0</v>
      </c>
      <c r="Q18" s="167">
        <f t="shared" si="52"/>
        <v>77</v>
      </c>
      <c r="R18" s="168">
        <f t="shared" si="53"/>
        <v>25.469725963637948</v>
      </c>
      <c r="S18" s="140">
        <f t="shared" si="54"/>
        <v>8</v>
      </c>
      <c r="T18" s="140">
        <f t="shared" si="55"/>
        <v>614</v>
      </c>
      <c r="U18" t="s">
        <v>116</v>
      </c>
      <c r="V18" t="s">
        <v>117</v>
      </c>
      <c r="W18" t="s">
        <v>116</v>
      </c>
      <c r="X18" s="4" t="s">
        <v>117</v>
      </c>
      <c r="Y18" s="4" t="s">
        <v>383</v>
      </c>
      <c r="Z18" s="4" t="s">
        <v>189</v>
      </c>
      <c r="AA18" s="4" t="s">
        <v>48</v>
      </c>
      <c r="AB18" s="4">
        <v>511</v>
      </c>
      <c r="AC18" s="4">
        <v>4535.8630000000003</v>
      </c>
      <c r="AD18" s="4">
        <v>2500.9319999999998</v>
      </c>
      <c r="AE18" s="4">
        <v>1.8140000000000001</v>
      </c>
      <c r="AF18" s="4">
        <v>2.1</v>
      </c>
      <c r="AG18" s="4">
        <v>11.114000000000001</v>
      </c>
      <c r="AH18" s="4">
        <v>277.03686099999999</v>
      </c>
      <c r="AI18" s="4">
        <v>3.2324250000000001</v>
      </c>
      <c r="AJ18" s="4">
        <v>95.716025999999999</v>
      </c>
      <c r="AK18" s="4">
        <v>995</v>
      </c>
      <c r="AL18" s="4">
        <v>8</v>
      </c>
      <c r="AM18" s="4">
        <v>614</v>
      </c>
      <c r="AN18" s="4">
        <v>77</v>
      </c>
      <c r="AO18" s="4">
        <v>16.372776999999999</v>
      </c>
      <c r="AP18" s="4">
        <v>938.4</v>
      </c>
      <c r="AQ18" s="4">
        <v>0</v>
      </c>
      <c r="AR18" s="4">
        <v>2</v>
      </c>
      <c r="AS18" s="4">
        <v>134</v>
      </c>
      <c r="AT18" s="4">
        <v>0.17599999999999999</v>
      </c>
      <c r="AU18" s="4">
        <v>13.537000000000001</v>
      </c>
      <c r="AV18" s="4">
        <v>39250</v>
      </c>
      <c r="AW18" s="4">
        <v>0</v>
      </c>
      <c r="AX18" s="4">
        <v>0.43</v>
      </c>
      <c r="AY18">
        <v>0.8638095238095238</v>
      </c>
      <c r="AZ18" t="s">
        <v>69</v>
      </c>
      <c r="BA18" t="s">
        <v>193</v>
      </c>
      <c r="BB18">
        <v>8</v>
      </c>
      <c r="BC18" t="s">
        <v>333</v>
      </c>
      <c r="BD18">
        <v>10</v>
      </c>
      <c r="BE18">
        <v>77399.321000000011</v>
      </c>
      <c r="BF18">
        <v>5.8603395241671428E-2</v>
      </c>
      <c r="BG18">
        <v>5.0622170937329507E-2</v>
      </c>
      <c r="BH18">
        <v>119777.51299999999</v>
      </c>
      <c r="BI18">
        <v>3.7869069797767468E-2</v>
      </c>
      <c r="BJ18">
        <v>3.2711663149119136E-2</v>
      </c>
      <c r="BK18">
        <v>2</v>
      </c>
      <c r="BL18" t="s">
        <v>344</v>
      </c>
      <c r="BM18" t="s">
        <v>345</v>
      </c>
      <c r="BN18" t="s">
        <v>344</v>
      </c>
    </row>
    <row r="19" spans="1:66">
      <c r="A19" s="141" t="str">
        <f t="shared" si="36"/>
        <v>미추홀교통</v>
      </c>
      <c r="B19" s="141" t="str">
        <f t="shared" si="37"/>
        <v>12</v>
      </c>
      <c r="C19" s="142" t="str">
        <f t="shared" si="38"/>
        <v>70바2766</v>
      </c>
      <c r="D19" s="130" t="str">
        <f t="shared" si="39"/>
        <v>대형</v>
      </c>
      <c r="E19" s="126" t="str">
        <f t="shared" si="40"/>
        <v>B</v>
      </c>
      <c r="F19" s="149">
        <f t="shared" si="41"/>
        <v>0.91857142857142859</v>
      </c>
      <c r="G19" s="150">
        <f t="shared" si="42"/>
        <v>1.929</v>
      </c>
      <c r="H19" s="151">
        <f t="shared" si="43"/>
        <v>2.1</v>
      </c>
      <c r="I19" s="152">
        <f t="shared" si="44"/>
        <v>5244.192</v>
      </c>
      <c r="J19" s="153">
        <f t="shared" si="45"/>
        <v>1.9867085227033395E-2</v>
      </c>
      <c r="K19" s="153">
        <f t="shared" si="46"/>
        <v>0.34503586676173659</v>
      </c>
      <c r="L19" s="153">
        <f t="shared" si="47"/>
        <v>0.19697982072357381</v>
      </c>
      <c r="M19" s="154">
        <f t="shared" si="48"/>
        <v>9.7799999999999994</v>
      </c>
      <c r="N19" s="155">
        <f t="shared" si="49"/>
        <v>0.55300000000000005</v>
      </c>
      <c r="O19" s="155">
        <f t="shared" si="50"/>
        <v>19.277999999999999</v>
      </c>
      <c r="P19" s="156">
        <f t="shared" si="51"/>
        <v>3.5000000000000003E-2</v>
      </c>
      <c r="Q19" s="157">
        <f t="shared" si="52"/>
        <v>89</v>
      </c>
      <c r="R19" s="158">
        <f t="shared" si="53"/>
        <v>25.091682723671145</v>
      </c>
      <c r="S19" s="143">
        <f t="shared" si="54"/>
        <v>29</v>
      </c>
      <c r="T19" s="143">
        <f t="shared" si="55"/>
        <v>1011</v>
      </c>
      <c r="U19" t="s">
        <v>116</v>
      </c>
      <c r="V19" t="s">
        <v>117</v>
      </c>
      <c r="W19" t="s">
        <v>116</v>
      </c>
      <c r="X19" s="4" t="s">
        <v>117</v>
      </c>
      <c r="Y19" s="4" t="s">
        <v>207</v>
      </c>
      <c r="Z19" s="4" t="s">
        <v>189</v>
      </c>
      <c r="AA19" s="4" t="s">
        <v>48</v>
      </c>
      <c r="AB19" s="4">
        <v>511</v>
      </c>
      <c r="AC19" s="4">
        <v>5244.192</v>
      </c>
      <c r="AD19" s="4">
        <v>2718.7449999999999</v>
      </c>
      <c r="AE19" s="4">
        <v>1.929</v>
      </c>
      <c r="AF19" s="4">
        <v>2.1</v>
      </c>
      <c r="AG19" s="4">
        <v>9.7799999999999994</v>
      </c>
      <c r="AH19" s="4">
        <v>329.085466</v>
      </c>
      <c r="AI19" s="4">
        <v>6.5379690000000004</v>
      </c>
      <c r="AJ19" s="4">
        <v>113.546289</v>
      </c>
      <c r="AK19" s="4">
        <v>1033</v>
      </c>
      <c r="AL19" s="4">
        <v>29</v>
      </c>
      <c r="AM19" s="4">
        <v>1011</v>
      </c>
      <c r="AN19" s="4">
        <v>89</v>
      </c>
      <c r="AO19" s="4">
        <v>15.935653</v>
      </c>
      <c r="AP19" s="4">
        <v>1357.4</v>
      </c>
      <c r="AQ19" s="4">
        <v>2.1</v>
      </c>
      <c r="AR19" s="4">
        <v>23</v>
      </c>
      <c r="AS19" s="4">
        <v>5058</v>
      </c>
      <c r="AT19" s="4">
        <v>0.55300000000000005</v>
      </c>
      <c r="AU19" s="4">
        <v>19.277999999999999</v>
      </c>
      <c r="AV19" s="4">
        <v>0</v>
      </c>
      <c r="AW19" s="4">
        <v>0</v>
      </c>
      <c r="AX19" s="4">
        <v>0.43</v>
      </c>
      <c r="AY19">
        <v>0.91857142857142859</v>
      </c>
      <c r="AZ19" t="s">
        <v>68</v>
      </c>
      <c r="BA19" t="s">
        <v>193</v>
      </c>
      <c r="BB19">
        <v>5</v>
      </c>
      <c r="BC19" t="s">
        <v>324</v>
      </c>
      <c r="BD19">
        <v>1</v>
      </c>
      <c r="BE19">
        <v>77399.321000000011</v>
      </c>
      <c r="BF19">
        <v>6.7755012992943425E-2</v>
      </c>
      <c r="BG19">
        <v>6.2237819077803749E-2</v>
      </c>
      <c r="BH19">
        <v>119777.51299999999</v>
      </c>
      <c r="BI19">
        <v>4.3782775820366215E-2</v>
      </c>
      <c r="BJ19">
        <v>4.0217606932136399E-2</v>
      </c>
      <c r="BK19">
        <v>1</v>
      </c>
      <c r="BL19" t="s">
        <v>69</v>
      </c>
      <c r="BM19">
        <v>1</v>
      </c>
      <c r="BN19" t="s">
        <v>373</v>
      </c>
    </row>
    <row r="20" spans="1:66">
      <c r="A20" s="138" t="str">
        <f t="shared" si="36"/>
        <v>미추홀교통</v>
      </c>
      <c r="B20" s="138" t="str">
        <f t="shared" si="37"/>
        <v>12</v>
      </c>
      <c r="C20" s="139" t="str">
        <f t="shared" si="38"/>
        <v>70바2771</v>
      </c>
      <c r="D20" s="114" t="str">
        <f t="shared" si="39"/>
        <v>대형</v>
      </c>
      <c r="E20" s="110" t="str">
        <f t="shared" si="40"/>
        <v>C</v>
      </c>
      <c r="F20" s="159">
        <f t="shared" si="41"/>
        <v>0.87904761904761908</v>
      </c>
      <c r="G20" s="160">
        <f t="shared" si="42"/>
        <v>1.8460000000000001</v>
      </c>
      <c r="H20" s="161">
        <f t="shared" si="43"/>
        <v>2.1</v>
      </c>
      <c r="I20" s="162">
        <f t="shared" si="44"/>
        <v>4564.0690000000004</v>
      </c>
      <c r="J20" s="163">
        <f t="shared" si="45"/>
        <v>1.4019473956115153E-2</v>
      </c>
      <c r="K20" s="163">
        <f t="shared" si="46"/>
        <v>0.35415690175928027</v>
      </c>
      <c r="L20" s="163">
        <f t="shared" si="47"/>
        <v>0.20551836530078751</v>
      </c>
      <c r="M20" s="164">
        <f t="shared" si="48"/>
        <v>10.948</v>
      </c>
      <c r="N20" s="165">
        <f t="shared" si="49"/>
        <v>8.7999999999999995E-2</v>
      </c>
      <c r="O20" s="165">
        <f t="shared" si="50"/>
        <v>32.033000000000001</v>
      </c>
      <c r="P20" s="166">
        <f t="shared" si="51"/>
        <v>0.92166666666666663</v>
      </c>
      <c r="Q20" s="167">
        <f t="shared" si="52"/>
        <v>90</v>
      </c>
      <c r="R20" s="168">
        <f t="shared" si="53"/>
        <v>25.689378168958378</v>
      </c>
      <c r="S20" s="140">
        <f t="shared" si="54"/>
        <v>4</v>
      </c>
      <c r="T20" s="140">
        <f t="shared" si="55"/>
        <v>1462</v>
      </c>
      <c r="U20" t="s">
        <v>116</v>
      </c>
      <c r="V20" t="s">
        <v>117</v>
      </c>
      <c r="W20" t="s">
        <v>116</v>
      </c>
      <c r="X20" s="4" t="s">
        <v>117</v>
      </c>
      <c r="Y20" s="4" t="s">
        <v>208</v>
      </c>
      <c r="Z20" s="4" t="s">
        <v>189</v>
      </c>
      <c r="AA20" s="4" t="s">
        <v>48</v>
      </c>
      <c r="AB20" s="4">
        <v>511</v>
      </c>
      <c r="AC20" s="4">
        <v>4564.0690000000004</v>
      </c>
      <c r="AD20" s="4">
        <v>2472.1619999999998</v>
      </c>
      <c r="AE20" s="4">
        <v>1.8460000000000001</v>
      </c>
      <c r="AF20" s="4">
        <v>2.1</v>
      </c>
      <c r="AG20" s="4">
        <v>10.948</v>
      </c>
      <c r="AH20" s="4">
        <v>281.19186300000001</v>
      </c>
      <c r="AI20" s="4">
        <v>3.9421620000000002</v>
      </c>
      <c r="AJ20" s="4">
        <v>99.586039</v>
      </c>
      <c r="AK20" s="4">
        <v>938</v>
      </c>
      <c r="AL20" s="4">
        <v>4</v>
      </c>
      <c r="AM20" s="4">
        <v>1462</v>
      </c>
      <c r="AN20" s="4">
        <v>90</v>
      </c>
      <c r="AO20" s="4">
        <v>16.231155999999999</v>
      </c>
      <c r="AP20" s="4">
        <v>2713.4</v>
      </c>
      <c r="AQ20" s="4">
        <v>55.3</v>
      </c>
      <c r="AR20" s="4">
        <v>15</v>
      </c>
      <c r="AS20" s="4">
        <v>3425</v>
      </c>
      <c r="AT20" s="4">
        <v>8.7999999999999995E-2</v>
      </c>
      <c r="AU20" s="4">
        <v>32.033000000000001</v>
      </c>
      <c r="AV20" s="4">
        <v>34776</v>
      </c>
      <c r="AW20" s="4">
        <v>0</v>
      </c>
      <c r="AX20" s="4">
        <v>0.43</v>
      </c>
      <c r="AY20">
        <v>0.87904761904761908</v>
      </c>
      <c r="AZ20" t="s">
        <v>69</v>
      </c>
      <c r="BA20" t="s">
        <v>193</v>
      </c>
      <c r="BB20">
        <v>2</v>
      </c>
      <c r="BC20" t="s">
        <v>372</v>
      </c>
      <c r="BD20">
        <v>12</v>
      </c>
      <c r="BE20">
        <v>77399.321000000011</v>
      </c>
      <c r="BF20">
        <v>5.8967817043252872E-2</v>
      </c>
      <c r="BG20">
        <v>5.1835519172307047E-2</v>
      </c>
      <c r="BH20">
        <v>119777.51299999999</v>
      </c>
      <c r="BI20">
        <v>3.8104556403671538E-2</v>
      </c>
      <c r="BJ20">
        <v>3.3495719581513171E-2</v>
      </c>
      <c r="BK20">
        <v>2</v>
      </c>
      <c r="BL20" t="s">
        <v>69</v>
      </c>
      <c r="BM20">
        <v>0</v>
      </c>
      <c r="BN20" t="s">
        <v>375</v>
      </c>
    </row>
    <row r="21" spans="1:66">
      <c r="A21" s="141" t="str">
        <f t="shared" si="36"/>
        <v>미추홀교통</v>
      </c>
      <c r="B21" s="141" t="str">
        <f t="shared" si="37"/>
        <v>12</v>
      </c>
      <c r="C21" s="142" t="str">
        <f t="shared" si="38"/>
        <v>70바2777</v>
      </c>
      <c r="D21" s="130" t="str">
        <f t="shared" si="39"/>
        <v>대형</v>
      </c>
      <c r="E21" s="126" t="str">
        <f t="shared" si="40"/>
        <v>B</v>
      </c>
      <c r="F21" s="149">
        <f t="shared" si="41"/>
        <v>0.92047619047619045</v>
      </c>
      <c r="G21" s="150">
        <f t="shared" si="42"/>
        <v>1.9330000000000001</v>
      </c>
      <c r="H21" s="151">
        <f t="shared" si="43"/>
        <v>2.1</v>
      </c>
      <c r="I21" s="152">
        <f t="shared" si="44"/>
        <v>4821.058</v>
      </c>
      <c r="J21" s="153">
        <f t="shared" si="45"/>
        <v>1.5286100076523814E-2</v>
      </c>
      <c r="K21" s="153">
        <f t="shared" si="46"/>
        <v>0.35333224094332372</v>
      </c>
      <c r="L21" s="153">
        <f t="shared" si="47"/>
        <v>0.20617880971355251</v>
      </c>
      <c r="M21" s="154">
        <f t="shared" si="48"/>
        <v>10.276</v>
      </c>
      <c r="N21" s="155">
        <f t="shared" si="49"/>
        <v>0.16600000000000001</v>
      </c>
      <c r="O21" s="155">
        <f t="shared" si="50"/>
        <v>36.671999999999997</v>
      </c>
      <c r="P21" s="156">
        <f t="shared" si="51"/>
        <v>2.8333333333333332E-2</v>
      </c>
      <c r="Q21" s="157">
        <f t="shared" si="52"/>
        <v>89</v>
      </c>
      <c r="R21" s="158">
        <f t="shared" si="53"/>
        <v>25.890385892982316</v>
      </c>
      <c r="S21" s="143">
        <f t="shared" si="54"/>
        <v>8</v>
      </c>
      <c r="T21" s="143">
        <f t="shared" si="55"/>
        <v>1768</v>
      </c>
      <c r="U21" t="s">
        <v>116</v>
      </c>
      <c r="V21" t="s">
        <v>117</v>
      </c>
      <c r="W21" t="s">
        <v>116</v>
      </c>
      <c r="X21" s="4" t="s">
        <v>117</v>
      </c>
      <c r="Y21" s="4" t="s">
        <v>209</v>
      </c>
      <c r="Z21" s="4" t="s">
        <v>189</v>
      </c>
      <c r="AA21" s="4" t="s">
        <v>48</v>
      </c>
      <c r="AB21" s="4">
        <v>511</v>
      </c>
      <c r="AC21" s="4">
        <v>4821.058</v>
      </c>
      <c r="AD21" s="4">
        <v>2493.6460000000002</v>
      </c>
      <c r="AE21" s="4">
        <v>1.9330000000000001</v>
      </c>
      <c r="AF21" s="4">
        <v>2.1</v>
      </c>
      <c r="AG21" s="4">
        <v>10.276</v>
      </c>
      <c r="AH21" s="4">
        <v>294.92519199999998</v>
      </c>
      <c r="AI21" s="4">
        <v>4.5082560000000003</v>
      </c>
      <c r="AJ21" s="4">
        <v>104.206579</v>
      </c>
      <c r="AK21" s="4">
        <v>994</v>
      </c>
      <c r="AL21" s="4">
        <v>8</v>
      </c>
      <c r="AM21" s="4">
        <v>1768</v>
      </c>
      <c r="AN21" s="4">
        <v>89</v>
      </c>
      <c r="AO21" s="4">
        <v>16.346713999999999</v>
      </c>
      <c r="AP21" s="4">
        <v>1774.6</v>
      </c>
      <c r="AQ21" s="4">
        <v>1.7</v>
      </c>
      <c r="AR21" s="4">
        <v>10</v>
      </c>
      <c r="AS21" s="4">
        <v>1180</v>
      </c>
      <c r="AT21" s="4">
        <v>0.16600000000000001</v>
      </c>
      <c r="AU21" s="4">
        <v>36.671999999999997</v>
      </c>
      <c r="AV21" s="4">
        <v>38004</v>
      </c>
      <c r="AW21" s="4">
        <v>0</v>
      </c>
      <c r="AX21" s="4">
        <v>0.43</v>
      </c>
      <c r="AY21">
        <v>0.92047619047619045</v>
      </c>
      <c r="AZ21" t="s">
        <v>68</v>
      </c>
      <c r="BA21" t="s">
        <v>193</v>
      </c>
      <c r="BB21">
        <v>3</v>
      </c>
      <c r="BC21" t="s">
        <v>332</v>
      </c>
      <c r="BD21">
        <v>9</v>
      </c>
      <c r="BE21">
        <v>77399.321000000011</v>
      </c>
      <c r="BF21">
        <v>6.2288117488782616E-2</v>
      </c>
      <c r="BG21">
        <v>5.7334729098007998E-2</v>
      </c>
      <c r="BH21">
        <v>119777.51299999999</v>
      </c>
      <c r="BI21">
        <v>4.0250109384054419E-2</v>
      </c>
      <c r="BJ21">
        <v>3.7049267352084379E-2</v>
      </c>
      <c r="BK21">
        <v>1</v>
      </c>
      <c r="BL21" t="s">
        <v>69</v>
      </c>
      <c r="BM21">
        <v>1</v>
      </c>
      <c r="BN21" t="s">
        <v>373</v>
      </c>
    </row>
    <row r="22" spans="1:66">
      <c r="A22" s="138" t="str">
        <f t="shared" si="36"/>
        <v>미추홀교통</v>
      </c>
      <c r="B22" s="138" t="str">
        <f t="shared" si="37"/>
        <v>76</v>
      </c>
      <c r="C22" s="139" t="str">
        <f t="shared" si="38"/>
        <v>70바2677</v>
      </c>
      <c r="D22" s="114" t="str">
        <f t="shared" si="39"/>
        <v>중형</v>
      </c>
      <c r="E22" s="110" t="str">
        <f t="shared" si="40"/>
        <v>F</v>
      </c>
      <c r="F22" s="159">
        <f t="shared" si="41"/>
        <v>0.77806451612903216</v>
      </c>
      <c r="G22" s="160">
        <f t="shared" si="42"/>
        <v>2.4119999999999999</v>
      </c>
      <c r="H22" s="161">
        <f t="shared" si="43"/>
        <v>3.1</v>
      </c>
      <c r="I22" s="162">
        <f t="shared" si="44"/>
        <v>5913.32</v>
      </c>
      <c r="J22" s="163">
        <f t="shared" si="45"/>
        <v>3.8448013226684813E-2</v>
      </c>
      <c r="K22" s="163">
        <f t="shared" si="46"/>
        <v>0.30959159503087913</v>
      </c>
      <c r="L22" s="163">
        <f t="shared" si="47"/>
        <v>0.31860274769503427</v>
      </c>
      <c r="M22" s="164">
        <f t="shared" si="48"/>
        <v>8.8819999999999997</v>
      </c>
      <c r="N22" s="165">
        <f t="shared" si="49"/>
        <v>0.38900000000000001</v>
      </c>
      <c r="O22" s="165">
        <f t="shared" si="50"/>
        <v>13.444000000000001</v>
      </c>
      <c r="P22" s="166">
        <f t="shared" si="51"/>
        <v>0</v>
      </c>
      <c r="Q22" s="167">
        <f t="shared" si="52"/>
        <v>75</v>
      </c>
      <c r="R22" s="168">
        <f t="shared" si="53"/>
        <v>23.645679427387577</v>
      </c>
      <c r="S22" s="140">
        <f t="shared" si="54"/>
        <v>23</v>
      </c>
      <c r="T22" s="140">
        <f t="shared" si="55"/>
        <v>795</v>
      </c>
      <c r="U22" t="s">
        <v>116</v>
      </c>
      <c r="V22" t="s">
        <v>119</v>
      </c>
      <c r="W22" t="s">
        <v>116</v>
      </c>
      <c r="X22" s="4" t="s">
        <v>119</v>
      </c>
      <c r="Y22" s="4" t="s">
        <v>210</v>
      </c>
      <c r="Z22" s="4" t="s">
        <v>211</v>
      </c>
      <c r="AA22" s="4" t="s">
        <v>48</v>
      </c>
      <c r="AB22" s="4">
        <v>511</v>
      </c>
      <c r="AC22" s="4">
        <v>5913.32</v>
      </c>
      <c r="AD22" s="4">
        <v>2451.9119999999998</v>
      </c>
      <c r="AE22" s="4">
        <v>2.4119999999999999</v>
      </c>
      <c r="AF22" s="4">
        <v>3.1</v>
      </c>
      <c r="AG22" s="4">
        <v>8.8819999999999997</v>
      </c>
      <c r="AH22" s="4">
        <v>383.58213499999999</v>
      </c>
      <c r="AI22" s="4">
        <v>14.747971</v>
      </c>
      <c r="AJ22" s="4">
        <v>118.753805</v>
      </c>
      <c r="AK22" s="4">
        <v>1884</v>
      </c>
      <c r="AL22" s="4">
        <v>23</v>
      </c>
      <c r="AM22" s="4">
        <v>795</v>
      </c>
      <c r="AN22" s="4">
        <v>75</v>
      </c>
      <c r="AO22" s="4">
        <v>15.416046</v>
      </c>
      <c r="AP22" s="4">
        <v>2667.7</v>
      </c>
      <c r="AQ22" s="4">
        <v>0</v>
      </c>
      <c r="AR22" s="4">
        <v>84</v>
      </c>
      <c r="AS22" s="4">
        <v>30295</v>
      </c>
      <c r="AT22" s="4">
        <v>0.38900000000000001</v>
      </c>
      <c r="AU22" s="4">
        <v>13.444000000000001</v>
      </c>
      <c r="AV22" s="4">
        <v>0</v>
      </c>
      <c r="AW22" s="4">
        <v>0</v>
      </c>
      <c r="AX22" s="4">
        <v>0.54</v>
      </c>
      <c r="AY22">
        <v>0.77806451612903216</v>
      </c>
      <c r="AZ22" t="s">
        <v>70</v>
      </c>
      <c r="BA22" t="s">
        <v>337</v>
      </c>
      <c r="BB22">
        <v>2</v>
      </c>
      <c r="BC22" t="s">
        <v>338</v>
      </c>
      <c r="BD22">
        <v>1</v>
      </c>
      <c r="BE22">
        <v>42378.191999999995</v>
      </c>
      <c r="BF22">
        <v>0.13953686367743107</v>
      </c>
      <c r="BG22">
        <v>0.10856868231934312</v>
      </c>
      <c r="BH22">
        <v>119777.51299999999</v>
      </c>
      <c r="BI22">
        <v>4.9369200043417168E-2</v>
      </c>
      <c r="BJ22">
        <v>3.8412422743458775E-2</v>
      </c>
      <c r="BK22">
        <v>1</v>
      </c>
      <c r="BL22" t="s">
        <v>70</v>
      </c>
      <c r="BM22">
        <v>0</v>
      </c>
      <c r="BN22" t="s">
        <v>375</v>
      </c>
    </row>
    <row r="23" spans="1:66">
      <c r="A23" s="141" t="str">
        <f t="shared" si="36"/>
        <v>미추홀교통</v>
      </c>
      <c r="B23" s="141" t="str">
        <f t="shared" si="37"/>
        <v>76</v>
      </c>
      <c r="C23" s="142" t="str">
        <f t="shared" si="38"/>
        <v>70바2683</v>
      </c>
      <c r="D23" s="130" t="str">
        <f t="shared" si="39"/>
        <v>중형</v>
      </c>
      <c r="E23" s="126" t="str">
        <f t="shared" si="40"/>
        <v>B</v>
      </c>
      <c r="F23" s="149">
        <f t="shared" si="41"/>
        <v>0.9170967741935484</v>
      </c>
      <c r="G23" s="150">
        <f t="shared" si="42"/>
        <v>2.843</v>
      </c>
      <c r="H23" s="151">
        <f t="shared" si="43"/>
        <v>3.1</v>
      </c>
      <c r="I23" s="152">
        <f t="shared" si="44"/>
        <v>1965.885</v>
      </c>
      <c r="J23" s="153">
        <f t="shared" si="45"/>
        <v>2.4964754848518077E-2</v>
      </c>
      <c r="K23" s="153">
        <f t="shared" si="46"/>
        <v>0.32078404870585514</v>
      </c>
      <c r="L23" s="153">
        <f t="shared" si="47"/>
        <v>0.21873100410247803</v>
      </c>
      <c r="M23" s="154">
        <f t="shared" si="48"/>
        <v>14.483000000000001</v>
      </c>
      <c r="N23" s="155">
        <f t="shared" si="49"/>
        <v>0.56000000000000005</v>
      </c>
      <c r="O23" s="155">
        <f t="shared" si="50"/>
        <v>22.738</v>
      </c>
      <c r="P23" s="156">
        <f t="shared" si="51"/>
        <v>0</v>
      </c>
      <c r="Q23" s="157">
        <f t="shared" si="52"/>
        <v>81</v>
      </c>
      <c r="R23" s="158">
        <f t="shared" si="53"/>
        <v>24.825599746627685</v>
      </c>
      <c r="S23" s="143">
        <f t="shared" si="54"/>
        <v>11</v>
      </c>
      <c r="T23" s="143">
        <f t="shared" si="55"/>
        <v>447</v>
      </c>
      <c r="U23" t="s">
        <v>116</v>
      </c>
      <c r="V23" t="s">
        <v>119</v>
      </c>
      <c r="W23" t="s">
        <v>116</v>
      </c>
      <c r="X23" s="4" t="s">
        <v>119</v>
      </c>
      <c r="Y23" s="4" t="s">
        <v>384</v>
      </c>
      <c r="Z23" s="4" t="s">
        <v>211</v>
      </c>
      <c r="AA23" s="4" t="s">
        <v>48</v>
      </c>
      <c r="AB23" s="4">
        <v>511</v>
      </c>
      <c r="AC23" s="4">
        <v>1965.885</v>
      </c>
      <c r="AD23" s="4">
        <v>691.58699999999999</v>
      </c>
      <c r="AE23" s="4">
        <v>2.843</v>
      </c>
      <c r="AF23" s="4">
        <v>3.1</v>
      </c>
      <c r="AG23" s="4">
        <v>14.483000000000001</v>
      </c>
      <c r="AH23" s="4">
        <v>121.035797</v>
      </c>
      <c r="AI23" s="4">
        <v>3.0216289999999999</v>
      </c>
      <c r="AJ23" s="4">
        <v>38.826352999999997</v>
      </c>
      <c r="AK23" s="4">
        <v>430</v>
      </c>
      <c r="AL23" s="4">
        <v>11</v>
      </c>
      <c r="AM23" s="4">
        <v>447</v>
      </c>
      <c r="AN23" s="4">
        <v>81</v>
      </c>
      <c r="AO23" s="4">
        <v>16.242177999999999</v>
      </c>
      <c r="AP23" s="4">
        <v>572.29999999999995</v>
      </c>
      <c r="AQ23" s="4">
        <v>0</v>
      </c>
      <c r="AR23" s="4">
        <v>18</v>
      </c>
      <c r="AS23" s="4">
        <v>4534</v>
      </c>
      <c r="AT23" s="4">
        <v>0.56000000000000005</v>
      </c>
      <c r="AU23" s="4">
        <v>22.738</v>
      </c>
      <c r="AV23" s="4">
        <v>16949</v>
      </c>
      <c r="AW23" s="4">
        <v>0</v>
      </c>
      <c r="AX23" s="4">
        <v>0.82</v>
      </c>
      <c r="AY23">
        <v>0.9170967741935484</v>
      </c>
      <c r="AZ23" t="s">
        <v>68</v>
      </c>
      <c r="BA23" t="s">
        <v>337</v>
      </c>
      <c r="BB23">
        <v>1</v>
      </c>
      <c r="BC23" t="s">
        <v>385</v>
      </c>
      <c r="BD23">
        <v>9</v>
      </c>
      <c r="BE23">
        <v>42378.191999999995</v>
      </c>
      <c r="BF23">
        <v>4.6389072001939112E-2</v>
      </c>
      <c r="BG23">
        <v>4.2543268290810614E-2</v>
      </c>
      <c r="BH23">
        <v>119777.51299999999</v>
      </c>
      <c r="BI23">
        <v>1.6412805298436944E-2</v>
      </c>
      <c r="BJ23">
        <v>1.5052130794663301E-2</v>
      </c>
      <c r="BK23">
        <v>1</v>
      </c>
      <c r="BL23" t="s">
        <v>344</v>
      </c>
      <c r="BM23" t="s">
        <v>345</v>
      </c>
      <c r="BN23" t="s">
        <v>344</v>
      </c>
    </row>
    <row r="24" spans="1:66">
      <c r="A24" s="138" t="str">
        <f t="shared" si="36"/>
        <v>미추홀교통</v>
      </c>
      <c r="B24" s="138" t="str">
        <f t="shared" si="37"/>
        <v>76</v>
      </c>
      <c r="C24" s="139" t="str">
        <f t="shared" si="38"/>
        <v>70바2690</v>
      </c>
      <c r="D24" s="114" t="str">
        <f t="shared" si="39"/>
        <v>중형</v>
      </c>
      <c r="E24" s="110" t="str">
        <f t="shared" si="40"/>
        <v>D</v>
      </c>
      <c r="F24" s="159">
        <f t="shared" si="41"/>
        <v>0.81258064516129036</v>
      </c>
      <c r="G24" s="160">
        <f t="shared" si="42"/>
        <v>2.5190000000000001</v>
      </c>
      <c r="H24" s="161">
        <f t="shared" si="43"/>
        <v>3.1</v>
      </c>
      <c r="I24" s="162">
        <f t="shared" si="44"/>
        <v>5776.8590000000004</v>
      </c>
      <c r="J24" s="163">
        <f t="shared" si="45"/>
        <v>3.0179753962001784E-2</v>
      </c>
      <c r="K24" s="163">
        <f t="shared" si="46"/>
        <v>0.28991227245410384</v>
      </c>
      <c r="L24" s="163">
        <f t="shared" si="47"/>
        <v>0.24736625906915849</v>
      </c>
      <c r="M24" s="164">
        <f t="shared" si="48"/>
        <v>7.8819999999999997</v>
      </c>
      <c r="N24" s="165">
        <f t="shared" si="49"/>
        <v>3.5000000000000003E-2</v>
      </c>
      <c r="O24" s="165">
        <f t="shared" si="50"/>
        <v>10.127000000000001</v>
      </c>
      <c r="P24" s="166">
        <f t="shared" si="51"/>
        <v>0</v>
      </c>
      <c r="Q24" s="167">
        <f t="shared" si="52"/>
        <v>74</v>
      </c>
      <c r="R24" s="168">
        <f t="shared" si="53"/>
        <v>23.579431709499012</v>
      </c>
      <c r="S24" s="140">
        <f t="shared" si="54"/>
        <v>2</v>
      </c>
      <c r="T24" s="140">
        <f t="shared" si="55"/>
        <v>585</v>
      </c>
      <c r="U24" t="s">
        <v>116</v>
      </c>
      <c r="V24" t="s">
        <v>119</v>
      </c>
      <c r="W24" t="s">
        <v>116</v>
      </c>
      <c r="X24" s="4" t="s">
        <v>119</v>
      </c>
      <c r="Y24" s="4" t="s">
        <v>212</v>
      </c>
      <c r="Z24" s="4" t="s">
        <v>211</v>
      </c>
      <c r="AA24" s="4" t="s">
        <v>48</v>
      </c>
      <c r="AB24" s="4">
        <v>511</v>
      </c>
      <c r="AC24" s="4">
        <v>5776.8590000000004</v>
      </c>
      <c r="AD24" s="4">
        <v>2293.1370000000002</v>
      </c>
      <c r="AE24" s="4">
        <v>2.5190000000000001</v>
      </c>
      <c r="AF24" s="4">
        <v>3.1</v>
      </c>
      <c r="AG24" s="4">
        <v>7.8819999999999997</v>
      </c>
      <c r="AH24" s="4">
        <v>360.33653600000002</v>
      </c>
      <c r="AI24" s="4">
        <v>10.874867999999999</v>
      </c>
      <c r="AJ24" s="4">
        <v>104.46598400000001</v>
      </c>
      <c r="AK24" s="4">
        <v>1429</v>
      </c>
      <c r="AL24" s="4">
        <v>2</v>
      </c>
      <c r="AM24" s="4">
        <v>585</v>
      </c>
      <c r="AN24" s="4">
        <v>74</v>
      </c>
      <c r="AO24" s="4">
        <v>16.031842999999999</v>
      </c>
      <c r="AP24" s="4">
        <v>514.1</v>
      </c>
      <c r="AQ24" s="4">
        <v>0</v>
      </c>
      <c r="AR24" s="4">
        <v>11</v>
      </c>
      <c r="AS24" s="4">
        <v>1309</v>
      </c>
      <c r="AT24" s="4">
        <v>3.5000000000000003E-2</v>
      </c>
      <c r="AU24" s="4">
        <v>10.127000000000001</v>
      </c>
      <c r="AV24" s="4">
        <v>18087</v>
      </c>
      <c r="AW24" s="4">
        <v>0</v>
      </c>
      <c r="AX24" s="4">
        <v>0.53</v>
      </c>
      <c r="AY24">
        <v>0.81258064516129036</v>
      </c>
      <c r="AZ24" t="s">
        <v>67</v>
      </c>
      <c r="BA24" t="s">
        <v>337</v>
      </c>
      <c r="BB24">
        <v>3</v>
      </c>
      <c r="BC24" t="s">
        <v>386</v>
      </c>
      <c r="BD24">
        <v>8</v>
      </c>
      <c r="BE24">
        <v>42378.191999999995</v>
      </c>
      <c r="BF24">
        <v>0.13631678765342328</v>
      </c>
      <c r="BG24">
        <v>0.1107683832577333</v>
      </c>
      <c r="BH24">
        <v>119777.51299999999</v>
      </c>
      <c r="BI24">
        <v>4.822991273829505E-2</v>
      </c>
      <c r="BJ24">
        <v>3.919069360895653E-2</v>
      </c>
      <c r="BK24">
        <v>1</v>
      </c>
      <c r="BL24" t="s">
        <v>70</v>
      </c>
      <c r="BM24">
        <v>1</v>
      </c>
      <c r="BN24" t="s">
        <v>373</v>
      </c>
    </row>
    <row r="25" spans="1:66">
      <c r="A25" s="141" t="str">
        <f t="shared" si="36"/>
        <v>미추홀교통</v>
      </c>
      <c r="B25" s="141" t="str">
        <f t="shared" si="37"/>
        <v>76</v>
      </c>
      <c r="C25" s="142" t="str">
        <f t="shared" si="38"/>
        <v>70바2692</v>
      </c>
      <c r="D25" s="130" t="str">
        <f t="shared" si="39"/>
        <v>중형</v>
      </c>
      <c r="E25" s="126" t="str">
        <f t="shared" si="40"/>
        <v>F</v>
      </c>
      <c r="F25" s="149">
        <f t="shared" si="41"/>
        <v>0.79225806451612901</v>
      </c>
      <c r="G25" s="150">
        <f t="shared" si="42"/>
        <v>2.456</v>
      </c>
      <c r="H25" s="151">
        <f t="shared" si="43"/>
        <v>3.1</v>
      </c>
      <c r="I25" s="152">
        <f t="shared" si="44"/>
        <v>5620.8980000000001</v>
      </c>
      <c r="J25" s="153">
        <f t="shared" si="45"/>
        <v>2.4352761313873809E-2</v>
      </c>
      <c r="K25" s="153">
        <f t="shared" si="46"/>
        <v>0.31250773234202628</v>
      </c>
      <c r="L25" s="153">
        <f t="shared" si="47"/>
        <v>0.33161960953570052</v>
      </c>
      <c r="M25" s="154">
        <f t="shared" si="48"/>
        <v>8.9030000000000005</v>
      </c>
      <c r="N25" s="155">
        <f t="shared" si="49"/>
        <v>7.0999999999999994E-2</v>
      </c>
      <c r="O25" s="155">
        <f t="shared" si="50"/>
        <v>14.375</v>
      </c>
      <c r="P25" s="156">
        <f t="shared" si="51"/>
        <v>0</v>
      </c>
      <c r="Q25" s="157">
        <f t="shared" si="52"/>
        <v>83</v>
      </c>
      <c r="R25" s="158">
        <f t="shared" si="53"/>
        <v>24.11306517282209</v>
      </c>
      <c r="S25" s="143">
        <f t="shared" si="54"/>
        <v>4</v>
      </c>
      <c r="T25" s="143">
        <f t="shared" si="55"/>
        <v>808</v>
      </c>
      <c r="U25" t="s">
        <v>116</v>
      </c>
      <c r="V25" t="s">
        <v>119</v>
      </c>
      <c r="W25" t="s">
        <v>116</v>
      </c>
      <c r="X25" s="4" t="s">
        <v>119</v>
      </c>
      <c r="Y25" s="4" t="s">
        <v>213</v>
      </c>
      <c r="Z25" s="4" t="s">
        <v>211</v>
      </c>
      <c r="AA25" s="4" t="s">
        <v>48</v>
      </c>
      <c r="AB25" s="4">
        <v>511</v>
      </c>
      <c r="AC25" s="4">
        <v>5620.8980000000001</v>
      </c>
      <c r="AD25" s="4">
        <v>2288.3150000000001</v>
      </c>
      <c r="AE25" s="4">
        <v>2.456</v>
      </c>
      <c r="AF25" s="4">
        <v>3.1</v>
      </c>
      <c r="AG25" s="4">
        <v>8.9030000000000005</v>
      </c>
      <c r="AH25" s="4">
        <v>351.51865900000001</v>
      </c>
      <c r="AI25" s="4">
        <v>8.5604499999999994</v>
      </c>
      <c r="AJ25" s="4">
        <v>109.852299</v>
      </c>
      <c r="AK25" s="4">
        <v>1864</v>
      </c>
      <c r="AL25" s="4">
        <v>4</v>
      </c>
      <c r="AM25" s="4">
        <v>808</v>
      </c>
      <c r="AN25" s="4">
        <v>83</v>
      </c>
      <c r="AO25" s="4">
        <v>15.990326</v>
      </c>
      <c r="AP25" s="4">
        <v>1171.0999999999999</v>
      </c>
      <c r="AQ25" s="4">
        <v>0</v>
      </c>
      <c r="AR25" s="4">
        <v>29</v>
      </c>
      <c r="AS25" s="4">
        <v>4257</v>
      </c>
      <c r="AT25" s="4">
        <v>7.0999999999999994E-2</v>
      </c>
      <c r="AU25" s="4">
        <v>14.375</v>
      </c>
      <c r="AV25" s="4">
        <v>48920</v>
      </c>
      <c r="AW25" s="4">
        <v>0</v>
      </c>
      <c r="AX25" s="4">
        <v>0.54</v>
      </c>
      <c r="AY25">
        <v>0.79225806451612901</v>
      </c>
      <c r="AZ25" t="s">
        <v>70</v>
      </c>
      <c r="BA25" t="s">
        <v>337</v>
      </c>
      <c r="BB25">
        <v>1</v>
      </c>
      <c r="BC25" t="s">
        <v>340</v>
      </c>
      <c r="BD25">
        <v>8</v>
      </c>
      <c r="BE25">
        <v>42378.191999999995</v>
      </c>
      <c r="BF25">
        <v>0.13263656929960582</v>
      </c>
      <c r="BG25">
        <v>0.10508239167736512</v>
      </c>
      <c r="BH25">
        <v>119777.51299999999</v>
      </c>
      <c r="BI25">
        <v>4.6927823589057158E-2</v>
      </c>
      <c r="BJ25">
        <v>3.7178946688620769E-2</v>
      </c>
      <c r="BK25">
        <v>1</v>
      </c>
      <c r="BL25" t="s">
        <v>70</v>
      </c>
      <c r="BM25">
        <v>0</v>
      </c>
      <c r="BN25" t="s">
        <v>375</v>
      </c>
    </row>
    <row r="26" spans="1:66">
      <c r="A26" s="138" t="str">
        <f t="shared" si="36"/>
        <v>미추홀교통</v>
      </c>
      <c r="B26" s="138" t="str">
        <f t="shared" si="37"/>
        <v>76</v>
      </c>
      <c r="C26" s="139" t="str">
        <f t="shared" si="38"/>
        <v>70바2694</v>
      </c>
      <c r="D26" s="114" t="str">
        <f t="shared" si="39"/>
        <v>중형</v>
      </c>
      <c r="E26" s="110" t="str">
        <f t="shared" si="40"/>
        <v>D</v>
      </c>
      <c r="F26" s="159">
        <f t="shared" si="41"/>
        <v>0.82580645161290323</v>
      </c>
      <c r="G26" s="160">
        <f t="shared" si="42"/>
        <v>2.56</v>
      </c>
      <c r="H26" s="161">
        <f t="shared" si="43"/>
        <v>3.1</v>
      </c>
      <c r="I26" s="162">
        <f t="shared" si="44"/>
        <v>6103.8729999999996</v>
      </c>
      <c r="J26" s="163">
        <f t="shared" si="45"/>
        <v>1.3985528783130349E-2</v>
      </c>
      <c r="K26" s="163">
        <f t="shared" si="46"/>
        <v>0.30567367527497563</v>
      </c>
      <c r="L26" s="163">
        <f t="shared" si="47"/>
        <v>0.36386733472337973</v>
      </c>
      <c r="M26" s="164">
        <f t="shared" si="48"/>
        <v>8.2870000000000008</v>
      </c>
      <c r="N26" s="165">
        <f t="shared" si="49"/>
        <v>1.6E-2</v>
      </c>
      <c r="O26" s="165">
        <f t="shared" si="50"/>
        <v>16.890999999999998</v>
      </c>
      <c r="P26" s="166">
        <f t="shared" si="51"/>
        <v>0</v>
      </c>
      <c r="Q26" s="167">
        <f t="shared" si="52"/>
        <v>76</v>
      </c>
      <c r="R26" s="168">
        <f t="shared" si="53"/>
        <v>24.614417153618369</v>
      </c>
      <c r="S26" s="140">
        <f t="shared" si="54"/>
        <v>1</v>
      </c>
      <c r="T26" s="140">
        <f t="shared" si="55"/>
        <v>1031</v>
      </c>
      <c r="U26" t="s">
        <v>116</v>
      </c>
      <c r="V26" t="s">
        <v>119</v>
      </c>
      <c r="W26" t="s">
        <v>116</v>
      </c>
      <c r="X26" s="4" t="s">
        <v>119</v>
      </c>
      <c r="Y26" s="4" t="s">
        <v>214</v>
      </c>
      <c r="Z26" s="4" t="s">
        <v>211</v>
      </c>
      <c r="AA26" s="4" t="s">
        <v>48</v>
      </c>
      <c r="AB26" s="4">
        <v>511</v>
      </c>
      <c r="AC26" s="4">
        <v>6103.8729999999996</v>
      </c>
      <c r="AD26" s="4">
        <v>2383.9749999999999</v>
      </c>
      <c r="AE26" s="4">
        <v>2.56</v>
      </c>
      <c r="AF26" s="4">
        <v>3.1</v>
      </c>
      <c r="AG26" s="4">
        <v>8.2870000000000008</v>
      </c>
      <c r="AH26" s="4">
        <v>364.49319000000003</v>
      </c>
      <c r="AI26" s="4">
        <v>5.0976299999999997</v>
      </c>
      <c r="AJ26" s="4">
        <v>111.41597299999999</v>
      </c>
      <c r="AK26" s="4">
        <v>2221</v>
      </c>
      <c r="AL26" s="4">
        <v>1</v>
      </c>
      <c r="AM26" s="4">
        <v>1031</v>
      </c>
      <c r="AN26" s="4">
        <v>76</v>
      </c>
      <c r="AO26" s="4">
        <v>16.746192000000001</v>
      </c>
      <c r="AP26" s="4">
        <v>1142.8</v>
      </c>
      <c r="AQ26" s="4">
        <v>0</v>
      </c>
      <c r="AR26" s="4">
        <v>4</v>
      </c>
      <c r="AS26" s="4">
        <v>460</v>
      </c>
      <c r="AT26" s="4">
        <v>1.6E-2</v>
      </c>
      <c r="AU26" s="4">
        <v>16.890999999999998</v>
      </c>
      <c r="AV26" s="4">
        <v>51103</v>
      </c>
      <c r="AW26" s="4">
        <v>0</v>
      </c>
      <c r="AX26" s="4">
        <v>0.53</v>
      </c>
      <c r="AY26">
        <v>0.82580645161290323</v>
      </c>
      <c r="AZ26" t="s">
        <v>67</v>
      </c>
      <c r="BA26" t="s">
        <v>337</v>
      </c>
      <c r="BB26">
        <v>1</v>
      </c>
      <c r="BC26" t="s">
        <v>339</v>
      </c>
      <c r="BD26">
        <v>8</v>
      </c>
      <c r="BE26">
        <v>42378.191999999995</v>
      </c>
      <c r="BF26">
        <v>0.14403335092728828</v>
      </c>
      <c r="BG26">
        <v>0.11894367044317999</v>
      </c>
      <c r="BH26">
        <v>119777.51299999999</v>
      </c>
      <c r="BI26">
        <v>5.09600913153039E-2</v>
      </c>
      <c r="BJ26">
        <v>4.2083172182960642E-2</v>
      </c>
      <c r="BK26">
        <v>1</v>
      </c>
      <c r="BL26" t="s">
        <v>70</v>
      </c>
      <c r="BM26">
        <v>1</v>
      </c>
      <c r="BN26" t="s">
        <v>373</v>
      </c>
    </row>
    <row r="27" spans="1:66">
      <c r="A27" s="141" t="str">
        <f t="shared" si="36"/>
        <v>미추홀교통</v>
      </c>
      <c r="B27" s="141" t="str">
        <f t="shared" si="37"/>
        <v>76</v>
      </c>
      <c r="C27" s="142" t="str">
        <f t="shared" si="38"/>
        <v>70바2743</v>
      </c>
      <c r="D27" s="130" t="str">
        <f t="shared" si="39"/>
        <v>중형</v>
      </c>
      <c r="E27" s="126" t="str">
        <f t="shared" si="40"/>
        <v>B</v>
      </c>
      <c r="F27" s="149">
        <f t="shared" si="41"/>
        <v>0.90387096774193543</v>
      </c>
      <c r="G27" s="150">
        <f t="shared" si="42"/>
        <v>2.802</v>
      </c>
      <c r="H27" s="151">
        <f t="shared" si="43"/>
        <v>3.1</v>
      </c>
      <c r="I27" s="152">
        <f t="shared" si="44"/>
        <v>5831.335</v>
      </c>
      <c r="J27" s="153">
        <f t="shared" si="45"/>
        <v>1.5733191888097197E-2</v>
      </c>
      <c r="K27" s="153">
        <f t="shared" si="46"/>
        <v>0.2896041560708506</v>
      </c>
      <c r="L27" s="153">
        <f t="shared" si="47"/>
        <v>0.27798094261434131</v>
      </c>
      <c r="M27" s="154">
        <f t="shared" si="48"/>
        <v>5.7960000000000003</v>
      </c>
      <c r="N27" s="155">
        <f t="shared" si="49"/>
        <v>1.7000000000000001E-2</v>
      </c>
      <c r="O27" s="155">
        <f t="shared" si="50"/>
        <v>4.2190000000000003</v>
      </c>
      <c r="P27" s="156">
        <f t="shared" si="51"/>
        <v>0</v>
      </c>
      <c r="Q27" s="157">
        <f t="shared" si="52"/>
        <v>71</v>
      </c>
      <c r="R27" s="158">
        <f t="shared" si="53"/>
        <v>22.988396407205606</v>
      </c>
      <c r="S27" s="143">
        <f t="shared" si="54"/>
        <v>1</v>
      </c>
      <c r="T27" s="143">
        <f t="shared" si="55"/>
        <v>246</v>
      </c>
      <c r="U27" t="s">
        <v>116</v>
      </c>
      <c r="V27" t="s">
        <v>119</v>
      </c>
      <c r="W27" t="s">
        <v>116</v>
      </c>
      <c r="X27" s="4" t="s">
        <v>119</v>
      </c>
      <c r="Y27" s="4" t="s">
        <v>215</v>
      </c>
      <c r="Z27" s="4" t="s">
        <v>211</v>
      </c>
      <c r="AA27" s="4" t="s">
        <v>48</v>
      </c>
      <c r="AB27" s="4">
        <v>511</v>
      </c>
      <c r="AC27" s="4">
        <v>5831.335</v>
      </c>
      <c r="AD27" s="4">
        <v>2080.7649999999999</v>
      </c>
      <c r="AE27" s="4">
        <v>2.802</v>
      </c>
      <c r="AF27" s="4">
        <v>3.1</v>
      </c>
      <c r="AG27" s="4">
        <v>5.7960000000000003</v>
      </c>
      <c r="AH27" s="4">
        <v>365.16182099999997</v>
      </c>
      <c r="AI27" s="4">
        <v>5.7451610000000004</v>
      </c>
      <c r="AJ27" s="4">
        <v>105.752381</v>
      </c>
      <c r="AK27" s="4">
        <v>1621</v>
      </c>
      <c r="AL27" s="4">
        <v>1</v>
      </c>
      <c r="AM27" s="4">
        <v>246</v>
      </c>
      <c r="AN27" s="4">
        <v>71</v>
      </c>
      <c r="AO27" s="4">
        <v>15.96918</v>
      </c>
      <c r="AP27" s="4">
        <v>356.5</v>
      </c>
      <c r="AQ27" s="4">
        <v>0</v>
      </c>
      <c r="AR27" s="4">
        <v>9</v>
      </c>
      <c r="AS27" s="4">
        <v>1302</v>
      </c>
      <c r="AT27" s="4">
        <v>1.7000000000000001E-2</v>
      </c>
      <c r="AU27" s="4">
        <v>4.2190000000000003</v>
      </c>
      <c r="AV27" s="4">
        <v>47858</v>
      </c>
      <c r="AW27" s="4">
        <v>0</v>
      </c>
      <c r="AX27" s="4">
        <v>0.52</v>
      </c>
      <c r="AY27">
        <v>0.90387096774193543</v>
      </c>
      <c r="AZ27" t="s">
        <v>68</v>
      </c>
      <c r="BA27" t="s">
        <v>337</v>
      </c>
      <c r="BB27">
        <v>2</v>
      </c>
      <c r="BC27" t="s">
        <v>387</v>
      </c>
      <c r="BD27">
        <v>9</v>
      </c>
      <c r="BE27">
        <v>42378.191999999995</v>
      </c>
      <c r="BF27">
        <v>0.13760226014361351</v>
      </c>
      <c r="BG27">
        <v>0.1243746880394855</v>
      </c>
      <c r="BH27">
        <v>119777.51299999999</v>
      </c>
      <c r="BI27">
        <v>4.8684722649066862E-2</v>
      </c>
      <c r="BJ27">
        <v>4.4004707375059786E-2</v>
      </c>
      <c r="BK27">
        <v>1</v>
      </c>
      <c r="BL27" t="s">
        <v>67</v>
      </c>
      <c r="BM27">
        <v>2</v>
      </c>
      <c r="BN27" t="s">
        <v>373</v>
      </c>
    </row>
    <row r="28" spans="1:66">
      <c r="A28" s="138" t="str">
        <f t="shared" si="36"/>
        <v>미추홀교통</v>
      </c>
      <c r="B28" s="138" t="str">
        <f t="shared" si="37"/>
        <v>76</v>
      </c>
      <c r="C28" s="139" t="str">
        <f t="shared" si="38"/>
        <v>70바2745</v>
      </c>
      <c r="D28" s="114" t="str">
        <f t="shared" si="39"/>
        <v>중형</v>
      </c>
      <c r="E28" s="110" t="str">
        <f t="shared" si="40"/>
        <v>C</v>
      </c>
      <c r="F28" s="159">
        <f t="shared" si="41"/>
        <v>0.85483870967741926</v>
      </c>
      <c r="G28" s="160">
        <f t="shared" si="42"/>
        <v>2.65</v>
      </c>
      <c r="H28" s="161">
        <f t="shared" si="43"/>
        <v>3.1</v>
      </c>
      <c r="I28" s="162">
        <f t="shared" si="44"/>
        <v>5181.8710000000001</v>
      </c>
      <c r="J28" s="163">
        <f t="shared" si="45"/>
        <v>2.5287954458809249E-2</v>
      </c>
      <c r="K28" s="163">
        <f t="shared" si="46"/>
        <v>0.3058937628442886</v>
      </c>
      <c r="L28" s="163">
        <f t="shared" si="47"/>
        <v>0.31475117771167982</v>
      </c>
      <c r="M28" s="164">
        <f t="shared" si="48"/>
        <v>7.3150000000000004</v>
      </c>
      <c r="N28" s="165">
        <f t="shared" si="49"/>
        <v>3.9E-2</v>
      </c>
      <c r="O28" s="165">
        <f t="shared" si="50"/>
        <v>9.7460000000000004</v>
      </c>
      <c r="P28" s="166">
        <f t="shared" si="51"/>
        <v>0</v>
      </c>
      <c r="Q28" s="167">
        <f t="shared" si="52"/>
        <v>78</v>
      </c>
      <c r="R28" s="168">
        <f t="shared" si="53"/>
        <v>24.320442031423983</v>
      </c>
      <c r="S28" s="140">
        <f t="shared" si="54"/>
        <v>2</v>
      </c>
      <c r="T28" s="140">
        <f t="shared" si="55"/>
        <v>505</v>
      </c>
      <c r="U28" t="s">
        <v>116</v>
      </c>
      <c r="V28" t="s">
        <v>119</v>
      </c>
      <c r="W28" t="s">
        <v>116</v>
      </c>
      <c r="X28" s="4" t="s">
        <v>119</v>
      </c>
      <c r="Y28" s="4" t="s">
        <v>216</v>
      </c>
      <c r="Z28" s="4" t="s">
        <v>211</v>
      </c>
      <c r="AA28" s="4" t="s">
        <v>48</v>
      </c>
      <c r="AB28" s="4">
        <v>511</v>
      </c>
      <c r="AC28" s="4">
        <v>5181.8710000000001</v>
      </c>
      <c r="AD28" s="4">
        <v>1955.144</v>
      </c>
      <c r="AE28" s="4">
        <v>2.65</v>
      </c>
      <c r="AF28" s="4">
        <v>3.1</v>
      </c>
      <c r="AG28" s="4">
        <v>7.3150000000000004</v>
      </c>
      <c r="AH28" s="4">
        <v>318.57155599999999</v>
      </c>
      <c r="AI28" s="4">
        <v>8.0560229999999997</v>
      </c>
      <c r="AJ28" s="4">
        <v>97.449051999999995</v>
      </c>
      <c r="AK28" s="4">
        <v>1631</v>
      </c>
      <c r="AL28" s="4">
        <v>2</v>
      </c>
      <c r="AM28" s="4">
        <v>505</v>
      </c>
      <c r="AN28" s="4">
        <v>78</v>
      </c>
      <c r="AO28" s="4">
        <v>16.265955999999999</v>
      </c>
      <c r="AP28" s="4">
        <v>1214.5999999999999</v>
      </c>
      <c r="AQ28" s="4">
        <v>0</v>
      </c>
      <c r="AR28" s="4">
        <v>35</v>
      </c>
      <c r="AS28" s="4">
        <v>9802</v>
      </c>
      <c r="AT28" s="4">
        <v>3.9E-2</v>
      </c>
      <c r="AU28" s="4">
        <v>9.7460000000000004</v>
      </c>
      <c r="AV28" s="4">
        <v>42361</v>
      </c>
      <c r="AW28" s="4">
        <v>0</v>
      </c>
      <c r="AX28" s="4">
        <v>0.52</v>
      </c>
      <c r="AY28">
        <v>0.85483870967741926</v>
      </c>
      <c r="AZ28" t="s">
        <v>69</v>
      </c>
      <c r="BA28" t="s">
        <v>337</v>
      </c>
      <c r="BB28">
        <v>1</v>
      </c>
      <c r="BC28" t="s">
        <v>388</v>
      </c>
      <c r="BD28">
        <v>11</v>
      </c>
      <c r="BE28">
        <v>42378.191999999995</v>
      </c>
      <c r="BF28">
        <v>0.12227683049810149</v>
      </c>
      <c r="BG28">
        <v>0.10452696800644158</v>
      </c>
      <c r="BH28">
        <v>119777.51299999999</v>
      </c>
      <c r="BI28">
        <v>4.326246947538475E-2</v>
      </c>
      <c r="BJ28">
        <v>3.6982433583796638E-2</v>
      </c>
      <c r="BK28">
        <v>1</v>
      </c>
      <c r="BL28" t="s">
        <v>70</v>
      </c>
      <c r="BM28">
        <v>2</v>
      </c>
      <c r="BN28" t="s">
        <v>373</v>
      </c>
    </row>
    <row r="29" spans="1:66">
      <c r="A29" s="141" t="str">
        <f t="shared" si="36"/>
        <v>미추홀교통</v>
      </c>
      <c r="B29" s="141" t="str">
        <f t="shared" si="37"/>
        <v>76</v>
      </c>
      <c r="C29" s="142" t="str">
        <f t="shared" si="38"/>
        <v>70바2764</v>
      </c>
      <c r="D29" s="130" t="str">
        <f t="shared" si="39"/>
        <v>중형</v>
      </c>
      <c r="E29" s="126" t="str">
        <f t="shared" si="40"/>
        <v>D</v>
      </c>
      <c r="F29" s="149">
        <f t="shared" si="41"/>
        <v>0.81516129032258067</v>
      </c>
      <c r="G29" s="150">
        <f t="shared" si="42"/>
        <v>2.5270000000000001</v>
      </c>
      <c r="H29" s="151">
        <f t="shared" si="43"/>
        <v>3.1</v>
      </c>
      <c r="I29" s="152">
        <f t="shared" si="44"/>
        <v>5984.1509999999998</v>
      </c>
      <c r="J29" s="153">
        <f t="shared" si="45"/>
        <v>2.1269967240489376E-2</v>
      </c>
      <c r="K29" s="153">
        <f t="shared" si="46"/>
        <v>0.30137124136784493</v>
      </c>
      <c r="L29" s="153">
        <f t="shared" si="47"/>
        <v>0.24731996234720682</v>
      </c>
      <c r="M29" s="154">
        <f t="shared" si="48"/>
        <v>8.8059999999999992</v>
      </c>
      <c r="N29" s="155">
        <f t="shared" si="49"/>
        <v>6.7000000000000004E-2</v>
      </c>
      <c r="O29" s="155">
        <f t="shared" si="50"/>
        <v>9.1739999999999995</v>
      </c>
      <c r="P29" s="156">
        <f t="shared" si="51"/>
        <v>0</v>
      </c>
      <c r="Q29" s="157">
        <f t="shared" si="52"/>
        <v>81</v>
      </c>
      <c r="R29" s="158">
        <f t="shared" si="53"/>
        <v>24.659614019197253</v>
      </c>
      <c r="S29" s="143">
        <f t="shared" si="54"/>
        <v>4</v>
      </c>
      <c r="T29" s="143">
        <f t="shared" si="55"/>
        <v>549</v>
      </c>
      <c r="U29" t="s">
        <v>116</v>
      </c>
      <c r="V29" t="s">
        <v>119</v>
      </c>
      <c r="W29" t="s">
        <v>116</v>
      </c>
      <c r="X29" s="4" t="s">
        <v>119</v>
      </c>
      <c r="Y29" s="4" t="s">
        <v>217</v>
      </c>
      <c r="Z29" s="4" t="s">
        <v>211</v>
      </c>
      <c r="AA29" s="4" t="s">
        <v>48</v>
      </c>
      <c r="AB29" s="4">
        <v>511</v>
      </c>
      <c r="AC29" s="4">
        <v>5984.1509999999998</v>
      </c>
      <c r="AD29" s="4">
        <v>2367.663</v>
      </c>
      <c r="AE29" s="4">
        <v>2.5270000000000001</v>
      </c>
      <c r="AF29" s="4">
        <v>3.1</v>
      </c>
      <c r="AG29" s="4">
        <v>8.8059999999999992</v>
      </c>
      <c r="AH29" s="4">
        <v>358.25932</v>
      </c>
      <c r="AI29" s="4">
        <v>7.6201639999999999</v>
      </c>
      <c r="AJ29" s="4">
        <v>107.96905599999999</v>
      </c>
      <c r="AK29" s="4">
        <v>1480</v>
      </c>
      <c r="AL29" s="4">
        <v>4</v>
      </c>
      <c r="AM29" s="4">
        <v>549</v>
      </c>
      <c r="AN29" s="4">
        <v>81</v>
      </c>
      <c r="AO29" s="4">
        <v>16.703406000000001</v>
      </c>
      <c r="AP29" s="4">
        <v>845.9</v>
      </c>
      <c r="AQ29" s="4">
        <v>0</v>
      </c>
      <c r="AR29" s="4">
        <v>31</v>
      </c>
      <c r="AS29" s="4">
        <v>3960</v>
      </c>
      <c r="AT29" s="4">
        <v>6.7000000000000004E-2</v>
      </c>
      <c r="AU29" s="4">
        <v>9.1739999999999995</v>
      </c>
      <c r="AV29" s="4">
        <v>41532</v>
      </c>
      <c r="AW29" s="4">
        <v>0</v>
      </c>
      <c r="AX29" s="4">
        <v>0.54</v>
      </c>
      <c r="AY29">
        <v>0.81516129032258067</v>
      </c>
      <c r="AZ29" t="s">
        <v>67</v>
      </c>
      <c r="BA29" t="s">
        <v>337</v>
      </c>
      <c r="BB29">
        <v>2</v>
      </c>
      <c r="BC29" t="s">
        <v>389</v>
      </c>
      <c r="BD29">
        <v>7</v>
      </c>
      <c r="BE29">
        <v>42378.191999999995</v>
      </c>
      <c r="BF29">
        <v>0.14120826579859755</v>
      </c>
      <c r="BG29">
        <v>0.11510751215259872</v>
      </c>
      <c r="BH29">
        <v>119777.51299999999</v>
      </c>
      <c r="BI29">
        <v>4.9960554782933257E-2</v>
      </c>
      <c r="BJ29">
        <v>4.0725910302087852E-2</v>
      </c>
      <c r="BK29">
        <v>1</v>
      </c>
      <c r="BL29" t="s">
        <v>70</v>
      </c>
      <c r="BM29">
        <v>1</v>
      </c>
      <c r="BN29" t="s">
        <v>373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138</v>
      </c>
      <c r="D4" s="122" t="s">
        <v>155</v>
      </c>
      <c r="E4" s="123" t="s">
        <v>144</v>
      </c>
      <c r="F4" s="121" t="s">
        <v>148</v>
      </c>
      <c r="G4" s="123" t="s">
        <v>146</v>
      </c>
      <c r="H4" s="123" t="s">
        <v>150</v>
      </c>
      <c r="I4" s="124" t="s">
        <v>152</v>
      </c>
      <c r="J4" s="123" t="s">
        <v>11</v>
      </c>
      <c r="K4" s="123" t="s">
        <v>12</v>
      </c>
      <c r="L4" s="123" t="s">
        <v>13</v>
      </c>
      <c r="M4" s="123" t="s">
        <v>72</v>
      </c>
      <c r="N4" s="123" t="s">
        <v>6</v>
      </c>
      <c r="O4" s="123" t="s">
        <v>7</v>
      </c>
      <c r="P4" s="123" t="s">
        <v>177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185</v>
      </c>
      <c r="AN4" s="13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73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>
      <c r="A5" s="232" t="str">
        <f>BF5</f>
        <v>미추홀교통</v>
      </c>
      <c r="B5" s="125">
        <f>IF(BH5="NULL", E5, BH5)</f>
        <v>6700</v>
      </c>
      <c r="C5" s="126" t="str">
        <f>BN5</f>
        <v>F</v>
      </c>
      <c r="D5" s="127">
        <f>BM5</f>
        <v>0.76169826838203836</v>
      </c>
      <c r="E5" s="128">
        <f>U5</f>
        <v>6700</v>
      </c>
      <c r="F5" s="129" t="str">
        <f>BG5</f>
        <v>76</v>
      </c>
      <c r="G5" s="130" t="str">
        <f>BK5</f>
        <v>70바2764</v>
      </c>
      <c r="H5" s="131">
        <f>BJ5</f>
        <v>6</v>
      </c>
      <c r="I5" s="132">
        <f>BP5</f>
        <v>1270.829</v>
      </c>
      <c r="J5" s="133">
        <f>AB5/AA5</f>
        <v>6.1163127413253705E-3</v>
      </c>
      <c r="K5" s="133">
        <f>AC5/AA5</f>
        <v>0.29472623281436006</v>
      </c>
      <c r="L5" s="133">
        <f>AD5/I5</f>
        <v>0.29036164582331692</v>
      </c>
      <c r="M5" s="134">
        <f>Z5</f>
        <v>10.69</v>
      </c>
      <c r="N5" s="135">
        <f>AE5*100/W5</f>
        <v>0.39344396453023972</v>
      </c>
      <c r="O5" s="135">
        <f>AF5*100/W5</f>
        <v>27.541077517116779</v>
      </c>
      <c r="P5" s="217">
        <f>AK5</f>
        <v>0</v>
      </c>
      <c r="Q5" s="218">
        <f>AE5</f>
        <v>5</v>
      </c>
      <c r="R5" s="218">
        <f>AF5</f>
        <v>350</v>
      </c>
      <c r="T5">
        <v>511</v>
      </c>
      <c r="U5">
        <v>6700</v>
      </c>
      <c r="V5" t="s">
        <v>341</v>
      </c>
      <c r="W5">
        <v>1270.829</v>
      </c>
      <c r="X5">
        <v>540.66</v>
      </c>
      <c r="Y5">
        <v>2.351</v>
      </c>
      <c r="Z5">
        <v>10.69</v>
      </c>
      <c r="AA5">
        <v>76.430526</v>
      </c>
      <c r="AB5">
        <v>0.46747300000000003</v>
      </c>
      <c r="AC5">
        <v>22.526081000000001</v>
      </c>
      <c r="AD5" s="1">
        <v>369</v>
      </c>
      <c r="AE5">
        <v>5</v>
      </c>
      <c r="AF5">
        <v>350</v>
      </c>
      <c r="AG5">
        <v>81</v>
      </c>
      <c r="AH5">
        <v>16.627243</v>
      </c>
      <c r="AI5">
        <v>515.29999999999995</v>
      </c>
      <c r="AJ5">
        <v>0</v>
      </c>
      <c r="AK5">
        <v>0</v>
      </c>
      <c r="AL5">
        <v>0</v>
      </c>
      <c r="AM5" t="s">
        <v>346</v>
      </c>
      <c r="AN5" t="s">
        <v>390</v>
      </c>
      <c r="AO5">
        <v>397.23</v>
      </c>
      <c r="AR5" t="s">
        <v>116</v>
      </c>
      <c r="AS5" t="s">
        <v>119</v>
      </c>
      <c r="AT5" t="s">
        <v>217</v>
      </c>
      <c r="AU5" t="s">
        <v>341</v>
      </c>
      <c r="AV5" t="s">
        <v>48</v>
      </c>
      <c r="AW5">
        <v>6</v>
      </c>
      <c r="BB5">
        <v>0.76169826838203836</v>
      </c>
      <c r="BC5" t="s">
        <v>70</v>
      </c>
      <c r="BF5" t="s">
        <v>116</v>
      </c>
      <c r="BG5" t="s">
        <v>119</v>
      </c>
      <c r="BH5" t="s">
        <v>341</v>
      </c>
      <c r="BI5">
        <v>6700</v>
      </c>
      <c r="BJ5">
        <v>6</v>
      </c>
      <c r="BK5" t="s">
        <v>217</v>
      </c>
      <c r="BL5" t="s">
        <v>384</v>
      </c>
      <c r="BM5">
        <v>0.76169826838203836</v>
      </c>
      <c r="BN5" t="s">
        <v>70</v>
      </c>
      <c r="BO5" t="s">
        <v>184</v>
      </c>
      <c r="BP5">
        <v>1270.829</v>
      </c>
    </row>
    <row r="6" spans="1:68" ht="16.5">
      <c r="A6" s="233" t="str">
        <f t="shared" ref="A6:A7" si="0">BF6</f>
        <v>미추홀교통</v>
      </c>
      <c r="B6" s="109" t="str">
        <f t="shared" ref="B6:B69" si="1">IF(BH6="NULL", E6, BH6)</f>
        <v>강석하</v>
      </c>
      <c r="C6" s="110" t="str">
        <f t="shared" ref="C6:C7" si="2">BN6</f>
        <v>C</v>
      </c>
      <c r="D6" s="111">
        <f t="shared" ref="D6:D7" si="3">BM6</f>
        <v>0.88408236322628908</v>
      </c>
      <c r="E6" s="112">
        <f t="shared" ref="E6:E7" si="4">U6</f>
        <v>7476</v>
      </c>
      <c r="F6" s="113" t="str">
        <f t="shared" ref="F6:F7" si="5">BG6</f>
        <v>12</v>
      </c>
      <c r="G6" s="114" t="str">
        <f t="shared" ref="G6:G7" si="6">BK6</f>
        <v>70바2733</v>
      </c>
      <c r="H6" s="115">
        <f t="shared" ref="H6:H7" si="7">BJ6</f>
        <v>6</v>
      </c>
      <c r="I6" s="116">
        <f t="shared" ref="I6:I7" si="8">BP6</f>
        <v>779.18500000000006</v>
      </c>
      <c r="J6" s="117">
        <f t="shared" ref="J6:J7" si="9">AB6/AA6</f>
        <v>1.3777827819123322E-2</v>
      </c>
      <c r="K6" s="117">
        <f t="shared" ref="K6:K7" si="10">AC6/AA6</f>
        <v>0.34787079547979211</v>
      </c>
      <c r="L6" s="117">
        <f t="shared" ref="L6:L7" si="11">AD6/I6</f>
        <v>0.20662615425091602</v>
      </c>
      <c r="M6" s="118">
        <f t="shared" ref="M6:M7" si="12">Z6</f>
        <v>10.125</v>
      </c>
      <c r="N6" s="119">
        <f t="shared" ref="N6:N7" si="13">AE6*100/W6</f>
        <v>0.128339226242805</v>
      </c>
      <c r="O6" s="119">
        <f t="shared" ref="O6" si="14">AF6*100/W6</f>
        <v>26.309541379775023</v>
      </c>
      <c r="P6" s="219">
        <f t="shared" ref="P6:P7" si="15">AK6</f>
        <v>2</v>
      </c>
      <c r="Q6" s="220">
        <f t="shared" ref="Q6:Q7" si="16">AE6</f>
        <v>1</v>
      </c>
      <c r="R6" s="220">
        <f t="shared" ref="R6:R7" si="17">AF6</f>
        <v>205</v>
      </c>
      <c r="T6">
        <v>511</v>
      </c>
      <c r="U6">
        <v>7476</v>
      </c>
      <c r="V6" t="s">
        <v>218</v>
      </c>
      <c r="W6">
        <v>779.18499999999995</v>
      </c>
      <c r="X6">
        <v>424.01100000000002</v>
      </c>
      <c r="Y6">
        <v>1.8380000000000001</v>
      </c>
      <c r="Z6">
        <v>10.125</v>
      </c>
      <c r="AA6">
        <v>49.736649999999997</v>
      </c>
      <c r="AB6">
        <v>0.68526299999999996</v>
      </c>
      <c r="AC6">
        <v>17.301928</v>
      </c>
      <c r="AD6" s="1">
        <v>161</v>
      </c>
      <c r="AE6">
        <v>1</v>
      </c>
      <c r="AF6">
        <v>205</v>
      </c>
      <c r="AG6">
        <v>70</v>
      </c>
      <c r="AH6">
        <v>15.666213000000001</v>
      </c>
      <c r="AI6">
        <v>116.5</v>
      </c>
      <c r="AJ6">
        <v>0</v>
      </c>
      <c r="AK6">
        <v>2</v>
      </c>
      <c r="AL6">
        <v>167</v>
      </c>
      <c r="AM6" t="s">
        <v>219</v>
      </c>
      <c r="AN6" t="s">
        <v>391</v>
      </c>
      <c r="AO6">
        <v>234.03700000000001</v>
      </c>
      <c r="AR6" t="s">
        <v>116</v>
      </c>
      <c r="AS6" t="s">
        <v>117</v>
      </c>
      <c r="AT6" t="s">
        <v>202</v>
      </c>
      <c r="AU6" t="s">
        <v>218</v>
      </c>
      <c r="AV6" t="s">
        <v>48</v>
      </c>
      <c r="AW6">
        <v>6</v>
      </c>
      <c r="BB6">
        <v>0.88408236322628908</v>
      </c>
      <c r="BC6" t="s">
        <v>69</v>
      </c>
      <c r="BF6" t="s">
        <v>116</v>
      </c>
      <c r="BG6" t="s">
        <v>117</v>
      </c>
      <c r="BH6" t="s">
        <v>218</v>
      </c>
      <c r="BI6">
        <v>7476</v>
      </c>
      <c r="BJ6">
        <v>6</v>
      </c>
      <c r="BK6" t="s">
        <v>202</v>
      </c>
      <c r="BL6" t="s">
        <v>378</v>
      </c>
      <c r="BM6">
        <v>0.88408236322628908</v>
      </c>
      <c r="BN6" t="s">
        <v>69</v>
      </c>
      <c r="BO6" t="s">
        <v>173</v>
      </c>
      <c r="BP6">
        <v>779.18500000000006</v>
      </c>
    </row>
    <row r="7" spans="1:68" ht="16.5">
      <c r="A7" s="232" t="str">
        <f t="shared" si="0"/>
        <v>미추홀교통</v>
      </c>
      <c r="B7" s="125" t="str">
        <f t="shared" si="1"/>
        <v>강응도</v>
      </c>
      <c r="C7" s="126" t="str">
        <f t="shared" si="2"/>
        <v>C</v>
      </c>
      <c r="D7" s="127">
        <f t="shared" si="3"/>
        <v>0.87046678368031105</v>
      </c>
      <c r="E7" s="128">
        <f t="shared" si="4"/>
        <v>6592</v>
      </c>
      <c r="F7" s="129" t="str">
        <f t="shared" si="5"/>
        <v>76</v>
      </c>
      <c r="G7" s="130" t="str">
        <f t="shared" si="6"/>
        <v>70바2745</v>
      </c>
      <c r="H7" s="131">
        <f t="shared" si="7"/>
        <v>3</v>
      </c>
      <c r="I7" s="132">
        <f t="shared" si="8"/>
        <v>2069.4030000000002</v>
      </c>
      <c r="J7" s="133">
        <f t="shared" si="9"/>
        <v>3.4809195980868353E-2</v>
      </c>
      <c r="K7" s="133">
        <f t="shared" si="10"/>
        <v>0.29582463566181055</v>
      </c>
      <c r="L7" s="133">
        <f t="shared" si="11"/>
        <v>0.31554994363108585</v>
      </c>
      <c r="M7" s="134">
        <f t="shared" si="12"/>
        <v>7.0819999999999999</v>
      </c>
      <c r="N7" s="135">
        <f t="shared" si="13"/>
        <v>0.24161557705289885</v>
      </c>
      <c r="O7" s="135">
        <v>70</v>
      </c>
      <c r="P7" s="217">
        <f t="shared" si="15"/>
        <v>9</v>
      </c>
      <c r="Q7" s="218">
        <f t="shared" si="16"/>
        <v>5</v>
      </c>
      <c r="R7" s="218">
        <f t="shared" si="17"/>
        <v>329</v>
      </c>
      <c r="T7">
        <v>511</v>
      </c>
      <c r="U7">
        <v>6592</v>
      </c>
      <c r="V7" t="s">
        <v>221</v>
      </c>
      <c r="W7">
        <v>2069.4029999999998</v>
      </c>
      <c r="X7">
        <v>767.52599999999995</v>
      </c>
      <c r="Y7">
        <v>2.6960000000000002</v>
      </c>
      <c r="Z7">
        <v>7.0819999999999999</v>
      </c>
      <c r="AA7">
        <v>131.533288</v>
      </c>
      <c r="AB7">
        <v>4.5785679999999997</v>
      </c>
      <c r="AC7">
        <v>38.910786999999999</v>
      </c>
      <c r="AD7" s="1">
        <v>653</v>
      </c>
      <c r="AE7">
        <v>5</v>
      </c>
      <c r="AF7">
        <v>329</v>
      </c>
      <c r="AG7">
        <v>81</v>
      </c>
      <c r="AH7">
        <v>15.732922</v>
      </c>
      <c r="AI7">
        <v>718.1</v>
      </c>
      <c r="AJ7">
        <v>0</v>
      </c>
      <c r="AK7">
        <v>9</v>
      </c>
      <c r="AL7">
        <v>3236</v>
      </c>
      <c r="AM7" t="s">
        <v>222</v>
      </c>
      <c r="AN7" t="s">
        <v>392</v>
      </c>
      <c r="AO7">
        <v>1814.3030000000001</v>
      </c>
      <c r="AR7" t="s">
        <v>116</v>
      </c>
      <c r="AS7" t="s">
        <v>119</v>
      </c>
      <c r="AT7" t="s">
        <v>216</v>
      </c>
      <c r="AU7" t="s">
        <v>221</v>
      </c>
      <c r="AV7" t="s">
        <v>48</v>
      </c>
      <c r="AW7">
        <v>3</v>
      </c>
      <c r="BB7">
        <v>0.87046678368031105</v>
      </c>
      <c r="BC7" t="s">
        <v>69</v>
      </c>
      <c r="BF7" t="s">
        <v>116</v>
      </c>
      <c r="BG7" t="s">
        <v>119</v>
      </c>
      <c r="BH7" t="s">
        <v>221</v>
      </c>
      <c r="BI7">
        <v>6592</v>
      </c>
      <c r="BJ7">
        <v>3</v>
      </c>
      <c r="BK7" t="s">
        <v>216</v>
      </c>
      <c r="BL7" t="s">
        <v>384</v>
      </c>
      <c r="BM7">
        <v>0.87046678368031105</v>
      </c>
      <c r="BN7" t="s">
        <v>69</v>
      </c>
      <c r="BO7" t="s">
        <v>173</v>
      </c>
      <c r="BP7">
        <v>2069.4030000000002</v>
      </c>
    </row>
    <row r="8" spans="1:68" ht="16.5">
      <c r="A8" s="233" t="str">
        <f t="shared" ref="A8:A24" si="18">BF8</f>
        <v>미추홀교통</v>
      </c>
      <c r="B8" s="109" t="str">
        <f t="shared" si="1"/>
        <v>강장묵</v>
      </c>
      <c r="C8" s="110" t="str">
        <f t="shared" ref="C8:C24" si="19">BN8</f>
        <v>C</v>
      </c>
      <c r="D8" s="111">
        <f t="shared" ref="D8:D24" si="20">BM8</f>
        <v>0.87566778936346346</v>
      </c>
      <c r="E8" s="112">
        <f t="shared" ref="E8:E24" si="21">U8</f>
        <v>7492</v>
      </c>
      <c r="F8" s="113" t="str">
        <f t="shared" ref="F8:F24" si="22">BG8</f>
        <v>76</v>
      </c>
      <c r="G8" s="114" t="str">
        <f t="shared" ref="G8:G24" si="23">BK8</f>
        <v>70바2764</v>
      </c>
      <c r="H8" s="115">
        <f t="shared" ref="H8:H24" si="24">BJ8</f>
        <v>2</v>
      </c>
      <c r="I8" s="116">
        <f t="shared" ref="I8:I24" si="25">BP8</f>
        <v>2241.1569999999997</v>
      </c>
      <c r="J8" s="117">
        <f t="shared" ref="J8:J24" si="26">AB8/AA8</f>
        <v>1.1197595974563242E-2</v>
      </c>
      <c r="K8" s="117">
        <f t="shared" ref="K8:K24" si="27">AC8/AA8</f>
        <v>0.27141244747885146</v>
      </c>
      <c r="L8" s="117">
        <f t="shared" ref="L8:L24" si="28">AD8/I8</f>
        <v>0.2632568802631855</v>
      </c>
      <c r="M8" s="118">
        <f t="shared" ref="M8:M24" si="29">Z8</f>
        <v>7.9880000000000004</v>
      </c>
      <c r="N8" s="119">
        <f t="shared" ref="N8:N24" si="30">AE8*100/W8</f>
        <v>0.13385943064229769</v>
      </c>
      <c r="O8" s="119">
        <f t="shared" ref="O8:O24" si="31">AF8*100/W8</f>
        <v>6.6037319116866859</v>
      </c>
      <c r="P8" s="219">
        <f t="shared" ref="P8:P24" si="32">AK8</f>
        <v>0</v>
      </c>
      <c r="Q8" s="220">
        <f t="shared" ref="Q8:Q24" si="33">AE8</f>
        <v>3</v>
      </c>
      <c r="R8" s="220">
        <f t="shared" ref="R8:R24" si="34">AF8</f>
        <v>148</v>
      </c>
      <c r="T8">
        <v>511</v>
      </c>
      <c r="U8">
        <v>7492</v>
      </c>
      <c r="V8" t="s">
        <v>223</v>
      </c>
      <c r="W8">
        <v>2241.1570000000002</v>
      </c>
      <c r="X8">
        <v>825.88900000000001</v>
      </c>
      <c r="Y8">
        <v>2.714</v>
      </c>
      <c r="Z8">
        <v>7.9880000000000004</v>
      </c>
      <c r="AA8">
        <v>127.82493700000001</v>
      </c>
      <c r="AB8">
        <v>1.431332</v>
      </c>
      <c r="AC8">
        <v>34.693278999999997</v>
      </c>
      <c r="AD8" s="1">
        <v>590</v>
      </c>
      <c r="AE8">
        <v>3</v>
      </c>
      <c r="AF8">
        <v>148</v>
      </c>
      <c r="AG8">
        <v>74</v>
      </c>
      <c r="AH8">
        <v>17.533017999999998</v>
      </c>
      <c r="AI8">
        <v>45.5</v>
      </c>
      <c r="AJ8">
        <v>0</v>
      </c>
      <c r="AK8">
        <v>0</v>
      </c>
      <c r="AL8">
        <v>0</v>
      </c>
      <c r="AM8" t="s">
        <v>224</v>
      </c>
      <c r="AN8" t="s">
        <v>393</v>
      </c>
      <c r="AO8">
        <v>2113.3719999999998</v>
      </c>
      <c r="AR8" t="s">
        <v>116</v>
      </c>
      <c r="AS8" t="s">
        <v>119</v>
      </c>
      <c r="AT8" t="s">
        <v>217</v>
      </c>
      <c r="AU8" t="s">
        <v>223</v>
      </c>
      <c r="AV8" t="s">
        <v>48</v>
      </c>
      <c r="AW8">
        <v>2</v>
      </c>
      <c r="BB8">
        <v>0.87566778936346346</v>
      </c>
      <c r="BC8" t="s">
        <v>69</v>
      </c>
      <c r="BF8" t="s">
        <v>116</v>
      </c>
      <c r="BG8" t="s">
        <v>119</v>
      </c>
      <c r="BH8" t="s">
        <v>223</v>
      </c>
      <c r="BI8">
        <v>7492</v>
      </c>
      <c r="BJ8">
        <v>2</v>
      </c>
      <c r="BK8" t="s">
        <v>217</v>
      </c>
      <c r="BL8" t="s">
        <v>384</v>
      </c>
      <c r="BM8">
        <v>0.87566778936346346</v>
      </c>
      <c r="BN8" t="s">
        <v>69</v>
      </c>
      <c r="BO8" t="s">
        <v>173</v>
      </c>
      <c r="BP8">
        <v>2241.1569999999997</v>
      </c>
    </row>
    <row r="9" spans="1:68" ht="16.5">
      <c r="A9" s="232" t="str">
        <f t="shared" si="18"/>
        <v>미추홀교통</v>
      </c>
      <c r="B9" s="125" t="str">
        <f t="shared" si="1"/>
        <v>강태경</v>
      </c>
      <c r="C9" s="126" t="str">
        <f t="shared" si="19"/>
        <v>D</v>
      </c>
      <c r="D9" s="127">
        <f t="shared" si="20"/>
        <v>0.83596319387291784</v>
      </c>
      <c r="E9" s="128">
        <f t="shared" si="21"/>
        <v>8951</v>
      </c>
      <c r="F9" s="129" t="str">
        <f t="shared" si="22"/>
        <v>12</v>
      </c>
      <c r="G9" s="130" t="str">
        <f t="shared" si="23"/>
        <v>70바2771</v>
      </c>
      <c r="H9" s="131">
        <f t="shared" si="24"/>
        <v>9</v>
      </c>
      <c r="I9" s="132">
        <f t="shared" si="25"/>
        <v>1416.2510000000002</v>
      </c>
      <c r="J9" s="133">
        <f t="shared" si="26"/>
        <v>2.0832228551652152E-2</v>
      </c>
      <c r="K9" s="133">
        <f t="shared" si="27"/>
        <v>0.38115718819079591</v>
      </c>
      <c r="L9" s="133">
        <f t="shared" si="28"/>
        <v>0.22241820129341477</v>
      </c>
      <c r="M9" s="134">
        <f t="shared" si="29"/>
        <v>11.827</v>
      </c>
      <c r="N9" s="135">
        <f t="shared" si="30"/>
        <v>0</v>
      </c>
      <c r="O9" s="135">
        <f t="shared" si="31"/>
        <v>15.039706944602335</v>
      </c>
      <c r="P9" s="217">
        <f t="shared" si="32"/>
        <v>9</v>
      </c>
      <c r="Q9" s="218">
        <f t="shared" si="33"/>
        <v>0</v>
      </c>
      <c r="R9" s="218">
        <f t="shared" si="34"/>
        <v>213</v>
      </c>
      <c r="T9">
        <v>511</v>
      </c>
      <c r="U9">
        <v>8951</v>
      </c>
      <c r="V9" t="s">
        <v>225</v>
      </c>
      <c r="W9">
        <v>1416.251</v>
      </c>
      <c r="X9">
        <v>805.76300000000003</v>
      </c>
      <c r="Y9">
        <v>1.758</v>
      </c>
      <c r="Z9">
        <v>11.827</v>
      </c>
      <c r="AA9">
        <v>94.230532999999994</v>
      </c>
      <c r="AB9">
        <v>1.9630320000000001</v>
      </c>
      <c r="AC9">
        <v>35.916645000000003</v>
      </c>
      <c r="AD9" s="1">
        <v>315</v>
      </c>
      <c r="AE9">
        <v>0</v>
      </c>
      <c r="AF9">
        <v>213</v>
      </c>
      <c r="AG9">
        <v>70</v>
      </c>
      <c r="AH9">
        <v>15.029640000000001</v>
      </c>
      <c r="AI9">
        <v>544.5</v>
      </c>
      <c r="AJ9">
        <v>0</v>
      </c>
      <c r="AK9">
        <v>9</v>
      </c>
      <c r="AL9">
        <v>1245</v>
      </c>
      <c r="AM9" t="s">
        <v>226</v>
      </c>
      <c r="AN9" t="s">
        <v>394</v>
      </c>
      <c r="AO9">
        <v>371.56200000000001</v>
      </c>
      <c r="AR9" t="s">
        <v>116</v>
      </c>
      <c r="AS9" t="s">
        <v>117</v>
      </c>
      <c r="AT9" t="s">
        <v>208</v>
      </c>
      <c r="AU9" t="s">
        <v>225</v>
      </c>
      <c r="AV9" t="s">
        <v>48</v>
      </c>
      <c r="AW9">
        <v>9</v>
      </c>
      <c r="BB9">
        <v>0.83596319387291784</v>
      </c>
      <c r="BC9" t="s">
        <v>67</v>
      </c>
      <c r="BF9" t="s">
        <v>116</v>
      </c>
      <c r="BG9" t="s">
        <v>117</v>
      </c>
      <c r="BH9" t="s">
        <v>225</v>
      </c>
      <c r="BI9">
        <v>8951</v>
      </c>
      <c r="BJ9">
        <v>9</v>
      </c>
      <c r="BK9" t="s">
        <v>208</v>
      </c>
      <c r="BL9" t="s">
        <v>378</v>
      </c>
      <c r="BM9">
        <v>0.83596319387291784</v>
      </c>
      <c r="BN9" t="s">
        <v>67</v>
      </c>
      <c r="BO9" t="s">
        <v>175</v>
      </c>
      <c r="BP9">
        <v>1416.2510000000002</v>
      </c>
    </row>
    <row r="10" spans="1:68" ht="16.5">
      <c r="A10" s="233" t="str">
        <f t="shared" si="18"/>
        <v>미추홀교통</v>
      </c>
      <c r="B10" s="109" t="str">
        <f t="shared" si="1"/>
        <v>길득종</v>
      </c>
      <c r="C10" s="110" t="str">
        <f t="shared" si="19"/>
        <v>C</v>
      </c>
      <c r="D10" s="111">
        <f t="shared" si="20"/>
        <v>0.85571428571428565</v>
      </c>
      <c r="E10" s="112">
        <f t="shared" si="21"/>
        <v>106</v>
      </c>
      <c r="F10" s="113" t="str">
        <f t="shared" si="22"/>
        <v>12</v>
      </c>
      <c r="G10" s="114" t="str">
        <f t="shared" si="23"/>
        <v>70바2777</v>
      </c>
      <c r="H10" s="115">
        <f t="shared" si="24"/>
        <v>1</v>
      </c>
      <c r="I10" s="116">
        <f t="shared" si="25"/>
        <v>1758.818</v>
      </c>
      <c r="J10" s="117">
        <f t="shared" si="26"/>
        <v>2.0149894238464097E-2</v>
      </c>
      <c r="K10" s="117">
        <f t="shared" si="27"/>
        <v>0.36895534139578989</v>
      </c>
      <c r="L10" s="117">
        <f t="shared" si="28"/>
        <v>0.18933169890233101</v>
      </c>
      <c r="M10" s="118">
        <f t="shared" si="29"/>
        <v>13.206</v>
      </c>
      <c r="N10" s="119">
        <f t="shared" si="30"/>
        <v>0.34113819622041619</v>
      </c>
      <c r="O10" s="119">
        <f t="shared" si="31"/>
        <v>40.481732618156059</v>
      </c>
      <c r="P10" s="219">
        <f t="shared" si="32"/>
        <v>5</v>
      </c>
      <c r="Q10" s="220">
        <f t="shared" si="33"/>
        <v>6</v>
      </c>
      <c r="R10" s="220">
        <f t="shared" si="34"/>
        <v>712</v>
      </c>
      <c r="T10">
        <v>511</v>
      </c>
      <c r="U10">
        <v>106</v>
      </c>
      <c r="V10" t="s">
        <v>227</v>
      </c>
      <c r="W10">
        <v>1758.818</v>
      </c>
      <c r="X10">
        <v>978.851</v>
      </c>
      <c r="Y10">
        <v>1.7969999999999999</v>
      </c>
      <c r="Z10">
        <v>13.206</v>
      </c>
      <c r="AA10">
        <v>102.287187</v>
      </c>
      <c r="AB10">
        <v>2.0610759999999999</v>
      </c>
      <c r="AC10">
        <v>37.739404</v>
      </c>
      <c r="AD10" s="1">
        <v>333</v>
      </c>
      <c r="AE10">
        <v>6</v>
      </c>
      <c r="AF10">
        <v>712</v>
      </c>
      <c r="AG10">
        <v>89</v>
      </c>
      <c r="AH10">
        <v>17.194900000000001</v>
      </c>
      <c r="AI10">
        <v>990.9</v>
      </c>
      <c r="AJ10">
        <v>1.7</v>
      </c>
      <c r="AK10">
        <v>5</v>
      </c>
      <c r="AL10">
        <v>878</v>
      </c>
      <c r="AM10" t="s">
        <v>228</v>
      </c>
      <c r="AN10" t="s">
        <v>395</v>
      </c>
      <c r="AO10">
        <v>1758.818</v>
      </c>
      <c r="AR10" t="s">
        <v>116</v>
      </c>
      <c r="AS10" t="s">
        <v>117</v>
      </c>
      <c r="AT10" t="s">
        <v>209</v>
      </c>
      <c r="AU10" t="s">
        <v>227</v>
      </c>
      <c r="AV10" t="s">
        <v>48</v>
      </c>
      <c r="AW10">
        <v>1</v>
      </c>
      <c r="BB10">
        <v>0.85571428571428565</v>
      </c>
      <c r="BC10" t="s">
        <v>69</v>
      </c>
      <c r="BF10" t="s">
        <v>116</v>
      </c>
      <c r="BG10" t="s">
        <v>117</v>
      </c>
      <c r="BH10" t="s">
        <v>227</v>
      </c>
      <c r="BI10">
        <v>106</v>
      </c>
      <c r="BJ10">
        <v>1</v>
      </c>
      <c r="BK10" t="s">
        <v>209</v>
      </c>
      <c r="BL10" t="s">
        <v>172</v>
      </c>
      <c r="BM10">
        <v>0.85571428571428565</v>
      </c>
      <c r="BN10" t="s">
        <v>69</v>
      </c>
      <c r="BO10" t="s">
        <v>173</v>
      </c>
      <c r="BP10">
        <v>1758.818</v>
      </c>
    </row>
    <row r="11" spans="1:68" ht="16.5">
      <c r="A11" s="232" t="str">
        <f t="shared" si="18"/>
        <v>미추홀교통</v>
      </c>
      <c r="B11" s="125" t="str">
        <f t="shared" si="1"/>
        <v>김건호</v>
      </c>
      <c r="C11" s="126" t="str">
        <f t="shared" si="19"/>
        <v>C</v>
      </c>
      <c r="D11" s="127">
        <f t="shared" si="20"/>
        <v>0.85599993651701789</v>
      </c>
      <c r="E11" s="128">
        <f t="shared" si="21"/>
        <v>8009</v>
      </c>
      <c r="F11" s="129" t="str">
        <f t="shared" si="22"/>
        <v>12</v>
      </c>
      <c r="G11" s="130" t="str">
        <f t="shared" si="23"/>
        <v>70바2757</v>
      </c>
      <c r="H11" s="131">
        <f t="shared" si="24"/>
        <v>2</v>
      </c>
      <c r="I11" s="132">
        <f t="shared" si="25"/>
        <v>1810.759</v>
      </c>
      <c r="J11" s="133">
        <f t="shared" si="26"/>
        <v>1.4719740688275628E-2</v>
      </c>
      <c r="K11" s="133">
        <f t="shared" si="27"/>
        <v>0.36223173502503264</v>
      </c>
      <c r="L11" s="133">
        <f t="shared" si="28"/>
        <v>0.23194693495931817</v>
      </c>
      <c r="M11" s="134">
        <f t="shared" si="29"/>
        <v>11.308999999999999</v>
      </c>
      <c r="N11" s="135">
        <f t="shared" si="30"/>
        <v>0</v>
      </c>
      <c r="O11" s="135">
        <f t="shared" si="31"/>
        <v>7.897240880757737</v>
      </c>
      <c r="P11" s="217">
        <f t="shared" si="32"/>
        <v>13</v>
      </c>
      <c r="Q11" s="218">
        <f t="shared" si="33"/>
        <v>0</v>
      </c>
      <c r="R11" s="218">
        <f t="shared" si="34"/>
        <v>143</v>
      </c>
      <c r="T11">
        <v>511</v>
      </c>
      <c r="U11">
        <v>8009</v>
      </c>
      <c r="V11" t="s">
        <v>229</v>
      </c>
      <c r="W11">
        <v>1810.759</v>
      </c>
      <c r="X11">
        <v>1007.371</v>
      </c>
      <c r="Y11">
        <v>1.798</v>
      </c>
      <c r="Z11">
        <v>11.308999999999999</v>
      </c>
      <c r="AA11">
        <v>107.053856</v>
      </c>
      <c r="AB11">
        <v>1.5758049999999999</v>
      </c>
      <c r="AC11">
        <v>38.778303999999999</v>
      </c>
      <c r="AD11" s="1">
        <v>420</v>
      </c>
      <c r="AE11">
        <v>0</v>
      </c>
      <c r="AF11">
        <v>143</v>
      </c>
      <c r="AG11">
        <v>72</v>
      </c>
      <c r="AH11">
        <v>16.914466999999998</v>
      </c>
      <c r="AI11">
        <v>1132.4000000000001</v>
      </c>
      <c r="AJ11">
        <v>0</v>
      </c>
      <c r="AK11">
        <v>13</v>
      </c>
      <c r="AL11">
        <v>2393</v>
      </c>
      <c r="AM11" t="s">
        <v>230</v>
      </c>
      <c r="AN11" t="s">
        <v>396</v>
      </c>
      <c r="AO11">
        <v>1690.037</v>
      </c>
      <c r="AR11" t="s">
        <v>116</v>
      </c>
      <c r="AS11" t="s">
        <v>117</v>
      </c>
      <c r="AT11" t="s">
        <v>203</v>
      </c>
      <c r="AU11" t="s">
        <v>229</v>
      </c>
      <c r="AV11" t="s">
        <v>48</v>
      </c>
      <c r="AW11">
        <v>2</v>
      </c>
      <c r="BB11">
        <v>0.85599993651701789</v>
      </c>
      <c r="BC11" t="s">
        <v>69</v>
      </c>
      <c r="BF11" t="s">
        <v>116</v>
      </c>
      <c r="BG11" t="s">
        <v>117</v>
      </c>
      <c r="BH11" t="s">
        <v>229</v>
      </c>
      <c r="BI11">
        <v>8009</v>
      </c>
      <c r="BJ11">
        <v>2</v>
      </c>
      <c r="BK11" t="s">
        <v>203</v>
      </c>
      <c r="BL11" t="s">
        <v>204</v>
      </c>
      <c r="BM11">
        <v>0.85599993651701789</v>
      </c>
      <c r="BN11" t="s">
        <v>69</v>
      </c>
      <c r="BO11" t="s">
        <v>173</v>
      </c>
      <c r="BP11">
        <v>1810.759</v>
      </c>
    </row>
    <row r="12" spans="1:68" ht="16.5">
      <c r="A12" s="233" t="str">
        <f t="shared" si="18"/>
        <v>미추홀교통</v>
      </c>
      <c r="B12" s="109" t="str">
        <f t="shared" si="1"/>
        <v>김경호</v>
      </c>
      <c r="C12" s="110" t="str">
        <f t="shared" si="19"/>
        <v>D</v>
      </c>
      <c r="D12" s="111">
        <f t="shared" si="20"/>
        <v>0.84666666666666668</v>
      </c>
      <c r="E12" s="112">
        <f t="shared" si="21"/>
        <v>7198</v>
      </c>
      <c r="F12" s="113" t="str">
        <f t="shared" si="22"/>
        <v>12</v>
      </c>
      <c r="G12" s="114" t="str">
        <f t="shared" si="23"/>
        <v>70바2643</v>
      </c>
      <c r="H12" s="115">
        <f t="shared" si="24"/>
        <v>1</v>
      </c>
      <c r="I12" s="116">
        <f t="shared" si="25"/>
        <v>948.827</v>
      </c>
      <c r="J12" s="117">
        <f t="shared" si="26"/>
        <v>1.2501415347680921E-2</v>
      </c>
      <c r="K12" s="117">
        <f t="shared" si="27"/>
        <v>0.3477447610695345</v>
      </c>
      <c r="L12" s="117">
        <f t="shared" si="28"/>
        <v>0.2592674955497683</v>
      </c>
      <c r="M12" s="118">
        <f t="shared" si="29"/>
        <v>13.82</v>
      </c>
      <c r="N12" s="119">
        <f t="shared" si="30"/>
        <v>0.42157316349555818</v>
      </c>
      <c r="O12" s="119">
        <f t="shared" si="31"/>
        <v>22.027197792642916</v>
      </c>
      <c r="P12" s="219">
        <f t="shared" si="32"/>
        <v>3</v>
      </c>
      <c r="Q12" s="220">
        <f t="shared" si="33"/>
        <v>4</v>
      </c>
      <c r="R12" s="220">
        <f t="shared" si="34"/>
        <v>209</v>
      </c>
      <c r="T12">
        <v>511</v>
      </c>
      <c r="U12">
        <v>7198</v>
      </c>
      <c r="V12" t="s">
        <v>231</v>
      </c>
      <c r="W12">
        <v>948.827</v>
      </c>
      <c r="X12">
        <v>533.64200000000005</v>
      </c>
      <c r="Y12">
        <v>1.778</v>
      </c>
      <c r="Z12">
        <v>13.82</v>
      </c>
      <c r="AA12">
        <v>54.103313999999997</v>
      </c>
      <c r="AB12">
        <v>0.67636799999999997</v>
      </c>
      <c r="AC12">
        <v>18.814143999999999</v>
      </c>
      <c r="AD12" s="1">
        <v>246</v>
      </c>
      <c r="AE12">
        <v>4</v>
      </c>
      <c r="AF12">
        <v>209</v>
      </c>
      <c r="AG12">
        <v>77</v>
      </c>
      <c r="AH12">
        <v>17.537317000000002</v>
      </c>
      <c r="AI12">
        <v>788.1</v>
      </c>
      <c r="AJ12">
        <v>0</v>
      </c>
      <c r="AK12">
        <v>3</v>
      </c>
      <c r="AL12">
        <v>320</v>
      </c>
      <c r="AM12" t="s">
        <v>232</v>
      </c>
      <c r="AN12" t="s">
        <v>397</v>
      </c>
      <c r="AO12">
        <v>948.827</v>
      </c>
      <c r="AR12" t="s">
        <v>116</v>
      </c>
      <c r="AS12" t="s">
        <v>117</v>
      </c>
      <c r="AT12" t="s">
        <v>199</v>
      </c>
      <c r="AU12" t="s">
        <v>231</v>
      </c>
      <c r="AV12" t="s">
        <v>48</v>
      </c>
      <c r="AW12">
        <v>1</v>
      </c>
      <c r="BB12">
        <v>0.84666666666666668</v>
      </c>
      <c r="BC12" t="s">
        <v>67</v>
      </c>
      <c r="BF12" t="s">
        <v>116</v>
      </c>
      <c r="BG12" t="s">
        <v>117</v>
      </c>
      <c r="BH12" t="s">
        <v>231</v>
      </c>
      <c r="BI12">
        <v>7198</v>
      </c>
      <c r="BJ12">
        <v>1</v>
      </c>
      <c r="BK12" t="s">
        <v>199</v>
      </c>
      <c r="BL12" t="s">
        <v>172</v>
      </c>
      <c r="BM12">
        <v>0.84666666666666668</v>
      </c>
      <c r="BN12" t="s">
        <v>67</v>
      </c>
      <c r="BO12" t="s">
        <v>175</v>
      </c>
      <c r="BP12">
        <v>948.827</v>
      </c>
    </row>
    <row r="13" spans="1:68" ht="16.5">
      <c r="A13" s="232" t="str">
        <f t="shared" si="18"/>
        <v>미추홀교통</v>
      </c>
      <c r="B13" s="125" t="str">
        <f t="shared" si="1"/>
        <v>김대현</v>
      </c>
      <c r="C13" s="126" t="str">
        <f t="shared" si="19"/>
        <v>C</v>
      </c>
      <c r="D13" s="127">
        <f t="shared" si="20"/>
        <v>0.86483870967741938</v>
      </c>
      <c r="E13" s="128">
        <f t="shared" si="21"/>
        <v>7771</v>
      </c>
      <c r="F13" s="129" t="str">
        <f t="shared" si="22"/>
        <v>76</v>
      </c>
      <c r="G13" s="130" t="str">
        <f t="shared" si="23"/>
        <v>70바2692</v>
      </c>
      <c r="H13" s="131">
        <f t="shared" si="24"/>
        <v>1</v>
      </c>
      <c r="I13" s="132">
        <f t="shared" si="25"/>
        <v>690.48400000000004</v>
      </c>
      <c r="J13" s="133">
        <f t="shared" si="26"/>
        <v>2.2292405552744057E-2</v>
      </c>
      <c r="K13" s="133">
        <f t="shared" si="27"/>
        <v>0.30804821913145825</v>
      </c>
      <c r="L13" s="133">
        <f t="shared" si="28"/>
        <v>0.35627183251168743</v>
      </c>
      <c r="M13" s="134">
        <f t="shared" si="29"/>
        <v>8.4440000000000008</v>
      </c>
      <c r="N13" s="135">
        <f t="shared" si="30"/>
        <v>0</v>
      </c>
      <c r="O13" s="135">
        <f t="shared" si="31"/>
        <v>14.337768869372788</v>
      </c>
      <c r="P13" s="217">
        <f t="shared" si="32"/>
        <v>1</v>
      </c>
      <c r="Q13" s="218">
        <f t="shared" si="33"/>
        <v>0</v>
      </c>
      <c r="R13" s="218">
        <f t="shared" si="34"/>
        <v>99</v>
      </c>
      <c r="T13">
        <v>511</v>
      </c>
      <c r="U13">
        <v>7771</v>
      </c>
      <c r="V13" t="s">
        <v>398</v>
      </c>
      <c r="W13">
        <v>690.48400000000004</v>
      </c>
      <c r="X13">
        <v>257.5</v>
      </c>
      <c r="Y13">
        <v>2.681</v>
      </c>
      <c r="Z13">
        <v>8.4440000000000008</v>
      </c>
      <c r="AA13">
        <v>40.334364000000001</v>
      </c>
      <c r="AB13">
        <v>0.89915</v>
      </c>
      <c r="AC13">
        <v>12.424929000000001</v>
      </c>
      <c r="AD13" s="1">
        <v>246</v>
      </c>
      <c r="AE13">
        <v>0</v>
      </c>
      <c r="AF13">
        <v>99</v>
      </c>
      <c r="AG13">
        <v>69</v>
      </c>
      <c r="AH13">
        <v>17.119</v>
      </c>
      <c r="AI13">
        <v>7.3</v>
      </c>
      <c r="AJ13">
        <v>0</v>
      </c>
      <c r="AK13">
        <v>1</v>
      </c>
      <c r="AL13">
        <v>178</v>
      </c>
      <c r="AM13" t="s">
        <v>399</v>
      </c>
      <c r="AN13" t="s">
        <v>400</v>
      </c>
      <c r="AO13">
        <v>690.48400000000004</v>
      </c>
      <c r="AR13" t="s">
        <v>116</v>
      </c>
      <c r="AS13" t="s">
        <v>119</v>
      </c>
      <c r="AT13" t="s">
        <v>213</v>
      </c>
      <c r="AU13" t="s">
        <v>398</v>
      </c>
      <c r="AV13" t="s">
        <v>48</v>
      </c>
      <c r="AW13">
        <v>1</v>
      </c>
      <c r="BB13">
        <v>0.86483870967741938</v>
      </c>
      <c r="BC13" t="s">
        <v>69</v>
      </c>
      <c r="BF13" t="s">
        <v>116</v>
      </c>
      <c r="BG13" t="s">
        <v>119</v>
      </c>
      <c r="BH13" t="s">
        <v>398</v>
      </c>
      <c r="BI13">
        <v>7771</v>
      </c>
      <c r="BJ13">
        <v>1</v>
      </c>
      <c r="BK13" t="s">
        <v>213</v>
      </c>
      <c r="BL13" t="s">
        <v>172</v>
      </c>
      <c r="BM13">
        <v>0.86483870967741938</v>
      </c>
      <c r="BN13" t="s">
        <v>69</v>
      </c>
      <c r="BO13" t="s">
        <v>173</v>
      </c>
      <c r="BP13">
        <v>690.48400000000004</v>
      </c>
    </row>
    <row r="14" spans="1:68" ht="16.5">
      <c r="A14" s="233" t="str">
        <f t="shared" si="18"/>
        <v>미추홀교통</v>
      </c>
      <c r="B14" s="109" t="str">
        <f t="shared" si="1"/>
        <v>김상협</v>
      </c>
      <c r="C14" s="110" t="str">
        <f t="shared" si="19"/>
        <v>B</v>
      </c>
      <c r="D14" s="111">
        <f t="shared" si="20"/>
        <v>0.94214527304771378</v>
      </c>
      <c r="E14" s="112">
        <f t="shared" si="21"/>
        <v>2957</v>
      </c>
      <c r="F14" s="113" t="str">
        <f t="shared" si="22"/>
        <v>76</v>
      </c>
      <c r="G14" s="114" t="str">
        <f t="shared" si="23"/>
        <v>70바2743</v>
      </c>
      <c r="H14" s="115">
        <f t="shared" si="24"/>
        <v>3</v>
      </c>
      <c r="I14" s="116">
        <f t="shared" si="25"/>
        <v>502.24</v>
      </c>
      <c r="J14" s="117">
        <f t="shared" si="26"/>
        <v>1.3435117323119273E-2</v>
      </c>
      <c r="K14" s="117">
        <f t="shared" si="27"/>
        <v>0.27753468937179004</v>
      </c>
      <c r="L14" s="117">
        <f t="shared" si="28"/>
        <v>0.29866199426568968</v>
      </c>
      <c r="M14" s="118">
        <f t="shared" si="29"/>
        <v>5.5529999999999999</v>
      </c>
      <c r="N14" s="119">
        <f t="shared" si="30"/>
        <v>0</v>
      </c>
      <c r="O14" s="119">
        <f t="shared" si="31"/>
        <v>10.751831793564829</v>
      </c>
      <c r="P14" s="219">
        <f t="shared" si="32"/>
        <v>1</v>
      </c>
      <c r="Q14" s="220">
        <f t="shared" si="33"/>
        <v>0</v>
      </c>
      <c r="R14" s="220">
        <f t="shared" si="34"/>
        <v>54</v>
      </c>
      <c r="T14">
        <v>511</v>
      </c>
      <c r="U14">
        <v>2957</v>
      </c>
      <c r="V14" t="s">
        <v>233</v>
      </c>
      <c r="W14">
        <v>502.24</v>
      </c>
      <c r="X14">
        <v>172.73</v>
      </c>
      <c r="Y14">
        <v>2.9079999999999999</v>
      </c>
      <c r="Z14">
        <v>5.5529999999999999</v>
      </c>
      <c r="AA14">
        <v>30.433600999999999</v>
      </c>
      <c r="AB14">
        <v>0.40887899999999999</v>
      </c>
      <c r="AC14">
        <v>8.4463799999999996</v>
      </c>
      <c r="AD14" s="1">
        <v>150</v>
      </c>
      <c r="AE14">
        <v>0</v>
      </c>
      <c r="AF14">
        <v>54</v>
      </c>
      <c r="AG14">
        <v>74</v>
      </c>
      <c r="AH14">
        <v>16.502811999999999</v>
      </c>
      <c r="AI14">
        <v>39.200000000000003</v>
      </c>
      <c r="AJ14">
        <v>0</v>
      </c>
      <c r="AK14">
        <v>1</v>
      </c>
      <c r="AL14">
        <v>284</v>
      </c>
      <c r="AM14" t="s">
        <v>234</v>
      </c>
      <c r="AN14" t="s">
        <v>401</v>
      </c>
      <c r="AO14">
        <v>250.727</v>
      </c>
      <c r="AR14" t="s">
        <v>116</v>
      </c>
      <c r="AS14" t="s">
        <v>119</v>
      </c>
      <c r="AT14" t="s">
        <v>215</v>
      </c>
      <c r="AU14" t="s">
        <v>233</v>
      </c>
      <c r="AV14" t="s">
        <v>48</v>
      </c>
      <c r="AW14">
        <v>3</v>
      </c>
      <c r="BB14">
        <v>0.94214527304771378</v>
      </c>
      <c r="BC14" t="s">
        <v>68</v>
      </c>
      <c r="BF14" t="s">
        <v>116</v>
      </c>
      <c r="BG14" t="s">
        <v>119</v>
      </c>
      <c r="BH14" t="s">
        <v>233</v>
      </c>
      <c r="BI14">
        <v>2957</v>
      </c>
      <c r="BJ14">
        <v>3</v>
      </c>
      <c r="BK14" t="s">
        <v>215</v>
      </c>
      <c r="BL14" t="s">
        <v>216</v>
      </c>
      <c r="BM14">
        <v>0.94214527304771378</v>
      </c>
      <c r="BN14" t="s">
        <v>68</v>
      </c>
      <c r="BO14" t="s">
        <v>220</v>
      </c>
      <c r="BP14">
        <v>502.24</v>
      </c>
    </row>
    <row r="15" spans="1:68" ht="16.5">
      <c r="A15" s="232" t="str">
        <f t="shared" si="18"/>
        <v>미추홀교통</v>
      </c>
      <c r="B15" s="125" t="str">
        <f t="shared" si="1"/>
        <v>김상훈</v>
      </c>
      <c r="C15" s="126" t="str">
        <f t="shared" si="19"/>
        <v>C</v>
      </c>
      <c r="D15" s="127">
        <f t="shared" si="20"/>
        <v>0.86650426427640759</v>
      </c>
      <c r="E15" s="128">
        <f t="shared" si="21"/>
        <v>7349</v>
      </c>
      <c r="F15" s="129" t="str">
        <f t="shared" si="22"/>
        <v>76</v>
      </c>
      <c r="G15" s="130" t="str">
        <f t="shared" si="23"/>
        <v>70바2694</v>
      </c>
      <c r="H15" s="131">
        <f t="shared" si="24"/>
        <v>2</v>
      </c>
      <c r="I15" s="132">
        <f t="shared" si="25"/>
        <v>2500.4279999999999</v>
      </c>
      <c r="J15" s="133">
        <f t="shared" si="26"/>
        <v>1.3071547399894804E-2</v>
      </c>
      <c r="K15" s="133">
        <f t="shared" si="27"/>
        <v>0.30673936420771197</v>
      </c>
      <c r="L15" s="133">
        <f t="shared" si="28"/>
        <v>0.43152612272778901</v>
      </c>
      <c r="M15" s="134">
        <f t="shared" si="29"/>
        <v>7.1109999999999998</v>
      </c>
      <c r="N15" s="135">
        <f t="shared" si="30"/>
        <v>0</v>
      </c>
      <c r="O15" s="135">
        <f t="shared" si="31"/>
        <v>2.7595275688802077</v>
      </c>
      <c r="P15" s="217">
        <f t="shared" si="32"/>
        <v>0</v>
      </c>
      <c r="Q15" s="218">
        <f t="shared" si="33"/>
        <v>0</v>
      </c>
      <c r="R15" s="218">
        <f t="shared" si="34"/>
        <v>69</v>
      </c>
      <c r="T15">
        <v>511</v>
      </c>
      <c r="U15">
        <v>7349</v>
      </c>
      <c r="V15" t="s">
        <v>235</v>
      </c>
      <c r="W15">
        <v>2500.4279999999999</v>
      </c>
      <c r="X15">
        <v>930.83</v>
      </c>
      <c r="Y15">
        <v>2.6859999999999999</v>
      </c>
      <c r="Z15">
        <v>7.1109999999999998</v>
      </c>
      <c r="AA15">
        <v>154.147167</v>
      </c>
      <c r="AB15">
        <v>2.014942</v>
      </c>
      <c r="AC15">
        <v>47.283003999999998</v>
      </c>
      <c r="AD15" s="1">
        <v>1079</v>
      </c>
      <c r="AE15">
        <v>0</v>
      </c>
      <c r="AF15">
        <v>69</v>
      </c>
      <c r="AG15">
        <v>70</v>
      </c>
      <c r="AH15">
        <v>16.221043999999999</v>
      </c>
      <c r="AI15">
        <v>178.2</v>
      </c>
      <c r="AJ15">
        <v>0</v>
      </c>
      <c r="AK15">
        <v>0</v>
      </c>
      <c r="AL15">
        <v>0</v>
      </c>
      <c r="AM15" t="s">
        <v>236</v>
      </c>
      <c r="AN15" t="s">
        <v>402</v>
      </c>
      <c r="AO15">
        <v>2444.4189999999999</v>
      </c>
      <c r="AR15" t="s">
        <v>116</v>
      </c>
      <c r="AS15" t="s">
        <v>119</v>
      </c>
      <c r="AT15" t="s">
        <v>214</v>
      </c>
      <c r="AU15" t="s">
        <v>235</v>
      </c>
      <c r="AV15" t="s">
        <v>48</v>
      </c>
      <c r="AW15">
        <v>2</v>
      </c>
      <c r="BB15">
        <v>0.86650426427640759</v>
      </c>
      <c r="BC15" t="s">
        <v>69</v>
      </c>
      <c r="BF15" t="s">
        <v>116</v>
      </c>
      <c r="BG15" t="s">
        <v>119</v>
      </c>
      <c r="BH15" t="s">
        <v>235</v>
      </c>
      <c r="BI15">
        <v>7349</v>
      </c>
      <c r="BJ15">
        <v>2</v>
      </c>
      <c r="BK15" t="s">
        <v>214</v>
      </c>
      <c r="BL15" t="s">
        <v>215</v>
      </c>
      <c r="BM15">
        <v>0.86650426427640759</v>
      </c>
      <c r="BN15" t="s">
        <v>69</v>
      </c>
      <c r="BO15" t="s">
        <v>173</v>
      </c>
      <c r="BP15">
        <v>2500.4279999999999</v>
      </c>
    </row>
    <row r="16" spans="1:68" ht="16.5">
      <c r="A16" s="233" t="str">
        <f t="shared" si="18"/>
        <v>미추홀교통</v>
      </c>
      <c r="B16" s="109" t="str">
        <f t="shared" si="1"/>
        <v>김영기</v>
      </c>
      <c r="C16" s="110" t="str">
        <f t="shared" si="19"/>
        <v>C</v>
      </c>
      <c r="D16" s="111">
        <f t="shared" si="20"/>
        <v>0.86629722671086751</v>
      </c>
      <c r="E16" s="112">
        <f t="shared" si="21"/>
        <v>5736</v>
      </c>
      <c r="F16" s="113" t="str">
        <f t="shared" si="22"/>
        <v>12</v>
      </c>
      <c r="G16" s="114" t="str">
        <f t="shared" si="23"/>
        <v>70바2758</v>
      </c>
      <c r="H16" s="115">
        <f t="shared" si="24"/>
        <v>6</v>
      </c>
      <c r="I16" s="116">
        <f t="shared" si="25"/>
        <v>1366.2339999999999</v>
      </c>
      <c r="J16" s="117">
        <f t="shared" si="26"/>
        <v>1.1857189726200852E-2</v>
      </c>
      <c r="K16" s="117">
        <f t="shared" si="27"/>
        <v>0.34427061732132819</v>
      </c>
      <c r="L16" s="117">
        <f t="shared" si="28"/>
        <v>0.22397334570798269</v>
      </c>
      <c r="M16" s="118">
        <f t="shared" si="29"/>
        <v>11.023</v>
      </c>
      <c r="N16" s="119">
        <f t="shared" si="30"/>
        <v>7.3193903826138135E-2</v>
      </c>
      <c r="O16" s="119">
        <f t="shared" si="31"/>
        <v>5.2699610754819455</v>
      </c>
      <c r="P16" s="219">
        <f t="shared" si="32"/>
        <v>0</v>
      </c>
      <c r="Q16" s="220">
        <f t="shared" si="33"/>
        <v>1</v>
      </c>
      <c r="R16" s="220">
        <f t="shared" si="34"/>
        <v>72</v>
      </c>
      <c r="T16">
        <v>511</v>
      </c>
      <c r="U16">
        <v>5736</v>
      </c>
      <c r="V16" t="s">
        <v>237</v>
      </c>
      <c r="W16">
        <v>1366.2339999999999</v>
      </c>
      <c r="X16">
        <v>751.76400000000001</v>
      </c>
      <c r="Y16">
        <v>1.8169999999999999</v>
      </c>
      <c r="Z16">
        <v>11.023</v>
      </c>
      <c r="AA16">
        <v>87.145522999999997</v>
      </c>
      <c r="AB16">
        <v>1.033301</v>
      </c>
      <c r="AC16">
        <v>30.001643000000001</v>
      </c>
      <c r="AD16" s="1">
        <v>306</v>
      </c>
      <c r="AE16">
        <v>1</v>
      </c>
      <c r="AF16">
        <v>72</v>
      </c>
      <c r="AG16">
        <v>74</v>
      </c>
      <c r="AH16">
        <v>15.677614999999999</v>
      </c>
      <c r="AI16">
        <v>299.89999999999998</v>
      </c>
      <c r="AJ16">
        <v>0</v>
      </c>
      <c r="AK16">
        <v>0</v>
      </c>
      <c r="AL16">
        <v>0</v>
      </c>
      <c r="AM16" t="s">
        <v>238</v>
      </c>
      <c r="AN16" t="s">
        <v>403</v>
      </c>
      <c r="AO16">
        <v>458.23500000000001</v>
      </c>
      <c r="AR16" t="s">
        <v>116</v>
      </c>
      <c r="AS16" t="s">
        <v>117</v>
      </c>
      <c r="AT16" t="s">
        <v>204</v>
      </c>
      <c r="AU16" t="s">
        <v>237</v>
      </c>
      <c r="AV16" t="s">
        <v>48</v>
      </c>
      <c r="AW16">
        <v>6</v>
      </c>
      <c r="BB16">
        <v>0.86629722671086751</v>
      </c>
      <c r="BC16" t="s">
        <v>69</v>
      </c>
      <c r="BF16" t="s">
        <v>116</v>
      </c>
      <c r="BG16" t="s">
        <v>117</v>
      </c>
      <c r="BH16" t="s">
        <v>237</v>
      </c>
      <c r="BI16">
        <v>5736</v>
      </c>
      <c r="BJ16">
        <v>6</v>
      </c>
      <c r="BK16" t="s">
        <v>204</v>
      </c>
      <c r="BL16" t="s">
        <v>378</v>
      </c>
      <c r="BM16">
        <v>0.86629722671086751</v>
      </c>
      <c r="BN16" t="s">
        <v>69</v>
      </c>
      <c r="BO16" t="s">
        <v>173</v>
      </c>
      <c r="BP16">
        <v>1366.2339999999999</v>
      </c>
    </row>
    <row r="17" spans="1:68" ht="16.5">
      <c r="A17" s="232" t="str">
        <f t="shared" si="18"/>
        <v>미추홀교통</v>
      </c>
      <c r="B17" s="125" t="str">
        <f t="shared" si="1"/>
        <v>김영호</v>
      </c>
      <c r="C17" s="126" t="str">
        <f t="shared" si="19"/>
        <v>C</v>
      </c>
      <c r="D17" s="127">
        <f t="shared" si="20"/>
        <v>0.86057477846569319</v>
      </c>
      <c r="E17" s="128">
        <f t="shared" si="21"/>
        <v>3002</v>
      </c>
      <c r="F17" s="129" t="str">
        <f t="shared" si="22"/>
        <v>12</v>
      </c>
      <c r="G17" s="130" t="str">
        <f t="shared" si="23"/>
        <v>70바2619</v>
      </c>
      <c r="H17" s="131">
        <f t="shared" si="24"/>
        <v>8</v>
      </c>
      <c r="I17" s="132">
        <f t="shared" si="25"/>
        <v>934.50000000000011</v>
      </c>
      <c r="J17" s="133">
        <f t="shared" si="26"/>
        <v>7.190327752650911E-3</v>
      </c>
      <c r="K17" s="133">
        <f t="shared" si="27"/>
        <v>0.35356831587952164</v>
      </c>
      <c r="L17" s="133">
        <f t="shared" si="28"/>
        <v>0.20010700909577311</v>
      </c>
      <c r="M17" s="134">
        <f t="shared" si="29"/>
        <v>13.111000000000001</v>
      </c>
      <c r="N17" s="135">
        <f t="shared" si="30"/>
        <v>0</v>
      </c>
      <c r="O17" s="135">
        <f t="shared" si="31"/>
        <v>13.055109684323167</v>
      </c>
      <c r="P17" s="217">
        <f t="shared" si="32"/>
        <v>1</v>
      </c>
      <c r="Q17" s="218">
        <f t="shared" si="33"/>
        <v>0</v>
      </c>
      <c r="R17" s="218">
        <f t="shared" si="34"/>
        <v>122</v>
      </c>
      <c r="T17">
        <v>511</v>
      </c>
      <c r="U17">
        <v>3002</v>
      </c>
      <c r="V17" t="s">
        <v>239</v>
      </c>
      <c r="W17">
        <v>934.5</v>
      </c>
      <c r="X17">
        <v>520.89499999999998</v>
      </c>
      <c r="Y17">
        <v>1.794</v>
      </c>
      <c r="Z17">
        <v>13.111000000000001</v>
      </c>
      <c r="AA17">
        <v>52.923873999999998</v>
      </c>
      <c r="AB17">
        <v>0.38053999999999999</v>
      </c>
      <c r="AC17">
        <v>18.712205000000001</v>
      </c>
      <c r="AD17" s="1">
        <v>187</v>
      </c>
      <c r="AE17">
        <v>0</v>
      </c>
      <c r="AF17">
        <v>122</v>
      </c>
      <c r="AG17">
        <v>72</v>
      </c>
      <c r="AH17">
        <v>17.657437000000002</v>
      </c>
      <c r="AI17">
        <v>487.8</v>
      </c>
      <c r="AJ17">
        <v>0</v>
      </c>
      <c r="AK17">
        <v>1</v>
      </c>
      <c r="AL17">
        <v>35</v>
      </c>
      <c r="AM17" t="s">
        <v>240</v>
      </c>
      <c r="AN17" t="s">
        <v>404</v>
      </c>
      <c r="AO17">
        <v>221.03299999999999</v>
      </c>
      <c r="AR17" t="s">
        <v>116</v>
      </c>
      <c r="AS17" t="s">
        <v>117</v>
      </c>
      <c r="AT17" t="s">
        <v>196</v>
      </c>
      <c r="AU17" t="s">
        <v>239</v>
      </c>
      <c r="AV17" t="s">
        <v>48</v>
      </c>
      <c r="AW17">
        <v>8</v>
      </c>
      <c r="BB17">
        <v>0.86057477846569319</v>
      </c>
      <c r="BC17" t="s">
        <v>69</v>
      </c>
      <c r="BF17" t="s">
        <v>116</v>
      </c>
      <c r="BG17" t="s">
        <v>117</v>
      </c>
      <c r="BH17" t="s">
        <v>239</v>
      </c>
      <c r="BI17">
        <v>3002</v>
      </c>
      <c r="BJ17">
        <v>8</v>
      </c>
      <c r="BK17" t="s">
        <v>196</v>
      </c>
      <c r="BL17" t="s">
        <v>197</v>
      </c>
      <c r="BM17">
        <v>0.86057477846569319</v>
      </c>
      <c r="BN17" t="s">
        <v>69</v>
      </c>
      <c r="BO17" t="s">
        <v>173</v>
      </c>
      <c r="BP17">
        <v>934.50000000000011</v>
      </c>
    </row>
    <row r="18" spans="1:68" ht="16.5">
      <c r="A18" s="233" t="str">
        <f t="shared" si="18"/>
        <v>미추홀교통</v>
      </c>
      <c r="B18" s="109" t="str">
        <f t="shared" si="1"/>
        <v>김용일</v>
      </c>
      <c r="C18" s="110" t="str">
        <f t="shared" si="19"/>
        <v>B</v>
      </c>
      <c r="D18" s="111">
        <f t="shared" si="20"/>
        <v>0.94140508725683003</v>
      </c>
      <c r="E18" s="112">
        <f t="shared" si="21"/>
        <v>74</v>
      </c>
      <c r="F18" s="113" t="str">
        <f t="shared" si="22"/>
        <v>12</v>
      </c>
      <c r="G18" s="114" t="str">
        <f t="shared" si="23"/>
        <v>70바2640</v>
      </c>
      <c r="H18" s="115">
        <f t="shared" si="24"/>
        <v>5</v>
      </c>
      <c r="I18" s="116">
        <f t="shared" si="25"/>
        <v>785.68899999999996</v>
      </c>
      <c r="J18" s="117">
        <f t="shared" si="26"/>
        <v>1.4315728244090182E-2</v>
      </c>
      <c r="K18" s="117">
        <f t="shared" si="27"/>
        <v>0.33655043466066098</v>
      </c>
      <c r="L18" s="117">
        <f t="shared" si="28"/>
        <v>0.1081852997814657</v>
      </c>
      <c r="M18" s="118">
        <f t="shared" si="29"/>
        <v>9.1489999999999991</v>
      </c>
      <c r="N18" s="119">
        <f t="shared" si="30"/>
        <v>0.63638411636156289</v>
      </c>
      <c r="O18" s="119">
        <f t="shared" si="31"/>
        <v>23.291658658833203</v>
      </c>
      <c r="P18" s="219">
        <f t="shared" si="32"/>
        <v>1</v>
      </c>
      <c r="Q18" s="220">
        <f t="shared" si="33"/>
        <v>5</v>
      </c>
      <c r="R18" s="220">
        <f t="shared" si="34"/>
        <v>183</v>
      </c>
      <c r="T18">
        <v>511</v>
      </c>
      <c r="U18">
        <v>74</v>
      </c>
      <c r="V18" t="s">
        <v>241</v>
      </c>
      <c r="W18">
        <v>785.68899999999996</v>
      </c>
      <c r="X18">
        <v>395.27</v>
      </c>
      <c r="Y18">
        <v>1.988</v>
      </c>
      <c r="Z18">
        <v>9.1489999999999991</v>
      </c>
      <c r="AA18">
        <v>48.837752999999999</v>
      </c>
      <c r="AB18">
        <v>0.69914799999999999</v>
      </c>
      <c r="AC18">
        <v>16.436367000000001</v>
      </c>
      <c r="AD18" s="1">
        <v>85</v>
      </c>
      <c r="AE18">
        <v>5</v>
      </c>
      <c r="AF18">
        <v>183</v>
      </c>
      <c r="AG18">
        <v>71</v>
      </c>
      <c r="AH18">
        <v>16.087738000000002</v>
      </c>
      <c r="AI18">
        <v>29.8</v>
      </c>
      <c r="AJ18">
        <v>0</v>
      </c>
      <c r="AK18">
        <v>1</v>
      </c>
      <c r="AL18">
        <v>218</v>
      </c>
      <c r="AM18" t="s">
        <v>242</v>
      </c>
      <c r="AN18" t="s">
        <v>405</v>
      </c>
      <c r="AO18">
        <v>247.78700000000001</v>
      </c>
      <c r="AR18" t="s">
        <v>116</v>
      </c>
      <c r="AS18" t="s">
        <v>117</v>
      </c>
      <c r="AT18" t="s">
        <v>197</v>
      </c>
      <c r="AU18" t="s">
        <v>241</v>
      </c>
      <c r="AV18" t="s">
        <v>48</v>
      </c>
      <c r="AW18">
        <v>5</v>
      </c>
      <c r="BB18">
        <v>0.94140508725683003</v>
      </c>
      <c r="BC18" t="s">
        <v>68</v>
      </c>
      <c r="BF18" t="s">
        <v>116</v>
      </c>
      <c r="BG18" t="s">
        <v>117</v>
      </c>
      <c r="BH18" t="s">
        <v>241</v>
      </c>
      <c r="BI18">
        <v>74</v>
      </c>
      <c r="BJ18">
        <v>5</v>
      </c>
      <c r="BK18" t="s">
        <v>197</v>
      </c>
      <c r="BL18" t="s">
        <v>379</v>
      </c>
      <c r="BM18">
        <v>0.94140508725683003</v>
      </c>
      <c r="BN18" t="s">
        <v>68</v>
      </c>
      <c r="BO18" t="s">
        <v>220</v>
      </c>
      <c r="BP18">
        <v>785.68899999999996</v>
      </c>
    </row>
    <row r="19" spans="1:68" ht="16.5">
      <c r="A19" s="232" t="str">
        <f t="shared" si="18"/>
        <v>미추홀교통</v>
      </c>
      <c r="B19" s="125" t="str">
        <f t="shared" si="1"/>
        <v>김인식</v>
      </c>
      <c r="C19" s="126" t="str">
        <f t="shared" si="19"/>
        <v>D</v>
      </c>
      <c r="D19" s="127">
        <f t="shared" si="20"/>
        <v>0.84571428571428564</v>
      </c>
      <c r="E19" s="128">
        <f t="shared" si="21"/>
        <v>3457</v>
      </c>
      <c r="F19" s="129" t="str">
        <f t="shared" si="22"/>
        <v>12</v>
      </c>
      <c r="G19" s="130" t="str">
        <f t="shared" si="23"/>
        <v>70바2758</v>
      </c>
      <c r="H19" s="131">
        <f t="shared" si="24"/>
        <v>1</v>
      </c>
      <c r="I19" s="132">
        <f t="shared" si="25"/>
        <v>1695.7529999999999</v>
      </c>
      <c r="J19" s="133">
        <f t="shared" si="26"/>
        <v>2.1680575210716032E-2</v>
      </c>
      <c r="K19" s="133">
        <f t="shared" si="27"/>
        <v>0.35899919227916138</v>
      </c>
      <c r="L19" s="133">
        <f t="shared" si="28"/>
        <v>0.15391392496430789</v>
      </c>
      <c r="M19" s="134">
        <f t="shared" si="29"/>
        <v>13.69</v>
      </c>
      <c r="N19" s="135">
        <f t="shared" si="30"/>
        <v>0.23588340990698528</v>
      </c>
      <c r="O19" s="135">
        <f t="shared" si="31"/>
        <v>16.688751250919211</v>
      </c>
      <c r="P19" s="217">
        <f t="shared" si="32"/>
        <v>26</v>
      </c>
      <c r="Q19" s="218">
        <f t="shared" si="33"/>
        <v>4</v>
      </c>
      <c r="R19" s="218">
        <f t="shared" si="34"/>
        <v>283</v>
      </c>
      <c r="T19">
        <v>511</v>
      </c>
      <c r="U19">
        <v>3457</v>
      </c>
      <c r="V19" t="s">
        <v>190</v>
      </c>
      <c r="W19">
        <v>1695.7529999999999</v>
      </c>
      <c r="X19">
        <v>955.06399999999996</v>
      </c>
      <c r="Y19">
        <v>1.776</v>
      </c>
      <c r="Z19">
        <v>13.69</v>
      </c>
      <c r="AA19">
        <v>102.856081</v>
      </c>
      <c r="AB19">
        <v>2.2299790000000002</v>
      </c>
      <c r="AC19">
        <v>36.925249999999998</v>
      </c>
      <c r="AD19" s="1">
        <v>261</v>
      </c>
      <c r="AE19">
        <v>4</v>
      </c>
      <c r="AF19">
        <v>283</v>
      </c>
      <c r="AG19">
        <v>89</v>
      </c>
      <c r="AH19">
        <v>16.486657000000001</v>
      </c>
      <c r="AI19">
        <v>1170.0999999999999</v>
      </c>
      <c r="AJ19">
        <v>30.6</v>
      </c>
      <c r="AK19">
        <v>26</v>
      </c>
      <c r="AL19">
        <v>4435</v>
      </c>
      <c r="AM19" t="s">
        <v>243</v>
      </c>
      <c r="AN19" t="s">
        <v>406</v>
      </c>
      <c r="AO19">
        <v>1695.7529999999999</v>
      </c>
      <c r="AR19" t="s">
        <v>116</v>
      </c>
      <c r="AS19" t="s">
        <v>117</v>
      </c>
      <c r="AT19" t="s">
        <v>204</v>
      </c>
      <c r="AU19" t="s">
        <v>190</v>
      </c>
      <c r="AV19" t="s">
        <v>48</v>
      </c>
      <c r="AW19">
        <v>1</v>
      </c>
      <c r="BB19">
        <v>0.84571428571428564</v>
      </c>
      <c r="BC19" t="s">
        <v>67</v>
      </c>
      <c r="BF19" t="s">
        <v>116</v>
      </c>
      <c r="BG19" t="s">
        <v>117</v>
      </c>
      <c r="BH19" t="s">
        <v>190</v>
      </c>
      <c r="BI19">
        <v>3457</v>
      </c>
      <c r="BJ19">
        <v>1</v>
      </c>
      <c r="BK19" t="s">
        <v>204</v>
      </c>
      <c r="BL19" t="s">
        <v>172</v>
      </c>
      <c r="BM19">
        <v>0.84571428571428564</v>
      </c>
      <c r="BN19" t="s">
        <v>67</v>
      </c>
      <c r="BO19" t="s">
        <v>175</v>
      </c>
      <c r="BP19">
        <v>1695.7529999999999</v>
      </c>
    </row>
    <row r="20" spans="1:68" ht="16.5">
      <c r="A20" s="233" t="str">
        <f t="shared" si="18"/>
        <v>미추홀교통</v>
      </c>
      <c r="B20" s="109" t="str">
        <f t="shared" si="1"/>
        <v>김종국</v>
      </c>
      <c r="C20" s="110" t="str">
        <f t="shared" si="19"/>
        <v>B</v>
      </c>
      <c r="D20" s="111">
        <f t="shared" si="20"/>
        <v>0.93612903225806454</v>
      </c>
      <c r="E20" s="112">
        <f t="shared" si="21"/>
        <v>6321</v>
      </c>
      <c r="F20" s="113" t="str">
        <f t="shared" si="22"/>
        <v>76</v>
      </c>
      <c r="G20" s="114" t="str">
        <f t="shared" si="23"/>
        <v>70바2743</v>
      </c>
      <c r="H20" s="115">
        <f t="shared" si="24"/>
        <v>1</v>
      </c>
      <c r="I20" s="116">
        <f t="shared" si="25"/>
        <v>2260.8290000000002</v>
      </c>
      <c r="J20" s="117">
        <f t="shared" si="26"/>
        <v>8.4486903628975454E-3</v>
      </c>
      <c r="K20" s="117">
        <f t="shared" si="27"/>
        <v>0.29074581632010166</v>
      </c>
      <c r="L20" s="117">
        <f t="shared" si="28"/>
        <v>0.31006325555802761</v>
      </c>
      <c r="M20" s="118">
        <f t="shared" si="29"/>
        <v>5.2649999999999997</v>
      </c>
      <c r="N20" s="119">
        <f t="shared" si="30"/>
        <v>4.4231562847079541E-2</v>
      </c>
      <c r="O20" s="119">
        <f t="shared" si="31"/>
        <v>2.1673465795068974</v>
      </c>
      <c r="P20" s="219">
        <f t="shared" si="32"/>
        <v>2</v>
      </c>
      <c r="Q20" s="220">
        <f t="shared" si="33"/>
        <v>1</v>
      </c>
      <c r="R20" s="220">
        <f t="shared" si="34"/>
        <v>49</v>
      </c>
      <c r="T20">
        <v>511</v>
      </c>
      <c r="U20">
        <v>6321</v>
      </c>
      <c r="V20" t="s">
        <v>244</v>
      </c>
      <c r="W20">
        <v>2260.8290000000002</v>
      </c>
      <c r="X20">
        <v>779.00300000000004</v>
      </c>
      <c r="Y20">
        <v>2.9020000000000001</v>
      </c>
      <c r="Z20">
        <v>5.2649999999999997</v>
      </c>
      <c r="AA20">
        <v>141.40440100000001</v>
      </c>
      <c r="AB20">
        <v>1.194682</v>
      </c>
      <c r="AC20">
        <v>41.112738</v>
      </c>
      <c r="AD20" s="1">
        <v>701</v>
      </c>
      <c r="AE20">
        <v>1</v>
      </c>
      <c r="AF20">
        <v>49</v>
      </c>
      <c r="AG20">
        <v>69</v>
      </c>
      <c r="AH20">
        <v>15.988391999999999</v>
      </c>
      <c r="AI20">
        <v>168.2</v>
      </c>
      <c r="AJ20">
        <v>0</v>
      </c>
      <c r="AK20">
        <v>2</v>
      </c>
      <c r="AL20">
        <v>51</v>
      </c>
      <c r="AM20" t="s">
        <v>245</v>
      </c>
      <c r="AN20" t="s">
        <v>407</v>
      </c>
      <c r="AO20">
        <v>2260.8290000000002</v>
      </c>
      <c r="AR20" t="s">
        <v>116</v>
      </c>
      <c r="AS20" t="s">
        <v>119</v>
      </c>
      <c r="AT20" t="s">
        <v>215</v>
      </c>
      <c r="AU20" t="s">
        <v>244</v>
      </c>
      <c r="AV20" t="s">
        <v>48</v>
      </c>
      <c r="AW20">
        <v>1</v>
      </c>
      <c r="BB20">
        <v>0.93612903225806454</v>
      </c>
      <c r="BC20" t="s">
        <v>68</v>
      </c>
      <c r="BF20" t="s">
        <v>116</v>
      </c>
      <c r="BG20" t="s">
        <v>119</v>
      </c>
      <c r="BH20" t="s">
        <v>244</v>
      </c>
      <c r="BI20">
        <v>6321</v>
      </c>
      <c r="BJ20">
        <v>1</v>
      </c>
      <c r="BK20" t="s">
        <v>215</v>
      </c>
      <c r="BL20" t="s">
        <v>172</v>
      </c>
      <c r="BM20">
        <v>0.93612903225806454</v>
      </c>
      <c r="BN20" t="s">
        <v>68</v>
      </c>
      <c r="BO20" t="s">
        <v>220</v>
      </c>
      <c r="BP20">
        <v>2260.8290000000002</v>
      </c>
    </row>
    <row r="21" spans="1:68" ht="16.5">
      <c r="A21" s="232" t="str">
        <f t="shared" si="18"/>
        <v>미추홀교통</v>
      </c>
      <c r="B21" s="125" t="str">
        <f t="shared" si="1"/>
        <v>김홍덕</v>
      </c>
      <c r="C21" s="126" t="str">
        <f t="shared" si="19"/>
        <v>C</v>
      </c>
      <c r="D21" s="127">
        <f t="shared" si="20"/>
        <v>0.88247774721651717</v>
      </c>
      <c r="E21" s="128">
        <f t="shared" si="21"/>
        <v>4613</v>
      </c>
      <c r="F21" s="129" t="str">
        <f t="shared" si="22"/>
        <v>12</v>
      </c>
      <c r="G21" s="130" t="str">
        <f t="shared" si="23"/>
        <v>70바2651</v>
      </c>
      <c r="H21" s="131">
        <f t="shared" si="24"/>
        <v>6</v>
      </c>
      <c r="I21" s="132">
        <f t="shared" si="25"/>
        <v>664.75900000000001</v>
      </c>
      <c r="J21" s="133">
        <f t="shared" si="26"/>
        <v>1.0544899895802774E-2</v>
      </c>
      <c r="K21" s="133">
        <f t="shared" si="27"/>
        <v>0.34918121232662158</v>
      </c>
      <c r="L21" s="133">
        <f t="shared" si="28"/>
        <v>0.16246489329215549</v>
      </c>
      <c r="M21" s="134">
        <f t="shared" si="29"/>
        <v>10.707000000000001</v>
      </c>
      <c r="N21" s="135">
        <f t="shared" si="30"/>
        <v>0.45129137025598748</v>
      </c>
      <c r="O21" s="135">
        <f t="shared" si="31"/>
        <v>22.263707599295383</v>
      </c>
      <c r="P21" s="217">
        <f t="shared" si="32"/>
        <v>1</v>
      </c>
      <c r="Q21" s="218">
        <f t="shared" si="33"/>
        <v>3</v>
      </c>
      <c r="R21" s="218">
        <f t="shared" si="34"/>
        <v>148</v>
      </c>
      <c r="T21">
        <v>511</v>
      </c>
      <c r="U21">
        <v>4613</v>
      </c>
      <c r="V21" t="s">
        <v>246</v>
      </c>
      <c r="W21">
        <v>664.75900000000001</v>
      </c>
      <c r="X21">
        <v>360.38900000000001</v>
      </c>
      <c r="Y21">
        <v>1.845</v>
      </c>
      <c r="Z21">
        <v>10.707000000000001</v>
      </c>
      <c r="AA21">
        <v>41.27749</v>
      </c>
      <c r="AB21">
        <v>0.43526700000000002</v>
      </c>
      <c r="AC21">
        <v>14.413323999999999</v>
      </c>
      <c r="AD21" s="1">
        <v>108</v>
      </c>
      <c r="AE21">
        <v>3</v>
      </c>
      <c r="AF21">
        <v>148</v>
      </c>
      <c r="AG21">
        <v>80</v>
      </c>
      <c r="AH21">
        <v>16.104637</v>
      </c>
      <c r="AI21">
        <v>127</v>
      </c>
      <c r="AJ21">
        <v>0</v>
      </c>
      <c r="AK21">
        <v>1</v>
      </c>
      <c r="AL21">
        <v>302</v>
      </c>
      <c r="AM21" t="s">
        <v>247</v>
      </c>
      <c r="AN21" t="s">
        <v>408</v>
      </c>
      <c r="AO21">
        <v>159.952</v>
      </c>
      <c r="AR21" t="s">
        <v>116</v>
      </c>
      <c r="AS21" t="s">
        <v>117</v>
      </c>
      <c r="AT21" t="s">
        <v>200</v>
      </c>
      <c r="AU21" t="s">
        <v>246</v>
      </c>
      <c r="AV21" t="s">
        <v>48</v>
      </c>
      <c r="AW21">
        <v>6</v>
      </c>
      <c r="BB21">
        <v>0.88247774721651717</v>
      </c>
      <c r="BC21" t="s">
        <v>69</v>
      </c>
      <c r="BF21" t="s">
        <v>116</v>
      </c>
      <c r="BG21" t="s">
        <v>117</v>
      </c>
      <c r="BH21" t="s">
        <v>246</v>
      </c>
      <c r="BI21">
        <v>4613</v>
      </c>
      <c r="BJ21">
        <v>6</v>
      </c>
      <c r="BK21" t="s">
        <v>200</v>
      </c>
      <c r="BL21" t="s">
        <v>383</v>
      </c>
      <c r="BM21">
        <v>0.88247774721651717</v>
      </c>
      <c r="BN21" t="s">
        <v>69</v>
      </c>
      <c r="BO21" t="s">
        <v>173</v>
      </c>
      <c r="BP21">
        <v>664.75900000000001</v>
      </c>
    </row>
    <row r="22" spans="1:68" ht="16.5">
      <c r="A22" s="233" t="str">
        <f t="shared" si="18"/>
        <v>미추홀교통</v>
      </c>
      <c r="B22" s="109" t="str">
        <f t="shared" si="1"/>
        <v>박래후</v>
      </c>
      <c r="C22" s="110" t="str">
        <f t="shared" si="19"/>
        <v>D</v>
      </c>
      <c r="D22" s="111">
        <f t="shared" si="20"/>
        <v>0.83809523809523812</v>
      </c>
      <c r="E22" s="112">
        <f t="shared" si="21"/>
        <v>7462</v>
      </c>
      <c r="F22" s="113" t="str">
        <f t="shared" si="22"/>
        <v>12</v>
      </c>
      <c r="G22" s="114" t="str">
        <f t="shared" si="23"/>
        <v>70바2682</v>
      </c>
      <c r="H22" s="115">
        <f t="shared" si="24"/>
        <v>1</v>
      </c>
      <c r="I22" s="116">
        <f t="shared" si="25"/>
        <v>1045.825</v>
      </c>
      <c r="J22" s="117">
        <f t="shared" si="26"/>
        <v>3.3037259424651806E-2</v>
      </c>
      <c r="K22" s="117">
        <f t="shared" si="27"/>
        <v>0.37506521006170412</v>
      </c>
      <c r="L22" s="117">
        <f t="shared" si="28"/>
        <v>0.21418497358544689</v>
      </c>
      <c r="M22" s="118">
        <f t="shared" si="29"/>
        <v>16.419</v>
      </c>
      <c r="N22" s="119">
        <f t="shared" si="30"/>
        <v>0.38247316711686946</v>
      </c>
      <c r="O22" s="119">
        <f t="shared" si="31"/>
        <v>87.203882102646233</v>
      </c>
      <c r="P22" s="219">
        <f t="shared" si="32"/>
        <v>22</v>
      </c>
      <c r="Q22" s="220">
        <f t="shared" si="33"/>
        <v>4</v>
      </c>
      <c r="R22" s="220">
        <f t="shared" si="34"/>
        <v>912</v>
      </c>
      <c r="T22">
        <v>511</v>
      </c>
      <c r="U22">
        <v>7462</v>
      </c>
      <c r="V22" t="s">
        <v>409</v>
      </c>
      <c r="W22">
        <v>1045.825</v>
      </c>
      <c r="X22">
        <v>594.36</v>
      </c>
      <c r="Y22">
        <v>1.76</v>
      </c>
      <c r="Z22">
        <v>16.419</v>
      </c>
      <c r="AA22">
        <v>57.880254999999998</v>
      </c>
      <c r="AB22">
        <v>1.9122049999999999</v>
      </c>
      <c r="AC22">
        <v>21.708870000000001</v>
      </c>
      <c r="AD22" s="1">
        <v>224</v>
      </c>
      <c r="AE22">
        <v>4</v>
      </c>
      <c r="AF22">
        <v>912</v>
      </c>
      <c r="AG22">
        <v>85</v>
      </c>
      <c r="AH22">
        <v>18.068769</v>
      </c>
      <c r="AI22">
        <v>993.1</v>
      </c>
      <c r="AJ22">
        <v>1.9</v>
      </c>
      <c r="AK22">
        <v>22</v>
      </c>
      <c r="AL22">
        <v>2998</v>
      </c>
      <c r="AM22" t="s">
        <v>410</v>
      </c>
      <c r="AN22" t="s">
        <v>411</v>
      </c>
      <c r="AO22">
        <v>1045.825</v>
      </c>
      <c r="AR22" t="s">
        <v>116</v>
      </c>
      <c r="AS22" t="s">
        <v>117</v>
      </c>
      <c r="AT22" t="s">
        <v>378</v>
      </c>
      <c r="AU22" t="s">
        <v>409</v>
      </c>
      <c r="AV22" t="s">
        <v>48</v>
      </c>
      <c r="AW22">
        <v>1</v>
      </c>
      <c r="BB22">
        <v>0.83809523809523812</v>
      </c>
      <c r="BC22" t="s">
        <v>67</v>
      </c>
      <c r="BF22" t="s">
        <v>116</v>
      </c>
      <c r="BG22" t="s">
        <v>117</v>
      </c>
      <c r="BH22" t="s">
        <v>409</v>
      </c>
      <c r="BI22">
        <v>7462</v>
      </c>
      <c r="BJ22">
        <v>1</v>
      </c>
      <c r="BK22" t="s">
        <v>378</v>
      </c>
      <c r="BL22" t="s">
        <v>172</v>
      </c>
      <c r="BM22">
        <v>0.83809523809523812</v>
      </c>
      <c r="BN22" t="s">
        <v>67</v>
      </c>
      <c r="BO22" t="s">
        <v>175</v>
      </c>
      <c r="BP22">
        <v>1045.825</v>
      </c>
    </row>
    <row r="23" spans="1:68" ht="16.5">
      <c r="A23" s="232" t="str">
        <f t="shared" si="18"/>
        <v>미추홀교통</v>
      </c>
      <c r="B23" s="125" t="str">
        <f t="shared" si="1"/>
        <v>박상원</v>
      </c>
      <c r="C23" s="126" t="str">
        <f t="shared" si="19"/>
        <v>C</v>
      </c>
      <c r="D23" s="127">
        <f t="shared" si="20"/>
        <v>0.86476190476190473</v>
      </c>
      <c r="E23" s="128">
        <f t="shared" si="21"/>
        <v>3612</v>
      </c>
      <c r="F23" s="129" t="str">
        <f t="shared" si="22"/>
        <v>12</v>
      </c>
      <c r="G23" s="130" t="str">
        <f t="shared" si="23"/>
        <v>70바2758</v>
      </c>
      <c r="H23" s="131">
        <f t="shared" si="24"/>
        <v>1</v>
      </c>
      <c r="I23" s="132">
        <f t="shared" si="25"/>
        <v>2082.8040000000001</v>
      </c>
      <c r="J23" s="133">
        <f t="shared" si="26"/>
        <v>2.3286120131403725E-2</v>
      </c>
      <c r="K23" s="133">
        <f t="shared" si="27"/>
        <v>0.34822704816610445</v>
      </c>
      <c r="L23" s="133">
        <f t="shared" si="28"/>
        <v>0.17572464811859395</v>
      </c>
      <c r="M23" s="134">
        <f t="shared" si="29"/>
        <v>11.696999999999999</v>
      </c>
      <c r="N23" s="135">
        <f t="shared" si="30"/>
        <v>4.8012198939506548E-2</v>
      </c>
      <c r="O23" s="135">
        <f t="shared" si="31"/>
        <v>19.492952769439658</v>
      </c>
      <c r="P23" s="217">
        <f t="shared" si="32"/>
        <v>2</v>
      </c>
      <c r="Q23" s="218">
        <f t="shared" si="33"/>
        <v>1</v>
      </c>
      <c r="R23" s="218">
        <f t="shared" si="34"/>
        <v>406</v>
      </c>
      <c r="T23">
        <v>511</v>
      </c>
      <c r="U23">
        <v>3612</v>
      </c>
      <c r="V23" t="s">
        <v>248</v>
      </c>
      <c r="W23">
        <v>2082.8040000000001</v>
      </c>
      <c r="X23">
        <v>1146.9349999999999</v>
      </c>
      <c r="Y23">
        <v>1.8160000000000001</v>
      </c>
      <c r="Z23">
        <v>11.696999999999999</v>
      </c>
      <c r="AA23">
        <v>134.69968299999999</v>
      </c>
      <c r="AB23">
        <v>3.1366329999999998</v>
      </c>
      <c r="AC23">
        <v>46.906072999999999</v>
      </c>
      <c r="AD23" s="1">
        <v>366</v>
      </c>
      <c r="AE23">
        <v>1</v>
      </c>
      <c r="AF23">
        <v>406</v>
      </c>
      <c r="AG23">
        <v>87</v>
      </c>
      <c r="AH23">
        <v>15.462574999999999</v>
      </c>
      <c r="AI23">
        <v>521.6</v>
      </c>
      <c r="AJ23">
        <v>9.6</v>
      </c>
      <c r="AK23">
        <v>2</v>
      </c>
      <c r="AL23">
        <v>386</v>
      </c>
      <c r="AM23" t="s">
        <v>249</v>
      </c>
      <c r="AN23" t="s">
        <v>412</v>
      </c>
      <c r="AO23">
        <v>2082.8040000000001</v>
      </c>
      <c r="AR23" t="s">
        <v>116</v>
      </c>
      <c r="AS23" t="s">
        <v>117</v>
      </c>
      <c r="AT23" t="s">
        <v>204</v>
      </c>
      <c r="AU23" t="s">
        <v>248</v>
      </c>
      <c r="AV23" t="s">
        <v>48</v>
      </c>
      <c r="AW23">
        <v>1</v>
      </c>
      <c r="BB23">
        <v>0.86476190476190473</v>
      </c>
      <c r="BC23" t="s">
        <v>69</v>
      </c>
      <c r="BF23" t="s">
        <v>116</v>
      </c>
      <c r="BG23" t="s">
        <v>117</v>
      </c>
      <c r="BH23" t="s">
        <v>248</v>
      </c>
      <c r="BI23">
        <v>3612</v>
      </c>
      <c r="BJ23">
        <v>1</v>
      </c>
      <c r="BK23" t="s">
        <v>204</v>
      </c>
      <c r="BL23" t="s">
        <v>172</v>
      </c>
      <c r="BM23">
        <v>0.86476190476190473</v>
      </c>
      <c r="BN23" t="s">
        <v>69</v>
      </c>
      <c r="BO23" t="s">
        <v>173</v>
      </c>
      <c r="BP23">
        <v>2082.8040000000001</v>
      </c>
    </row>
    <row r="24" spans="1:68" ht="16.5">
      <c r="A24" s="233" t="str">
        <f t="shared" si="18"/>
        <v>미추홀교통</v>
      </c>
      <c r="B24" s="109" t="str">
        <f t="shared" si="1"/>
        <v>박은</v>
      </c>
      <c r="C24" s="110" t="str">
        <f t="shared" si="19"/>
        <v>C</v>
      </c>
      <c r="D24" s="111">
        <f t="shared" si="20"/>
        <v>0.8619944701922726</v>
      </c>
      <c r="E24" s="112">
        <f t="shared" si="21"/>
        <v>664</v>
      </c>
      <c r="F24" s="113" t="str">
        <f t="shared" si="22"/>
        <v>76</v>
      </c>
      <c r="G24" s="114" t="str">
        <f t="shared" si="23"/>
        <v>70바2694</v>
      </c>
      <c r="H24" s="115">
        <f t="shared" si="24"/>
        <v>3</v>
      </c>
      <c r="I24" s="116">
        <f t="shared" si="25"/>
        <v>453.92700000000002</v>
      </c>
      <c r="J24" s="117">
        <f t="shared" si="26"/>
        <v>1.8970356147098497E-2</v>
      </c>
      <c r="K24" s="117">
        <f t="shared" si="27"/>
        <v>0.25839428081734445</v>
      </c>
      <c r="L24" s="117">
        <f t="shared" si="28"/>
        <v>0.38332154729725265</v>
      </c>
      <c r="M24" s="118">
        <f t="shared" si="29"/>
        <v>9.1720000000000006</v>
      </c>
      <c r="N24" s="119">
        <f t="shared" si="30"/>
        <v>0.40582439166923689</v>
      </c>
      <c r="O24" s="119">
        <f t="shared" si="31"/>
        <v>32.668863529373567</v>
      </c>
      <c r="P24" s="219">
        <f t="shared" si="32"/>
        <v>0</v>
      </c>
      <c r="Q24" s="220">
        <f t="shared" si="33"/>
        <v>2</v>
      </c>
      <c r="R24" s="220">
        <f t="shared" si="34"/>
        <v>161</v>
      </c>
      <c r="T24">
        <v>511</v>
      </c>
      <c r="U24">
        <v>664</v>
      </c>
      <c r="V24" t="s">
        <v>413</v>
      </c>
      <c r="W24">
        <v>492.82400000000001</v>
      </c>
      <c r="X24">
        <v>188.25200000000001</v>
      </c>
      <c r="Y24">
        <v>2.6179999999999999</v>
      </c>
      <c r="Z24">
        <v>9.1720000000000006</v>
      </c>
      <c r="AA24">
        <v>25.594985999999999</v>
      </c>
      <c r="AB24">
        <v>0.48554599999999998</v>
      </c>
      <c r="AC24">
        <v>6.6135979999999996</v>
      </c>
      <c r="AD24" s="1">
        <v>174</v>
      </c>
      <c r="AE24">
        <v>2</v>
      </c>
      <c r="AF24">
        <v>161</v>
      </c>
      <c r="AG24">
        <v>78</v>
      </c>
      <c r="AH24">
        <v>19.254708000000001</v>
      </c>
      <c r="AI24">
        <v>249.5</v>
      </c>
      <c r="AJ24">
        <v>0</v>
      </c>
      <c r="AK24">
        <v>0</v>
      </c>
      <c r="AL24">
        <v>0</v>
      </c>
      <c r="AM24" t="s">
        <v>414</v>
      </c>
      <c r="AN24" t="s">
        <v>415</v>
      </c>
      <c r="AO24">
        <v>171.34800000000001</v>
      </c>
      <c r="AR24" t="s">
        <v>116</v>
      </c>
      <c r="AS24" t="s">
        <v>119</v>
      </c>
      <c r="AT24" t="s">
        <v>214</v>
      </c>
      <c r="AU24" t="s">
        <v>413</v>
      </c>
      <c r="AV24" t="s">
        <v>48</v>
      </c>
      <c r="AW24">
        <v>3</v>
      </c>
      <c r="BB24">
        <v>0.8619944701922726</v>
      </c>
      <c r="BC24" t="s">
        <v>69</v>
      </c>
      <c r="BF24" t="s">
        <v>116</v>
      </c>
      <c r="BG24" t="s">
        <v>119</v>
      </c>
      <c r="BH24" t="s">
        <v>413</v>
      </c>
      <c r="BI24">
        <v>664</v>
      </c>
      <c r="BJ24">
        <v>3</v>
      </c>
      <c r="BK24" t="s">
        <v>214</v>
      </c>
      <c r="BL24" t="s">
        <v>213</v>
      </c>
      <c r="BM24">
        <v>0.8619944701922726</v>
      </c>
      <c r="BN24" t="s">
        <v>69</v>
      </c>
      <c r="BO24" t="s">
        <v>173</v>
      </c>
      <c r="BP24">
        <v>453.92700000000002</v>
      </c>
    </row>
    <row r="25" spans="1:68" ht="16.5">
      <c r="A25" s="232" t="str">
        <f t="shared" ref="A25:A71" si="35">BF25</f>
        <v>미추홀교통</v>
      </c>
      <c r="B25" s="125" t="str">
        <f t="shared" si="1"/>
        <v>박주용</v>
      </c>
      <c r="C25" s="126" t="str">
        <f t="shared" ref="C25:C71" si="36">BN25</f>
        <v>D</v>
      </c>
      <c r="D25" s="127">
        <f t="shared" ref="D25:D71" si="37">BM25</f>
        <v>0.82631460248998767</v>
      </c>
      <c r="E25" s="128">
        <f t="shared" ref="E25:E71" si="38">U25</f>
        <v>1577</v>
      </c>
      <c r="F25" s="129" t="str">
        <f t="shared" ref="F25:F71" si="39">BG25</f>
        <v>76</v>
      </c>
      <c r="G25" s="130" t="str">
        <f t="shared" ref="G25:G71" si="40">BK25</f>
        <v>70바2764</v>
      </c>
      <c r="H25" s="131">
        <f t="shared" ref="H25:H71" si="41">BJ25</f>
        <v>6</v>
      </c>
      <c r="I25" s="132">
        <f t="shared" ref="I25:I71" si="42">BP25</f>
        <v>1732.9739999999999</v>
      </c>
      <c r="J25" s="133">
        <f t="shared" ref="J25:J71" si="43">AB25/AA25</f>
        <v>6.8154294443155405E-2</v>
      </c>
      <c r="K25" s="133">
        <f t="shared" ref="K25:K71" si="44">AC25/AA25</f>
        <v>0.31072232186435922</v>
      </c>
      <c r="L25" s="133">
        <f t="shared" ref="L25:L71" si="45">AD25/I25</f>
        <v>6.5205825361488404E-2</v>
      </c>
      <c r="M25" s="134">
        <f t="shared" ref="M25:M71" si="46">Z25</f>
        <v>9.657</v>
      </c>
      <c r="N25" s="135">
        <f t="shared" ref="N25:N71" si="47">AE25*100/W25</f>
        <v>0</v>
      </c>
      <c r="O25" s="135">
        <f t="shared" ref="O25:O71" si="48">AF25*100/W25</f>
        <v>8.6556405347108498</v>
      </c>
      <c r="P25" s="217">
        <f t="shared" ref="P25:P71" si="49">AK25</f>
        <v>22</v>
      </c>
      <c r="Q25" s="218">
        <f t="shared" ref="Q25:Q71" si="50">AE25</f>
        <v>0</v>
      </c>
      <c r="R25" s="218">
        <f t="shared" ref="R25:R71" si="51">AF25</f>
        <v>150</v>
      </c>
      <c r="T25">
        <v>511</v>
      </c>
      <c r="U25">
        <v>1577</v>
      </c>
      <c r="V25" t="s">
        <v>250</v>
      </c>
      <c r="W25">
        <v>1732.9739999999999</v>
      </c>
      <c r="X25">
        <v>681.65099999999995</v>
      </c>
      <c r="Y25">
        <v>2.5419999999999998</v>
      </c>
      <c r="Z25">
        <v>9.657</v>
      </c>
      <c r="AA25">
        <v>112.15525100000001</v>
      </c>
      <c r="AB25">
        <v>7.6438620000000004</v>
      </c>
      <c r="AC25">
        <v>34.849139999999998</v>
      </c>
      <c r="AD25" s="1">
        <v>113</v>
      </c>
      <c r="AE25">
        <v>0</v>
      </c>
      <c r="AF25">
        <v>150</v>
      </c>
      <c r="AG25">
        <v>76</v>
      </c>
      <c r="AH25">
        <v>15.451563</v>
      </c>
      <c r="AI25">
        <v>246.6</v>
      </c>
      <c r="AJ25">
        <v>0</v>
      </c>
      <c r="AK25">
        <v>22</v>
      </c>
      <c r="AL25">
        <v>3021</v>
      </c>
      <c r="AM25" t="s">
        <v>251</v>
      </c>
      <c r="AN25" t="s">
        <v>416</v>
      </c>
      <c r="AO25">
        <v>504.03899999999999</v>
      </c>
      <c r="AR25" t="s">
        <v>116</v>
      </c>
      <c r="AS25" t="s">
        <v>119</v>
      </c>
      <c r="AT25" t="s">
        <v>217</v>
      </c>
      <c r="AU25" t="s">
        <v>250</v>
      </c>
      <c r="AV25" t="s">
        <v>48</v>
      </c>
      <c r="AW25">
        <v>6</v>
      </c>
      <c r="BB25">
        <v>0.82631460248998767</v>
      </c>
      <c r="BC25" t="s">
        <v>67</v>
      </c>
      <c r="BF25" t="s">
        <v>116</v>
      </c>
      <c r="BG25" t="s">
        <v>119</v>
      </c>
      <c r="BH25" t="s">
        <v>250</v>
      </c>
      <c r="BI25">
        <v>1577</v>
      </c>
      <c r="BJ25">
        <v>6</v>
      </c>
      <c r="BK25" t="s">
        <v>217</v>
      </c>
      <c r="BL25" t="s">
        <v>213</v>
      </c>
      <c r="BM25">
        <v>0.82631460248998767</v>
      </c>
      <c r="BN25" t="s">
        <v>67</v>
      </c>
      <c r="BO25" t="s">
        <v>175</v>
      </c>
      <c r="BP25">
        <v>1732.9739999999999</v>
      </c>
    </row>
    <row r="26" spans="1:68" ht="16.5">
      <c r="A26" s="233" t="str">
        <f t="shared" si="35"/>
        <v>미추홀교통</v>
      </c>
      <c r="B26" s="109" t="str">
        <f t="shared" si="1"/>
        <v>박준규</v>
      </c>
      <c r="C26" s="110" t="str">
        <f t="shared" si="36"/>
        <v>D</v>
      </c>
      <c r="D26" s="111">
        <f t="shared" si="37"/>
        <v>0.84967819444636428</v>
      </c>
      <c r="E26" s="112">
        <f t="shared" si="38"/>
        <v>2102</v>
      </c>
      <c r="F26" s="113" t="str">
        <f t="shared" si="39"/>
        <v>12</v>
      </c>
      <c r="G26" s="114" t="str">
        <f t="shared" si="40"/>
        <v>70바2682</v>
      </c>
      <c r="H26" s="115">
        <f t="shared" si="41"/>
        <v>10</v>
      </c>
      <c r="I26" s="116">
        <f t="shared" si="42"/>
        <v>1622.5030000000002</v>
      </c>
      <c r="J26" s="117">
        <f t="shared" si="43"/>
        <v>1.9059284305594362E-2</v>
      </c>
      <c r="K26" s="117">
        <f t="shared" si="44"/>
        <v>0.36757036242599628</v>
      </c>
      <c r="L26" s="117">
        <f t="shared" si="45"/>
        <v>0.22003040980509742</v>
      </c>
      <c r="M26" s="118">
        <f t="shared" si="46"/>
        <v>10.455</v>
      </c>
      <c r="N26" s="119">
        <f t="shared" si="47"/>
        <v>0.43143217608842638</v>
      </c>
      <c r="O26" s="119">
        <f t="shared" si="48"/>
        <v>19.969146436092878</v>
      </c>
      <c r="P26" s="219">
        <f t="shared" si="49"/>
        <v>2</v>
      </c>
      <c r="Q26" s="220">
        <f t="shared" si="50"/>
        <v>7</v>
      </c>
      <c r="R26" s="220">
        <f t="shared" si="51"/>
        <v>324</v>
      </c>
      <c r="T26">
        <v>511</v>
      </c>
      <c r="U26">
        <v>2102</v>
      </c>
      <c r="V26" t="s">
        <v>342</v>
      </c>
      <c r="W26">
        <v>1622.5029999999999</v>
      </c>
      <c r="X26">
        <v>914.86</v>
      </c>
      <c r="Y26">
        <v>1.7729999999999999</v>
      </c>
      <c r="Z26">
        <v>10.455</v>
      </c>
      <c r="AA26">
        <v>110.74969900000001</v>
      </c>
      <c r="AB26">
        <v>2.1108099999999999</v>
      </c>
      <c r="AC26">
        <v>40.708306999999998</v>
      </c>
      <c r="AD26" s="1">
        <v>357</v>
      </c>
      <c r="AE26">
        <v>7</v>
      </c>
      <c r="AF26">
        <v>324</v>
      </c>
      <c r="AG26">
        <v>71</v>
      </c>
      <c r="AH26">
        <v>14.650179</v>
      </c>
      <c r="AI26">
        <v>211.2</v>
      </c>
      <c r="AJ26">
        <v>0</v>
      </c>
      <c r="AK26">
        <v>2</v>
      </c>
      <c r="AL26">
        <v>77</v>
      </c>
      <c r="AM26" t="s">
        <v>343</v>
      </c>
      <c r="AN26" t="s">
        <v>417</v>
      </c>
      <c r="AO26">
        <v>362.11399999999998</v>
      </c>
      <c r="AR26" t="s">
        <v>116</v>
      </c>
      <c r="AS26" t="s">
        <v>117</v>
      </c>
      <c r="AT26" t="s">
        <v>378</v>
      </c>
      <c r="AU26" t="s">
        <v>342</v>
      </c>
      <c r="AV26" t="s">
        <v>48</v>
      </c>
      <c r="AW26">
        <v>10</v>
      </c>
      <c r="BB26">
        <v>0.84967819444636428</v>
      </c>
      <c r="BC26" t="s">
        <v>67</v>
      </c>
      <c r="BF26" t="s">
        <v>116</v>
      </c>
      <c r="BG26" t="s">
        <v>117</v>
      </c>
      <c r="BH26" t="s">
        <v>342</v>
      </c>
      <c r="BI26">
        <v>2102</v>
      </c>
      <c r="BJ26">
        <v>10</v>
      </c>
      <c r="BK26" t="s">
        <v>378</v>
      </c>
      <c r="BL26" t="s">
        <v>203</v>
      </c>
      <c r="BM26">
        <v>0.84967819444636428</v>
      </c>
      <c r="BN26" t="s">
        <v>67</v>
      </c>
      <c r="BO26" t="s">
        <v>175</v>
      </c>
      <c r="BP26">
        <v>1622.5030000000002</v>
      </c>
    </row>
    <row r="27" spans="1:68" ht="16.5">
      <c r="A27" s="232" t="str">
        <f t="shared" si="35"/>
        <v>미추홀교통</v>
      </c>
      <c r="B27" s="125" t="str">
        <f t="shared" si="1"/>
        <v>배강현</v>
      </c>
      <c r="C27" s="126" t="str">
        <f t="shared" si="36"/>
        <v>C</v>
      </c>
      <c r="D27" s="127">
        <f t="shared" si="37"/>
        <v>0.86363035634909469</v>
      </c>
      <c r="E27" s="128">
        <f t="shared" si="38"/>
        <v>6005</v>
      </c>
      <c r="F27" s="129" t="str">
        <f t="shared" si="39"/>
        <v>12</v>
      </c>
      <c r="G27" s="130" t="str">
        <f t="shared" si="40"/>
        <v>70바2759</v>
      </c>
      <c r="H27" s="131">
        <f t="shared" si="41"/>
        <v>3</v>
      </c>
      <c r="I27" s="132">
        <f t="shared" si="42"/>
        <v>1885.9849999999999</v>
      </c>
      <c r="J27" s="133">
        <f t="shared" si="43"/>
        <v>2.1206609193830502E-2</v>
      </c>
      <c r="K27" s="133">
        <f t="shared" si="44"/>
        <v>0.37674531335946598</v>
      </c>
      <c r="L27" s="133">
        <f t="shared" si="45"/>
        <v>0.29957820449261263</v>
      </c>
      <c r="M27" s="134">
        <f t="shared" si="46"/>
        <v>11.538</v>
      </c>
      <c r="N27" s="135">
        <f t="shared" si="47"/>
        <v>0.1060453821212788</v>
      </c>
      <c r="O27" s="135">
        <f t="shared" si="48"/>
        <v>37.009838360326306</v>
      </c>
      <c r="P27" s="217">
        <f t="shared" si="49"/>
        <v>20</v>
      </c>
      <c r="Q27" s="218">
        <f t="shared" si="50"/>
        <v>2</v>
      </c>
      <c r="R27" s="218">
        <f t="shared" si="51"/>
        <v>698</v>
      </c>
      <c r="T27">
        <v>511</v>
      </c>
      <c r="U27">
        <v>6005</v>
      </c>
      <c r="V27" t="s">
        <v>252</v>
      </c>
      <c r="W27">
        <v>1885.9849999999999</v>
      </c>
      <c r="X27">
        <v>1040.473</v>
      </c>
      <c r="Y27">
        <v>1.8129999999999999</v>
      </c>
      <c r="Z27">
        <v>11.538</v>
      </c>
      <c r="AA27">
        <v>120.11274299999999</v>
      </c>
      <c r="AB27">
        <v>2.5471840000000001</v>
      </c>
      <c r="AC27">
        <v>45.251913000000002</v>
      </c>
      <c r="AD27" s="1">
        <v>565</v>
      </c>
      <c r="AE27">
        <v>2</v>
      </c>
      <c r="AF27">
        <v>698</v>
      </c>
      <c r="AG27">
        <v>72</v>
      </c>
      <c r="AH27">
        <v>15.701789</v>
      </c>
      <c r="AI27">
        <v>668.4</v>
      </c>
      <c r="AJ27">
        <v>0</v>
      </c>
      <c r="AK27">
        <v>20</v>
      </c>
      <c r="AL27">
        <v>2294</v>
      </c>
      <c r="AM27" t="s">
        <v>253</v>
      </c>
      <c r="AN27" t="s">
        <v>418</v>
      </c>
      <c r="AO27">
        <v>1725.4939999999999</v>
      </c>
      <c r="AR27" t="s">
        <v>116</v>
      </c>
      <c r="AS27" t="s">
        <v>117</v>
      </c>
      <c r="AT27" t="s">
        <v>205</v>
      </c>
      <c r="AU27" t="s">
        <v>252</v>
      </c>
      <c r="AV27" t="s">
        <v>48</v>
      </c>
      <c r="AW27">
        <v>3</v>
      </c>
      <c r="BB27">
        <v>0.86363035634909469</v>
      </c>
      <c r="BC27" t="s">
        <v>69</v>
      </c>
      <c r="BF27" t="s">
        <v>116</v>
      </c>
      <c r="BG27" t="s">
        <v>117</v>
      </c>
      <c r="BH27" t="s">
        <v>252</v>
      </c>
      <c r="BI27">
        <v>6005</v>
      </c>
      <c r="BJ27">
        <v>3</v>
      </c>
      <c r="BK27" t="s">
        <v>205</v>
      </c>
      <c r="BL27" t="s">
        <v>203</v>
      </c>
      <c r="BM27">
        <v>0.86363035634909469</v>
      </c>
      <c r="BN27" t="s">
        <v>69</v>
      </c>
      <c r="BO27" t="s">
        <v>173</v>
      </c>
      <c r="BP27">
        <v>1885.9849999999999</v>
      </c>
    </row>
    <row r="28" spans="1:68" ht="16.5">
      <c r="A28" s="233" t="str">
        <f t="shared" si="35"/>
        <v>미추홀교통</v>
      </c>
      <c r="B28" s="109" t="str">
        <f t="shared" si="1"/>
        <v>백용</v>
      </c>
      <c r="C28" s="110" t="str">
        <f t="shared" si="36"/>
        <v>D</v>
      </c>
      <c r="D28" s="111">
        <f t="shared" si="37"/>
        <v>0.84714285714285709</v>
      </c>
      <c r="E28" s="112">
        <f t="shared" si="38"/>
        <v>5593</v>
      </c>
      <c r="F28" s="113" t="str">
        <f t="shared" si="39"/>
        <v>12</v>
      </c>
      <c r="G28" s="114" t="str">
        <f t="shared" si="40"/>
        <v>70바2642</v>
      </c>
      <c r="H28" s="115">
        <f t="shared" si="41"/>
        <v>1</v>
      </c>
      <c r="I28" s="116">
        <f t="shared" si="42"/>
        <v>3546.1239999999998</v>
      </c>
      <c r="J28" s="117">
        <f t="shared" si="43"/>
        <v>1.7769362731236738E-2</v>
      </c>
      <c r="K28" s="117">
        <f t="shared" si="44"/>
        <v>0.34259574608551141</v>
      </c>
      <c r="L28" s="117">
        <f t="shared" si="45"/>
        <v>0.18893868347525355</v>
      </c>
      <c r="M28" s="118">
        <f t="shared" si="46"/>
        <v>12.813000000000001</v>
      </c>
      <c r="N28" s="119">
        <f t="shared" si="47"/>
        <v>0.93059351562438319</v>
      </c>
      <c r="O28" s="119">
        <f t="shared" si="48"/>
        <v>44.160892286902545</v>
      </c>
      <c r="P28" s="219">
        <f t="shared" si="49"/>
        <v>10</v>
      </c>
      <c r="Q28" s="220">
        <f t="shared" si="50"/>
        <v>33</v>
      </c>
      <c r="R28" s="220">
        <f t="shared" si="51"/>
        <v>1566</v>
      </c>
      <c r="T28">
        <v>511</v>
      </c>
      <c r="U28">
        <v>5593</v>
      </c>
      <c r="V28" t="s">
        <v>254</v>
      </c>
      <c r="W28">
        <v>3546.1239999999998</v>
      </c>
      <c r="X28">
        <v>1993.058</v>
      </c>
      <c r="Y28">
        <v>1.7789999999999999</v>
      </c>
      <c r="Z28">
        <v>12.813000000000001</v>
      </c>
      <c r="AA28">
        <v>212.36299</v>
      </c>
      <c r="AB28">
        <v>3.773555</v>
      </c>
      <c r="AC28">
        <v>72.754656999999995</v>
      </c>
      <c r="AD28" s="1">
        <v>670</v>
      </c>
      <c r="AE28">
        <v>33</v>
      </c>
      <c r="AF28">
        <v>1566</v>
      </c>
      <c r="AG28">
        <v>82</v>
      </c>
      <c r="AH28">
        <v>16.698408000000001</v>
      </c>
      <c r="AI28">
        <v>2989</v>
      </c>
      <c r="AJ28">
        <v>0</v>
      </c>
      <c r="AK28">
        <v>10</v>
      </c>
      <c r="AL28">
        <v>1838</v>
      </c>
      <c r="AM28" t="s">
        <v>255</v>
      </c>
      <c r="AN28" t="s">
        <v>419</v>
      </c>
      <c r="AO28">
        <v>3546.1239999999998</v>
      </c>
      <c r="AR28" t="s">
        <v>116</v>
      </c>
      <c r="AS28" t="s">
        <v>117</v>
      </c>
      <c r="AT28" t="s">
        <v>198</v>
      </c>
      <c r="AU28" t="s">
        <v>254</v>
      </c>
      <c r="AV28" t="s">
        <v>48</v>
      </c>
      <c r="AW28">
        <v>1</v>
      </c>
      <c r="BB28">
        <v>0.84714285714285709</v>
      </c>
      <c r="BC28" t="s">
        <v>67</v>
      </c>
      <c r="BF28" t="s">
        <v>116</v>
      </c>
      <c r="BG28" t="s">
        <v>117</v>
      </c>
      <c r="BH28" t="s">
        <v>254</v>
      </c>
      <c r="BI28">
        <v>5593</v>
      </c>
      <c r="BJ28">
        <v>1</v>
      </c>
      <c r="BK28" t="s">
        <v>198</v>
      </c>
      <c r="BL28" t="s">
        <v>172</v>
      </c>
      <c r="BM28">
        <v>0.84714285714285709</v>
      </c>
      <c r="BN28" t="s">
        <v>67</v>
      </c>
      <c r="BO28" t="s">
        <v>175</v>
      </c>
      <c r="BP28">
        <v>3546.1239999999998</v>
      </c>
    </row>
    <row r="29" spans="1:68" ht="16.5">
      <c r="A29" s="232" t="str">
        <f t="shared" si="35"/>
        <v>미추홀교통</v>
      </c>
      <c r="B29" s="125" t="str">
        <f t="shared" si="1"/>
        <v>서영진</v>
      </c>
      <c r="C29" s="126" t="str">
        <f t="shared" si="36"/>
        <v>B</v>
      </c>
      <c r="D29" s="127">
        <f t="shared" si="37"/>
        <v>0.90809523809523807</v>
      </c>
      <c r="E29" s="128">
        <f t="shared" si="38"/>
        <v>4670</v>
      </c>
      <c r="F29" s="129" t="str">
        <f t="shared" si="39"/>
        <v>12</v>
      </c>
      <c r="G29" s="130" t="str">
        <f t="shared" si="40"/>
        <v>70바2640</v>
      </c>
      <c r="H29" s="131">
        <f t="shared" si="41"/>
        <v>1</v>
      </c>
      <c r="I29" s="132">
        <f t="shared" si="42"/>
        <v>1765.91</v>
      </c>
      <c r="J29" s="133">
        <f t="shared" si="43"/>
        <v>4.4648580557713011E-3</v>
      </c>
      <c r="K29" s="133">
        <f t="shared" si="44"/>
        <v>0.3581796310307499</v>
      </c>
      <c r="L29" s="133">
        <f t="shared" si="45"/>
        <v>0.20839114111138166</v>
      </c>
      <c r="M29" s="134">
        <f t="shared" si="46"/>
        <v>10.659000000000001</v>
      </c>
      <c r="N29" s="135">
        <f t="shared" si="47"/>
        <v>0.16701656637321854</v>
      </c>
      <c r="O29" s="135">
        <f t="shared" si="48"/>
        <v>9.4085999056913128</v>
      </c>
      <c r="P29" s="217">
        <f t="shared" si="49"/>
        <v>1</v>
      </c>
      <c r="Q29" s="218">
        <f t="shared" si="50"/>
        <v>3</v>
      </c>
      <c r="R29" s="218">
        <f t="shared" si="51"/>
        <v>169</v>
      </c>
      <c r="T29">
        <v>511</v>
      </c>
      <c r="U29">
        <v>4670</v>
      </c>
      <c r="V29" t="s">
        <v>256</v>
      </c>
      <c r="W29">
        <v>1796.229</v>
      </c>
      <c r="X29">
        <v>941.38300000000004</v>
      </c>
      <c r="Y29">
        <v>1.9079999999999999</v>
      </c>
      <c r="Z29">
        <v>10.659000000000001</v>
      </c>
      <c r="AA29">
        <v>110.362747</v>
      </c>
      <c r="AB29">
        <v>0.49275400000000003</v>
      </c>
      <c r="AC29">
        <v>39.529688</v>
      </c>
      <c r="AD29" s="1">
        <v>368</v>
      </c>
      <c r="AE29">
        <v>3</v>
      </c>
      <c r="AF29">
        <v>169</v>
      </c>
      <c r="AG29">
        <v>87</v>
      </c>
      <c r="AH29">
        <v>16.275682</v>
      </c>
      <c r="AI29">
        <v>93.7</v>
      </c>
      <c r="AJ29">
        <v>1.7</v>
      </c>
      <c r="AK29">
        <v>1</v>
      </c>
      <c r="AL29">
        <v>9</v>
      </c>
      <c r="AM29" t="s">
        <v>257</v>
      </c>
      <c r="AN29" t="s">
        <v>420</v>
      </c>
      <c r="AO29">
        <v>1765.91</v>
      </c>
      <c r="AR29" t="s">
        <v>116</v>
      </c>
      <c r="AS29" t="s">
        <v>117</v>
      </c>
      <c r="AT29" t="s">
        <v>197</v>
      </c>
      <c r="AU29" t="s">
        <v>256</v>
      </c>
      <c r="AV29" t="s">
        <v>48</v>
      </c>
      <c r="AW29">
        <v>1</v>
      </c>
      <c r="BB29">
        <v>0.90809523809523807</v>
      </c>
      <c r="BC29" t="s">
        <v>68</v>
      </c>
      <c r="BF29" t="s">
        <v>116</v>
      </c>
      <c r="BG29" t="s">
        <v>117</v>
      </c>
      <c r="BH29" t="s">
        <v>256</v>
      </c>
      <c r="BI29">
        <v>4670</v>
      </c>
      <c r="BJ29">
        <v>1</v>
      </c>
      <c r="BK29" t="s">
        <v>197</v>
      </c>
      <c r="BL29" t="s">
        <v>172</v>
      </c>
      <c r="BM29">
        <v>0.90809523809523807</v>
      </c>
      <c r="BN29" t="s">
        <v>68</v>
      </c>
      <c r="BO29" t="s">
        <v>220</v>
      </c>
      <c r="BP29">
        <v>1765.91</v>
      </c>
    </row>
    <row r="30" spans="1:68" ht="16.5">
      <c r="A30" s="233" t="str">
        <f t="shared" si="35"/>
        <v>미추홀교통</v>
      </c>
      <c r="B30" s="109" t="str">
        <f t="shared" si="1"/>
        <v>선명구</v>
      </c>
      <c r="C30" s="110" t="str">
        <f t="shared" si="36"/>
        <v>D</v>
      </c>
      <c r="D30" s="111">
        <f t="shared" si="37"/>
        <v>0.80870967741935484</v>
      </c>
      <c r="E30" s="112">
        <f t="shared" si="38"/>
        <v>714</v>
      </c>
      <c r="F30" s="113" t="str">
        <f t="shared" si="39"/>
        <v>76</v>
      </c>
      <c r="G30" s="114" t="str">
        <f t="shared" si="40"/>
        <v>70바2694</v>
      </c>
      <c r="H30" s="115">
        <f t="shared" si="41"/>
        <v>1</v>
      </c>
      <c r="I30" s="116">
        <f t="shared" si="42"/>
        <v>2247.6660000000002</v>
      </c>
      <c r="J30" s="117">
        <f t="shared" si="43"/>
        <v>1.4909678396344364E-2</v>
      </c>
      <c r="K30" s="117">
        <f t="shared" si="44"/>
        <v>0.31042117138953895</v>
      </c>
      <c r="L30" s="117">
        <f t="shared" si="45"/>
        <v>0.32433644500561915</v>
      </c>
      <c r="M30" s="118">
        <f t="shared" si="46"/>
        <v>9.2859999999999996</v>
      </c>
      <c r="N30" s="119">
        <f t="shared" si="47"/>
        <v>0</v>
      </c>
      <c r="O30" s="119">
        <f t="shared" si="48"/>
        <v>27.717641322153735</v>
      </c>
      <c r="P30" s="219">
        <f t="shared" si="49"/>
        <v>1</v>
      </c>
      <c r="Q30" s="220">
        <f t="shared" si="50"/>
        <v>0</v>
      </c>
      <c r="R30" s="220">
        <f t="shared" si="51"/>
        <v>623</v>
      </c>
      <c r="T30">
        <v>511</v>
      </c>
      <c r="U30">
        <v>714</v>
      </c>
      <c r="V30" t="s">
        <v>258</v>
      </c>
      <c r="W30">
        <v>2247.6660000000002</v>
      </c>
      <c r="X30">
        <v>896.50199999999995</v>
      </c>
      <c r="Y30">
        <v>2.5070000000000001</v>
      </c>
      <c r="Z30">
        <v>9.2859999999999996</v>
      </c>
      <c r="AA30">
        <v>129.74022299999999</v>
      </c>
      <c r="AB30">
        <v>1.934385</v>
      </c>
      <c r="AC30">
        <v>40.274112000000002</v>
      </c>
      <c r="AD30" s="1">
        <v>729</v>
      </c>
      <c r="AE30">
        <v>0</v>
      </c>
      <c r="AF30">
        <v>623</v>
      </c>
      <c r="AG30">
        <v>76</v>
      </c>
      <c r="AH30">
        <v>17.324356999999999</v>
      </c>
      <c r="AI30">
        <v>522.20000000000005</v>
      </c>
      <c r="AJ30">
        <v>0</v>
      </c>
      <c r="AK30">
        <v>1</v>
      </c>
      <c r="AL30">
        <v>44</v>
      </c>
      <c r="AM30" t="s">
        <v>259</v>
      </c>
      <c r="AN30" t="s">
        <v>421</v>
      </c>
      <c r="AO30">
        <v>2247.6660000000002</v>
      </c>
      <c r="AR30" t="s">
        <v>116</v>
      </c>
      <c r="AS30" t="s">
        <v>119</v>
      </c>
      <c r="AT30" t="s">
        <v>214</v>
      </c>
      <c r="AU30" t="s">
        <v>258</v>
      </c>
      <c r="AV30" t="s">
        <v>48</v>
      </c>
      <c r="AW30">
        <v>1</v>
      </c>
      <c r="BB30">
        <v>0.80870967741935484</v>
      </c>
      <c r="BC30" t="s">
        <v>67</v>
      </c>
      <c r="BF30" t="s">
        <v>116</v>
      </c>
      <c r="BG30" t="s">
        <v>119</v>
      </c>
      <c r="BH30" t="s">
        <v>258</v>
      </c>
      <c r="BI30">
        <v>714</v>
      </c>
      <c r="BJ30">
        <v>1</v>
      </c>
      <c r="BK30" t="s">
        <v>214</v>
      </c>
      <c r="BL30" t="s">
        <v>172</v>
      </c>
      <c r="BM30">
        <v>0.80870967741935484</v>
      </c>
      <c r="BN30" t="s">
        <v>67</v>
      </c>
      <c r="BO30" t="s">
        <v>175</v>
      </c>
      <c r="BP30">
        <v>2247.6660000000002</v>
      </c>
    </row>
    <row r="31" spans="1:68" ht="16.5">
      <c r="A31" s="232" t="str">
        <f t="shared" si="35"/>
        <v>미추홀교통</v>
      </c>
      <c r="B31" s="125" t="str">
        <f t="shared" si="1"/>
        <v>성현종</v>
      </c>
      <c r="C31" s="126" t="str">
        <f t="shared" si="36"/>
        <v>D</v>
      </c>
      <c r="D31" s="127">
        <f t="shared" si="37"/>
        <v>0.84047619047619038</v>
      </c>
      <c r="E31" s="128">
        <f t="shared" si="38"/>
        <v>6000</v>
      </c>
      <c r="F31" s="129" t="str">
        <f t="shared" si="39"/>
        <v>12</v>
      </c>
      <c r="G31" s="130" t="str">
        <f t="shared" si="40"/>
        <v>70바2771</v>
      </c>
      <c r="H31" s="131">
        <f t="shared" si="41"/>
        <v>1</v>
      </c>
      <c r="I31" s="132">
        <f t="shared" si="42"/>
        <v>1485.759</v>
      </c>
      <c r="J31" s="133">
        <f t="shared" si="43"/>
        <v>1.8192870931010418E-2</v>
      </c>
      <c r="K31" s="133">
        <f t="shared" si="44"/>
        <v>0.36677596729423478</v>
      </c>
      <c r="L31" s="133">
        <f t="shared" si="45"/>
        <v>0.21403201999785967</v>
      </c>
      <c r="M31" s="134">
        <f t="shared" si="46"/>
        <v>13.285</v>
      </c>
      <c r="N31" s="135">
        <f t="shared" si="47"/>
        <v>0.20191699999798082</v>
      </c>
      <c r="O31" s="135">
        <f t="shared" si="48"/>
        <v>52.22919733281104</v>
      </c>
      <c r="P31" s="217">
        <f t="shared" si="49"/>
        <v>7</v>
      </c>
      <c r="Q31" s="218">
        <f t="shared" si="50"/>
        <v>3</v>
      </c>
      <c r="R31" s="218">
        <f t="shared" si="51"/>
        <v>776</v>
      </c>
      <c r="T31">
        <v>511</v>
      </c>
      <c r="U31">
        <v>6000</v>
      </c>
      <c r="V31" t="s">
        <v>260</v>
      </c>
      <c r="W31">
        <v>1485.759</v>
      </c>
      <c r="X31">
        <v>841.59400000000005</v>
      </c>
      <c r="Y31">
        <v>1.7649999999999999</v>
      </c>
      <c r="Z31">
        <v>13.285</v>
      </c>
      <c r="AA31">
        <v>87.014139</v>
      </c>
      <c r="AB31">
        <v>1.583037</v>
      </c>
      <c r="AC31">
        <v>31.914694999999998</v>
      </c>
      <c r="AD31" s="1">
        <v>318</v>
      </c>
      <c r="AE31">
        <v>3</v>
      </c>
      <c r="AF31">
        <v>776</v>
      </c>
      <c r="AG31">
        <v>90</v>
      </c>
      <c r="AH31">
        <v>17.074914</v>
      </c>
      <c r="AI31">
        <v>1387.6</v>
      </c>
      <c r="AJ31">
        <v>42.5</v>
      </c>
      <c r="AK31">
        <v>7</v>
      </c>
      <c r="AL31">
        <v>1686</v>
      </c>
      <c r="AM31" t="s">
        <v>261</v>
      </c>
      <c r="AN31" t="s">
        <v>422</v>
      </c>
      <c r="AO31">
        <v>1485.759</v>
      </c>
      <c r="AR31" t="s">
        <v>116</v>
      </c>
      <c r="AS31" t="s">
        <v>117</v>
      </c>
      <c r="AT31" t="s">
        <v>208</v>
      </c>
      <c r="AU31" t="s">
        <v>260</v>
      </c>
      <c r="AV31" t="s">
        <v>48</v>
      </c>
      <c r="AW31">
        <v>1</v>
      </c>
      <c r="BB31">
        <v>0.84047619047619038</v>
      </c>
      <c r="BC31" t="s">
        <v>67</v>
      </c>
      <c r="BF31" t="s">
        <v>116</v>
      </c>
      <c r="BG31" t="s">
        <v>117</v>
      </c>
      <c r="BH31" t="s">
        <v>260</v>
      </c>
      <c r="BI31">
        <v>6000</v>
      </c>
      <c r="BJ31">
        <v>1</v>
      </c>
      <c r="BK31" t="s">
        <v>208</v>
      </c>
      <c r="BL31" t="s">
        <v>172</v>
      </c>
      <c r="BM31">
        <v>0.84047619047619038</v>
      </c>
      <c r="BN31" t="s">
        <v>67</v>
      </c>
      <c r="BO31" t="s">
        <v>175</v>
      </c>
      <c r="BP31">
        <v>1485.759</v>
      </c>
    </row>
    <row r="32" spans="1:68" ht="16.5">
      <c r="A32" s="233" t="str">
        <f t="shared" si="35"/>
        <v>미추홀교통</v>
      </c>
      <c r="B32" s="109" t="str">
        <f t="shared" si="1"/>
        <v>송성진</v>
      </c>
      <c r="C32" s="110" t="str">
        <f t="shared" si="36"/>
        <v>D</v>
      </c>
      <c r="D32" s="111">
        <f t="shared" si="37"/>
        <v>0.84285714285714286</v>
      </c>
      <c r="E32" s="112">
        <f t="shared" si="38"/>
        <v>8822</v>
      </c>
      <c r="F32" s="113" t="str">
        <f t="shared" si="39"/>
        <v>12</v>
      </c>
      <c r="G32" s="114" t="str">
        <f t="shared" si="40"/>
        <v>70바2733</v>
      </c>
      <c r="H32" s="115">
        <f t="shared" si="41"/>
        <v>1</v>
      </c>
      <c r="I32" s="116">
        <f t="shared" si="42"/>
        <v>2351.393</v>
      </c>
      <c r="J32" s="117">
        <f t="shared" si="43"/>
        <v>1.2407000901204364E-2</v>
      </c>
      <c r="K32" s="117">
        <f t="shared" si="44"/>
        <v>0.36067893820517211</v>
      </c>
      <c r="L32" s="117">
        <f t="shared" si="45"/>
        <v>0.20370903545260191</v>
      </c>
      <c r="M32" s="118">
        <f t="shared" si="46"/>
        <v>11.201000000000001</v>
      </c>
      <c r="N32" s="119">
        <f t="shared" si="47"/>
        <v>0.29769587644430345</v>
      </c>
      <c r="O32" s="119">
        <f t="shared" si="48"/>
        <v>9.8664919050112001</v>
      </c>
      <c r="P32" s="219">
        <f t="shared" si="49"/>
        <v>20</v>
      </c>
      <c r="Q32" s="220">
        <f t="shared" si="50"/>
        <v>7</v>
      </c>
      <c r="R32" s="220">
        <f t="shared" si="51"/>
        <v>232</v>
      </c>
      <c r="T32">
        <v>511</v>
      </c>
      <c r="U32">
        <v>8822</v>
      </c>
      <c r="V32" t="s">
        <v>262</v>
      </c>
      <c r="W32">
        <v>2351.393</v>
      </c>
      <c r="X32">
        <v>1328.501</v>
      </c>
      <c r="Y32">
        <v>1.77</v>
      </c>
      <c r="Z32">
        <v>11.201000000000001</v>
      </c>
      <c r="AA32">
        <v>139.72635399999999</v>
      </c>
      <c r="AB32">
        <v>1.7335849999999999</v>
      </c>
      <c r="AC32">
        <v>50.396352999999998</v>
      </c>
      <c r="AD32" s="1">
        <v>479</v>
      </c>
      <c r="AE32">
        <v>7</v>
      </c>
      <c r="AF32">
        <v>232</v>
      </c>
      <c r="AG32">
        <v>73</v>
      </c>
      <c r="AH32">
        <v>16.828557</v>
      </c>
      <c r="AI32">
        <v>1474</v>
      </c>
      <c r="AJ32">
        <v>0</v>
      </c>
      <c r="AK32">
        <v>20</v>
      </c>
      <c r="AL32">
        <v>6108</v>
      </c>
      <c r="AM32" t="s">
        <v>263</v>
      </c>
      <c r="AN32" t="s">
        <v>423</v>
      </c>
      <c r="AO32">
        <v>2351.393</v>
      </c>
      <c r="AR32" t="s">
        <v>116</v>
      </c>
      <c r="AS32" t="s">
        <v>117</v>
      </c>
      <c r="AT32" t="s">
        <v>202</v>
      </c>
      <c r="AU32" t="s">
        <v>262</v>
      </c>
      <c r="AV32" t="s">
        <v>48</v>
      </c>
      <c r="AW32">
        <v>1</v>
      </c>
      <c r="BB32">
        <v>0.84285714285714286</v>
      </c>
      <c r="BC32" t="s">
        <v>67</v>
      </c>
      <c r="BF32" t="s">
        <v>116</v>
      </c>
      <c r="BG32" t="s">
        <v>117</v>
      </c>
      <c r="BH32" t="s">
        <v>262</v>
      </c>
      <c r="BI32">
        <v>8822</v>
      </c>
      <c r="BJ32">
        <v>1</v>
      </c>
      <c r="BK32" t="s">
        <v>202</v>
      </c>
      <c r="BL32" t="s">
        <v>172</v>
      </c>
      <c r="BM32">
        <v>0.84285714285714286</v>
      </c>
      <c r="BN32" t="s">
        <v>67</v>
      </c>
      <c r="BO32" t="s">
        <v>175</v>
      </c>
      <c r="BP32">
        <v>2351.393</v>
      </c>
    </row>
    <row r="33" spans="1:68" ht="16.5">
      <c r="A33" s="232" t="str">
        <f t="shared" si="35"/>
        <v>미추홀교통</v>
      </c>
      <c r="B33" s="125" t="str">
        <f t="shared" si="1"/>
        <v>안희석</v>
      </c>
      <c r="C33" s="126" t="str">
        <f t="shared" si="36"/>
        <v>F</v>
      </c>
      <c r="D33" s="127">
        <f t="shared" si="37"/>
        <v>0.76505329627820895</v>
      </c>
      <c r="E33" s="128">
        <f t="shared" si="38"/>
        <v>2824</v>
      </c>
      <c r="F33" s="129" t="str">
        <f t="shared" si="39"/>
        <v>76</v>
      </c>
      <c r="G33" s="130" t="str">
        <f t="shared" si="40"/>
        <v>70바2764</v>
      </c>
      <c r="H33" s="131">
        <f t="shared" si="41"/>
        <v>4</v>
      </c>
      <c r="I33" s="132">
        <f t="shared" si="42"/>
        <v>811.81</v>
      </c>
      <c r="J33" s="133">
        <f t="shared" si="43"/>
        <v>1.9631647080773723E-2</v>
      </c>
      <c r="K33" s="133">
        <f t="shared" si="44"/>
        <v>0.34283632331113006</v>
      </c>
      <c r="L33" s="133">
        <f t="shared" si="45"/>
        <v>0.26976755644793732</v>
      </c>
      <c r="M33" s="134">
        <f t="shared" si="46"/>
        <v>11.555999999999999</v>
      </c>
      <c r="N33" s="135">
        <f t="shared" si="47"/>
        <v>0</v>
      </c>
      <c r="O33" s="135">
        <f t="shared" si="48"/>
        <v>37.324004385262562</v>
      </c>
      <c r="P33" s="217">
        <f t="shared" si="49"/>
        <v>12</v>
      </c>
      <c r="Q33" s="218">
        <f t="shared" si="50"/>
        <v>0</v>
      </c>
      <c r="R33" s="218">
        <f t="shared" si="51"/>
        <v>303</v>
      </c>
      <c r="T33">
        <v>511</v>
      </c>
      <c r="U33">
        <v>2824</v>
      </c>
      <c r="V33" t="s">
        <v>264</v>
      </c>
      <c r="W33">
        <v>811.81</v>
      </c>
      <c r="X33">
        <v>342.75200000000001</v>
      </c>
      <c r="Y33">
        <v>2.3690000000000002</v>
      </c>
      <c r="Z33">
        <v>11.555999999999999</v>
      </c>
      <c r="AA33">
        <v>48.687764000000001</v>
      </c>
      <c r="AB33">
        <v>0.95582100000000003</v>
      </c>
      <c r="AC33">
        <v>16.691934</v>
      </c>
      <c r="AD33" s="1">
        <v>219</v>
      </c>
      <c r="AE33">
        <v>0</v>
      </c>
      <c r="AF33">
        <v>303</v>
      </c>
      <c r="AG33">
        <v>76</v>
      </c>
      <c r="AH33">
        <v>16.673798999999999</v>
      </c>
      <c r="AI33">
        <v>478.7</v>
      </c>
      <c r="AJ33">
        <v>0</v>
      </c>
      <c r="AK33">
        <v>12</v>
      </c>
      <c r="AL33">
        <v>1950</v>
      </c>
      <c r="AM33" t="s">
        <v>265</v>
      </c>
      <c r="AN33" t="s">
        <v>424</v>
      </c>
      <c r="AO33">
        <v>367.54899999999998</v>
      </c>
      <c r="AR33" t="s">
        <v>116</v>
      </c>
      <c r="AS33" t="s">
        <v>119</v>
      </c>
      <c r="AT33" t="s">
        <v>217</v>
      </c>
      <c r="AU33" t="s">
        <v>264</v>
      </c>
      <c r="AV33" t="s">
        <v>48</v>
      </c>
      <c r="AW33">
        <v>4</v>
      </c>
      <c r="BB33">
        <v>0.76505329627820895</v>
      </c>
      <c r="BC33" t="s">
        <v>70</v>
      </c>
      <c r="BF33" t="s">
        <v>116</v>
      </c>
      <c r="BG33" t="s">
        <v>119</v>
      </c>
      <c r="BH33" t="s">
        <v>264</v>
      </c>
      <c r="BI33">
        <v>2824</v>
      </c>
      <c r="BJ33">
        <v>4</v>
      </c>
      <c r="BK33" t="s">
        <v>217</v>
      </c>
      <c r="BL33" t="s">
        <v>214</v>
      </c>
      <c r="BM33">
        <v>0.76505329627820895</v>
      </c>
      <c r="BN33" t="s">
        <v>70</v>
      </c>
      <c r="BO33" t="s">
        <v>184</v>
      </c>
      <c r="BP33">
        <v>811.81</v>
      </c>
    </row>
    <row r="34" spans="1:68" ht="16.5">
      <c r="A34" s="233" t="str">
        <f t="shared" si="35"/>
        <v>미추홀교통</v>
      </c>
      <c r="B34" s="109" t="str">
        <f t="shared" si="1"/>
        <v>양태남</v>
      </c>
      <c r="C34" s="110" t="str">
        <f t="shared" si="36"/>
        <v>S</v>
      </c>
      <c r="D34" s="111">
        <f t="shared" si="37"/>
        <v>1.0004545454545455</v>
      </c>
      <c r="E34" s="112">
        <f t="shared" si="38"/>
        <v>3599</v>
      </c>
      <c r="F34" s="113" t="str">
        <f t="shared" si="39"/>
        <v>12</v>
      </c>
      <c r="G34" s="114" t="str">
        <f t="shared" si="40"/>
        <v>70바2722</v>
      </c>
      <c r="H34" s="115">
        <f t="shared" si="41"/>
        <v>1</v>
      </c>
      <c r="I34" s="116">
        <f t="shared" si="42"/>
        <v>1923.855</v>
      </c>
      <c r="J34" s="117">
        <f t="shared" si="43"/>
        <v>1.1855799092543068E-3</v>
      </c>
      <c r="K34" s="117">
        <f t="shared" si="44"/>
        <v>0.32085475841167621</v>
      </c>
      <c r="L34" s="117">
        <f t="shared" si="45"/>
        <v>0.22350956802877556</v>
      </c>
      <c r="M34" s="118">
        <f t="shared" si="46"/>
        <v>8.1679999999999993</v>
      </c>
      <c r="N34" s="119">
        <f t="shared" si="47"/>
        <v>1.0395793861803515</v>
      </c>
      <c r="O34" s="119">
        <f t="shared" si="48"/>
        <v>4.3662334219574763</v>
      </c>
      <c r="P34" s="219">
        <f t="shared" si="49"/>
        <v>1</v>
      </c>
      <c r="Q34" s="220">
        <f t="shared" si="50"/>
        <v>20</v>
      </c>
      <c r="R34" s="220">
        <f t="shared" si="51"/>
        <v>84</v>
      </c>
      <c r="T34">
        <v>511</v>
      </c>
      <c r="U34">
        <v>3599</v>
      </c>
      <c r="V34" t="s">
        <v>425</v>
      </c>
      <c r="W34">
        <v>1923.855</v>
      </c>
      <c r="X34">
        <v>873.97</v>
      </c>
      <c r="Y34">
        <v>2.2010000000000001</v>
      </c>
      <c r="Z34">
        <v>8.1679999999999993</v>
      </c>
      <c r="AA34">
        <v>109.63495500000001</v>
      </c>
      <c r="AB34">
        <v>0.12998100000000001</v>
      </c>
      <c r="AC34">
        <v>35.176896999999997</v>
      </c>
      <c r="AD34" s="1">
        <v>430</v>
      </c>
      <c r="AE34">
        <v>20</v>
      </c>
      <c r="AF34">
        <v>84</v>
      </c>
      <c r="AG34">
        <v>70</v>
      </c>
      <c r="AH34">
        <v>17.547823999999999</v>
      </c>
      <c r="AI34">
        <v>220.5</v>
      </c>
      <c r="AJ34">
        <v>0</v>
      </c>
      <c r="AK34">
        <v>1</v>
      </c>
      <c r="AL34">
        <v>74</v>
      </c>
      <c r="AM34" t="s">
        <v>426</v>
      </c>
      <c r="AN34" t="s">
        <v>427</v>
      </c>
      <c r="AO34">
        <v>1923.855</v>
      </c>
      <c r="AR34" t="s">
        <v>116</v>
      </c>
      <c r="AS34" t="s">
        <v>117</v>
      </c>
      <c r="AT34" t="s">
        <v>379</v>
      </c>
      <c r="AU34" t="s">
        <v>425</v>
      </c>
      <c r="AV34" t="s">
        <v>48</v>
      </c>
      <c r="AW34">
        <v>1</v>
      </c>
      <c r="BB34">
        <v>1.0004545454545455</v>
      </c>
      <c r="BC34" t="s">
        <v>351</v>
      </c>
      <c r="BF34" t="s">
        <v>116</v>
      </c>
      <c r="BG34" t="s">
        <v>117</v>
      </c>
      <c r="BH34" t="s">
        <v>425</v>
      </c>
      <c r="BI34">
        <v>3599</v>
      </c>
      <c r="BJ34">
        <v>1</v>
      </c>
      <c r="BK34" t="s">
        <v>379</v>
      </c>
      <c r="BL34" t="s">
        <v>172</v>
      </c>
      <c r="BM34">
        <v>1.0004545454545455</v>
      </c>
      <c r="BN34" t="s">
        <v>351</v>
      </c>
      <c r="BO34" t="s">
        <v>352</v>
      </c>
      <c r="BP34">
        <v>1923.855</v>
      </c>
    </row>
    <row r="35" spans="1:68" ht="16.5">
      <c r="A35" s="232" t="str">
        <f t="shared" si="35"/>
        <v>미추홀교통</v>
      </c>
      <c r="B35" s="125" t="str">
        <f t="shared" si="1"/>
        <v>오승환</v>
      </c>
      <c r="C35" s="126" t="str">
        <f t="shared" si="36"/>
        <v>F</v>
      </c>
      <c r="D35" s="127">
        <f t="shared" si="37"/>
        <v>0.77907605695391291</v>
      </c>
      <c r="E35" s="128">
        <f t="shared" si="38"/>
        <v>8777</v>
      </c>
      <c r="F35" s="129" t="str">
        <f t="shared" si="39"/>
        <v>76</v>
      </c>
      <c r="G35" s="130" t="str">
        <f t="shared" si="40"/>
        <v>70바2677</v>
      </c>
      <c r="H35" s="131">
        <f t="shared" si="41"/>
        <v>2</v>
      </c>
      <c r="I35" s="132">
        <f t="shared" si="42"/>
        <v>6037.0509999999995</v>
      </c>
      <c r="J35" s="133">
        <f t="shared" si="43"/>
        <v>3.9355194727898765E-2</v>
      </c>
      <c r="K35" s="133">
        <f t="shared" si="44"/>
        <v>0.30896609107312883</v>
      </c>
      <c r="L35" s="133">
        <f t="shared" si="45"/>
        <v>0.31952686833356225</v>
      </c>
      <c r="M35" s="134">
        <f t="shared" si="46"/>
        <v>8.8610000000000007</v>
      </c>
      <c r="N35" s="135">
        <f t="shared" si="47"/>
        <v>0.380980713928042</v>
      </c>
      <c r="O35" s="135">
        <f t="shared" si="48"/>
        <v>13.649048185943766</v>
      </c>
      <c r="P35" s="217">
        <f t="shared" si="49"/>
        <v>87</v>
      </c>
      <c r="Q35" s="218">
        <f t="shared" si="50"/>
        <v>23</v>
      </c>
      <c r="R35" s="218">
        <f t="shared" si="51"/>
        <v>824</v>
      </c>
      <c r="T35">
        <v>511</v>
      </c>
      <c r="U35">
        <v>8777</v>
      </c>
      <c r="V35" t="s">
        <v>266</v>
      </c>
      <c r="W35">
        <v>6037.0510000000004</v>
      </c>
      <c r="X35">
        <v>2500.1579999999999</v>
      </c>
      <c r="Y35">
        <v>2.415</v>
      </c>
      <c r="Z35">
        <v>8.8610000000000007</v>
      </c>
      <c r="AA35">
        <v>391.54574400000001</v>
      </c>
      <c r="AB35">
        <v>15.409359</v>
      </c>
      <c r="AC35">
        <v>120.974358</v>
      </c>
      <c r="AD35" s="1">
        <v>1929</v>
      </c>
      <c r="AE35">
        <v>23</v>
      </c>
      <c r="AF35">
        <v>824</v>
      </c>
      <c r="AG35">
        <v>75</v>
      </c>
      <c r="AH35">
        <v>15.418507</v>
      </c>
      <c r="AI35">
        <v>2717.2</v>
      </c>
      <c r="AJ35">
        <v>0</v>
      </c>
      <c r="AK35">
        <v>87</v>
      </c>
      <c r="AL35">
        <v>31140</v>
      </c>
      <c r="AM35" t="s">
        <v>267</v>
      </c>
      <c r="AN35" t="s">
        <v>428</v>
      </c>
      <c r="AO35">
        <v>5913.32</v>
      </c>
      <c r="AR35" t="s">
        <v>116</v>
      </c>
      <c r="AS35" t="s">
        <v>119</v>
      </c>
      <c r="AT35" t="s">
        <v>210</v>
      </c>
      <c r="AU35" t="s">
        <v>266</v>
      </c>
      <c r="AV35" t="s">
        <v>48</v>
      </c>
      <c r="AW35">
        <v>2</v>
      </c>
      <c r="BB35">
        <v>0.77907605695391291</v>
      </c>
      <c r="BC35" t="s">
        <v>70</v>
      </c>
      <c r="BF35" t="s">
        <v>116</v>
      </c>
      <c r="BG35" t="s">
        <v>119</v>
      </c>
      <c r="BH35" t="s">
        <v>266</v>
      </c>
      <c r="BI35">
        <v>8777</v>
      </c>
      <c r="BJ35">
        <v>2</v>
      </c>
      <c r="BK35" t="s">
        <v>210</v>
      </c>
      <c r="BL35" t="s">
        <v>215</v>
      </c>
      <c r="BM35">
        <v>0.77907605695391291</v>
      </c>
      <c r="BN35" t="s">
        <v>70</v>
      </c>
      <c r="BO35" t="s">
        <v>184</v>
      </c>
      <c r="BP35">
        <v>6037.0509999999995</v>
      </c>
    </row>
    <row r="36" spans="1:68" ht="16.5">
      <c r="A36" s="233" t="str">
        <f t="shared" si="35"/>
        <v>미추홀교통</v>
      </c>
      <c r="B36" s="109" t="str">
        <f t="shared" si="1"/>
        <v>유광모</v>
      </c>
      <c r="C36" s="110" t="str">
        <f t="shared" si="36"/>
        <v>D</v>
      </c>
      <c r="D36" s="111">
        <f t="shared" si="37"/>
        <v>0.83156212843224897</v>
      </c>
      <c r="E36" s="112">
        <f t="shared" si="38"/>
        <v>6924</v>
      </c>
      <c r="F36" s="113" t="str">
        <f t="shared" si="39"/>
        <v>12</v>
      </c>
      <c r="G36" s="114" t="str">
        <f t="shared" si="40"/>
        <v>70바2733</v>
      </c>
      <c r="H36" s="115">
        <f t="shared" si="41"/>
        <v>3</v>
      </c>
      <c r="I36" s="116">
        <f t="shared" si="42"/>
        <v>681.95600000000002</v>
      </c>
      <c r="J36" s="117">
        <f t="shared" si="43"/>
        <v>5.5868451009418729E-3</v>
      </c>
      <c r="K36" s="117">
        <f t="shared" si="44"/>
        <v>0.37023842974987842</v>
      </c>
      <c r="L36" s="117">
        <f t="shared" si="45"/>
        <v>0.26394664758430164</v>
      </c>
      <c r="M36" s="118">
        <f t="shared" si="46"/>
        <v>11.887</v>
      </c>
      <c r="N36" s="119">
        <f t="shared" si="47"/>
        <v>0</v>
      </c>
      <c r="O36" s="119">
        <f t="shared" si="48"/>
        <v>14.223791564265143</v>
      </c>
      <c r="P36" s="219">
        <f t="shared" si="49"/>
        <v>3</v>
      </c>
      <c r="Q36" s="220">
        <f t="shared" si="50"/>
        <v>0</v>
      </c>
      <c r="R36" s="220">
        <f t="shared" si="51"/>
        <v>97</v>
      </c>
      <c r="T36">
        <v>511</v>
      </c>
      <c r="U36">
        <v>6924</v>
      </c>
      <c r="V36" t="s">
        <v>268</v>
      </c>
      <c r="W36">
        <v>681.95600000000002</v>
      </c>
      <c r="X36">
        <v>391.68799999999999</v>
      </c>
      <c r="Y36">
        <v>1.7410000000000001</v>
      </c>
      <c r="Z36">
        <v>11.887</v>
      </c>
      <c r="AA36">
        <v>40.421382000000001</v>
      </c>
      <c r="AB36">
        <v>0.225828</v>
      </c>
      <c r="AC36">
        <v>14.965548999999999</v>
      </c>
      <c r="AD36" s="1">
        <v>180</v>
      </c>
      <c r="AE36">
        <v>0</v>
      </c>
      <c r="AF36">
        <v>97</v>
      </c>
      <c r="AG36">
        <v>70</v>
      </c>
      <c r="AH36">
        <v>16.871168999999998</v>
      </c>
      <c r="AI36">
        <v>232.5</v>
      </c>
      <c r="AJ36">
        <v>0</v>
      </c>
      <c r="AK36">
        <v>3</v>
      </c>
      <c r="AL36">
        <v>190</v>
      </c>
      <c r="AM36" t="s">
        <v>269</v>
      </c>
      <c r="AN36" t="s">
        <v>429</v>
      </c>
      <c r="AO36">
        <v>456.12400000000002</v>
      </c>
      <c r="AR36" t="s">
        <v>116</v>
      </c>
      <c r="AS36" t="s">
        <v>117</v>
      </c>
      <c r="AT36" t="s">
        <v>202</v>
      </c>
      <c r="AU36" t="s">
        <v>268</v>
      </c>
      <c r="AV36" t="s">
        <v>48</v>
      </c>
      <c r="AW36">
        <v>3</v>
      </c>
      <c r="BB36">
        <v>0.83156212843224897</v>
      </c>
      <c r="BC36" t="s">
        <v>67</v>
      </c>
      <c r="BF36" t="s">
        <v>116</v>
      </c>
      <c r="BG36" t="s">
        <v>117</v>
      </c>
      <c r="BH36" t="s">
        <v>268</v>
      </c>
      <c r="BI36">
        <v>6924</v>
      </c>
      <c r="BJ36">
        <v>3</v>
      </c>
      <c r="BK36" t="s">
        <v>202</v>
      </c>
      <c r="BL36" t="s">
        <v>203</v>
      </c>
      <c r="BM36">
        <v>0.83156212843224897</v>
      </c>
      <c r="BN36" t="s">
        <v>67</v>
      </c>
      <c r="BO36" t="s">
        <v>175</v>
      </c>
      <c r="BP36">
        <v>681.95600000000002</v>
      </c>
    </row>
    <row r="37" spans="1:68" ht="16.5">
      <c r="A37" s="232" t="str">
        <f t="shared" si="35"/>
        <v>미추홀교통</v>
      </c>
      <c r="B37" s="125" t="str">
        <f t="shared" si="1"/>
        <v>유귀열</v>
      </c>
      <c r="C37" s="126" t="str">
        <f t="shared" si="36"/>
        <v>D</v>
      </c>
      <c r="D37" s="127">
        <f t="shared" si="37"/>
        <v>0.80709677419354831</v>
      </c>
      <c r="E37" s="128">
        <f t="shared" si="38"/>
        <v>5169</v>
      </c>
      <c r="F37" s="129" t="str">
        <f t="shared" si="39"/>
        <v>76</v>
      </c>
      <c r="G37" s="130" t="str">
        <f t="shared" si="40"/>
        <v>70바2690</v>
      </c>
      <c r="H37" s="131">
        <f t="shared" si="41"/>
        <v>1</v>
      </c>
      <c r="I37" s="132">
        <f t="shared" si="42"/>
        <v>596.23900000000003</v>
      </c>
      <c r="J37" s="133">
        <f t="shared" si="43"/>
        <v>3.7870579584367188E-2</v>
      </c>
      <c r="K37" s="133">
        <f t="shared" si="44"/>
        <v>0.29067620937372163</v>
      </c>
      <c r="L37" s="133">
        <f t="shared" si="45"/>
        <v>0.2784118449145393</v>
      </c>
      <c r="M37" s="134">
        <f t="shared" si="46"/>
        <v>8.7260000000000009</v>
      </c>
      <c r="N37" s="135">
        <f t="shared" si="47"/>
        <v>0</v>
      </c>
      <c r="O37" s="135">
        <f t="shared" si="48"/>
        <v>11.01690780579395</v>
      </c>
      <c r="P37" s="217">
        <f t="shared" si="49"/>
        <v>1</v>
      </c>
      <c r="Q37" s="218">
        <f t="shared" si="50"/>
        <v>0</v>
      </c>
      <c r="R37" s="218">
        <f t="shared" si="51"/>
        <v>70</v>
      </c>
      <c r="T37">
        <v>511</v>
      </c>
      <c r="U37">
        <v>5169</v>
      </c>
      <c r="V37" t="s">
        <v>270</v>
      </c>
      <c r="W37">
        <v>635.38699999999994</v>
      </c>
      <c r="X37">
        <v>252.68700000000001</v>
      </c>
      <c r="Y37">
        <v>2.5150000000000001</v>
      </c>
      <c r="Z37">
        <v>8.7260000000000009</v>
      </c>
      <c r="AA37">
        <v>39.23415</v>
      </c>
      <c r="AB37">
        <v>1.4858199999999999</v>
      </c>
      <c r="AC37">
        <v>11.404434</v>
      </c>
      <c r="AD37" s="1">
        <v>166</v>
      </c>
      <c r="AE37">
        <v>0</v>
      </c>
      <c r="AF37">
        <v>70</v>
      </c>
      <c r="AG37">
        <v>67</v>
      </c>
      <c r="AH37">
        <v>16.194742999999999</v>
      </c>
      <c r="AI37">
        <v>56.4</v>
      </c>
      <c r="AJ37">
        <v>0</v>
      </c>
      <c r="AK37">
        <v>1</v>
      </c>
      <c r="AL37">
        <v>95</v>
      </c>
      <c r="AM37" t="s">
        <v>271</v>
      </c>
      <c r="AN37" t="s">
        <v>430</v>
      </c>
      <c r="AO37">
        <v>596.23900000000003</v>
      </c>
      <c r="AR37" t="s">
        <v>116</v>
      </c>
      <c r="AS37" t="s">
        <v>119</v>
      </c>
      <c r="AT37" t="s">
        <v>212</v>
      </c>
      <c r="AU37" t="s">
        <v>270</v>
      </c>
      <c r="AV37" t="s">
        <v>48</v>
      </c>
      <c r="AW37">
        <v>1</v>
      </c>
      <c r="BB37">
        <v>0.80709677419354831</v>
      </c>
      <c r="BC37" t="s">
        <v>67</v>
      </c>
      <c r="BF37" t="s">
        <v>116</v>
      </c>
      <c r="BG37" t="s">
        <v>119</v>
      </c>
      <c r="BH37" t="s">
        <v>270</v>
      </c>
      <c r="BI37">
        <v>5169</v>
      </c>
      <c r="BJ37">
        <v>1</v>
      </c>
      <c r="BK37" t="s">
        <v>212</v>
      </c>
      <c r="BL37" t="s">
        <v>172</v>
      </c>
      <c r="BM37">
        <v>0.80709677419354831</v>
      </c>
      <c r="BN37" t="s">
        <v>67</v>
      </c>
      <c r="BO37" t="s">
        <v>175</v>
      </c>
      <c r="BP37">
        <v>596.23900000000003</v>
      </c>
    </row>
    <row r="38" spans="1:68" ht="16.5">
      <c r="A38" s="233" t="str">
        <f t="shared" si="35"/>
        <v>미추홀교통</v>
      </c>
      <c r="B38" s="109" t="str">
        <f t="shared" si="1"/>
        <v>유용덕</v>
      </c>
      <c r="C38" s="110" t="str">
        <f t="shared" si="36"/>
        <v>A</v>
      </c>
      <c r="D38" s="111">
        <f t="shared" si="37"/>
        <v>0.99809523809523815</v>
      </c>
      <c r="E38" s="112">
        <f t="shared" si="38"/>
        <v>6516</v>
      </c>
      <c r="F38" s="113" t="str">
        <f t="shared" si="39"/>
        <v>12</v>
      </c>
      <c r="G38" s="114" t="str">
        <f t="shared" si="40"/>
        <v>70바2777</v>
      </c>
      <c r="H38" s="115">
        <f t="shared" si="41"/>
        <v>1</v>
      </c>
      <c r="I38" s="116">
        <f t="shared" si="42"/>
        <v>2056.8980000000001</v>
      </c>
      <c r="J38" s="117">
        <f t="shared" si="43"/>
        <v>1.1493292675818414E-2</v>
      </c>
      <c r="K38" s="117">
        <f t="shared" si="44"/>
        <v>0.34112919729044211</v>
      </c>
      <c r="L38" s="117">
        <f t="shared" si="45"/>
        <v>0.22606857510678699</v>
      </c>
      <c r="M38" s="118">
        <f t="shared" si="46"/>
        <v>8.1760000000000002</v>
      </c>
      <c r="N38" s="119">
        <f t="shared" si="47"/>
        <v>4.861689787242731E-2</v>
      </c>
      <c r="O38" s="119">
        <f t="shared" si="48"/>
        <v>41.081278702201075</v>
      </c>
      <c r="P38" s="219">
        <f t="shared" si="49"/>
        <v>3</v>
      </c>
      <c r="Q38" s="220">
        <f t="shared" si="50"/>
        <v>1</v>
      </c>
      <c r="R38" s="220">
        <f t="shared" si="51"/>
        <v>845</v>
      </c>
      <c r="T38">
        <v>511</v>
      </c>
      <c r="U38">
        <v>6516</v>
      </c>
      <c r="V38" t="s">
        <v>272</v>
      </c>
      <c r="W38">
        <v>2056.8980000000001</v>
      </c>
      <c r="X38">
        <v>981.125</v>
      </c>
      <c r="Y38">
        <v>2.0960000000000001</v>
      </c>
      <c r="Z38">
        <v>8.1760000000000002</v>
      </c>
      <c r="AA38">
        <v>128.84079800000001</v>
      </c>
      <c r="AB38">
        <v>1.4808049999999999</v>
      </c>
      <c r="AC38">
        <v>43.951357999999999</v>
      </c>
      <c r="AD38" s="1">
        <v>465</v>
      </c>
      <c r="AE38">
        <v>1</v>
      </c>
      <c r="AF38">
        <v>845</v>
      </c>
      <c r="AG38">
        <v>70</v>
      </c>
      <c r="AH38">
        <v>15.964648</v>
      </c>
      <c r="AI38">
        <v>438.5</v>
      </c>
      <c r="AJ38">
        <v>0</v>
      </c>
      <c r="AK38">
        <v>3</v>
      </c>
      <c r="AL38">
        <v>168</v>
      </c>
      <c r="AM38" t="s">
        <v>273</v>
      </c>
      <c r="AN38" t="s">
        <v>431</v>
      </c>
      <c r="AO38">
        <v>2056.8980000000001</v>
      </c>
      <c r="AR38" t="s">
        <v>116</v>
      </c>
      <c r="AS38" t="s">
        <v>117</v>
      </c>
      <c r="AT38" t="s">
        <v>209</v>
      </c>
      <c r="AU38" t="s">
        <v>272</v>
      </c>
      <c r="AV38" t="s">
        <v>48</v>
      </c>
      <c r="AW38">
        <v>1</v>
      </c>
      <c r="BB38">
        <v>0.99809523809523815</v>
      </c>
      <c r="BC38" t="s">
        <v>66</v>
      </c>
      <c r="BF38" t="s">
        <v>116</v>
      </c>
      <c r="BG38" t="s">
        <v>117</v>
      </c>
      <c r="BH38" t="s">
        <v>272</v>
      </c>
      <c r="BI38">
        <v>6516</v>
      </c>
      <c r="BJ38">
        <v>1</v>
      </c>
      <c r="BK38" t="s">
        <v>209</v>
      </c>
      <c r="BL38" t="s">
        <v>172</v>
      </c>
      <c r="BM38">
        <v>0.99809523809523815</v>
      </c>
      <c r="BN38" t="s">
        <v>66</v>
      </c>
      <c r="BO38" t="s">
        <v>174</v>
      </c>
      <c r="BP38">
        <v>2056.8980000000001</v>
      </c>
    </row>
    <row r="39" spans="1:68" ht="16.5">
      <c r="A39" s="232" t="str">
        <f t="shared" si="35"/>
        <v>미추홀교통</v>
      </c>
      <c r="B39" s="125" t="str">
        <f t="shared" si="1"/>
        <v>이남용</v>
      </c>
      <c r="C39" s="126" t="str">
        <f t="shared" si="36"/>
        <v>F</v>
      </c>
      <c r="D39" s="127">
        <f t="shared" si="37"/>
        <v>0.78142857142857136</v>
      </c>
      <c r="E39" s="128">
        <f t="shared" si="38"/>
        <v>1934</v>
      </c>
      <c r="F39" s="129" t="str">
        <f t="shared" si="39"/>
        <v>12</v>
      </c>
      <c r="G39" s="130" t="str">
        <f t="shared" si="40"/>
        <v>70바2651</v>
      </c>
      <c r="H39" s="131">
        <f t="shared" si="41"/>
        <v>1</v>
      </c>
      <c r="I39" s="132">
        <f t="shared" si="42"/>
        <v>454.89499999999998</v>
      </c>
      <c r="J39" s="133">
        <f t="shared" si="43"/>
        <v>2.4918571990830893E-2</v>
      </c>
      <c r="K39" s="133">
        <f t="shared" si="44"/>
        <v>0.37284043002666239</v>
      </c>
      <c r="L39" s="133">
        <f t="shared" si="45"/>
        <v>0.16487321249958783</v>
      </c>
      <c r="M39" s="134">
        <f t="shared" si="46"/>
        <v>18.114999999999998</v>
      </c>
      <c r="N39" s="135">
        <f t="shared" si="47"/>
        <v>0.43966189999890087</v>
      </c>
      <c r="O39" s="135">
        <f t="shared" si="48"/>
        <v>49.242132799876899</v>
      </c>
      <c r="P39" s="217">
        <f t="shared" si="49"/>
        <v>13</v>
      </c>
      <c r="Q39" s="218">
        <f t="shared" si="50"/>
        <v>2</v>
      </c>
      <c r="R39" s="218">
        <f t="shared" si="51"/>
        <v>224</v>
      </c>
      <c r="T39">
        <v>511</v>
      </c>
      <c r="U39">
        <v>1934</v>
      </c>
      <c r="V39" t="s">
        <v>432</v>
      </c>
      <c r="W39">
        <v>454.89499999999998</v>
      </c>
      <c r="X39">
        <v>277.25099999999998</v>
      </c>
      <c r="Y39">
        <v>1.641</v>
      </c>
      <c r="Z39">
        <v>18.114999999999998</v>
      </c>
      <c r="AA39">
        <v>24.200824999999998</v>
      </c>
      <c r="AB39">
        <v>0.60304999999999997</v>
      </c>
      <c r="AC39">
        <v>9.0230460000000008</v>
      </c>
      <c r="AD39" s="1">
        <v>75</v>
      </c>
      <c r="AE39">
        <v>2</v>
      </c>
      <c r="AF39">
        <v>224</v>
      </c>
      <c r="AG39">
        <v>92</v>
      </c>
      <c r="AH39">
        <v>18.796672999999998</v>
      </c>
      <c r="AI39">
        <v>896.6</v>
      </c>
      <c r="AJ39">
        <v>19.899999999999999</v>
      </c>
      <c r="AK39">
        <v>13</v>
      </c>
      <c r="AL39">
        <v>2674</v>
      </c>
      <c r="AM39" t="s">
        <v>433</v>
      </c>
      <c r="AN39" t="s">
        <v>434</v>
      </c>
      <c r="AO39">
        <v>454.89499999999998</v>
      </c>
      <c r="AR39" t="s">
        <v>116</v>
      </c>
      <c r="AS39" t="s">
        <v>117</v>
      </c>
      <c r="AT39" t="s">
        <v>200</v>
      </c>
      <c r="AU39" t="s">
        <v>432</v>
      </c>
      <c r="AV39" t="s">
        <v>48</v>
      </c>
      <c r="AW39">
        <v>1</v>
      </c>
      <c r="BB39">
        <v>0.78142857142857136</v>
      </c>
      <c r="BC39" t="s">
        <v>70</v>
      </c>
      <c r="BF39" t="s">
        <v>116</v>
      </c>
      <c r="BG39" t="s">
        <v>117</v>
      </c>
      <c r="BH39" t="s">
        <v>432</v>
      </c>
      <c r="BI39">
        <v>1934</v>
      </c>
      <c r="BJ39">
        <v>1</v>
      </c>
      <c r="BK39" t="s">
        <v>200</v>
      </c>
      <c r="BL39" t="s">
        <v>172</v>
      </c>
      <c r="BM39">
        <v>0.78142857142857136</v>
      </c>
      <c r="BN39" t="s">
        <v>70</v>
      </c>
      <c r="BO39" t="s">
        <v>184</v>
      </c>
      <c r="BP39">
        <v>454.89499999999998</v>
      </c>
    </row>
    <row r="40" spans="1:68" ht="16.5">
      <c r="A40" s="233" t="str">
        <f t="shared" si="35"/>
        <v>미추홀교통</v>
      </c>
      <c r="B40" s="109" t="str">
        <f t="shared" si="1"/>
        <v>이명호</v>
      </c>
      <c r="C40" s="110" t="str">
        <f t="shared" si="36"/>
        <v>F</v>
      </c>
      <c r="D40" s="111">
        <f t="shared" si="37"/>
        <v>0.79807200307085702</v>
      </c>
      <c r="E40" s="112">
        <f t="shared" si="38"/>
        <v>11</v>
      </c>
      <c r="F40" s="113" t="str">
        <f t="shared" si="39"/>
        <v>76</v>
      </c>
      <c r="G40" s="114" t="str">
        <f t="shared" si="40"/>
        <v>70바2764</v>
      </c>
      <c r="H40" s="115">
        <f t="shared" si="41"/>
        <v>3</v>
      </c>
      <c r="I40" s="116">
        <f t="shared" si="42"/>
        <v>2389.6659999999997</v>
      </c>
      <c r="J40" s="117">
        <f t="shared" si="43"/>
        <v>2.2094470902394421E-2</v>
      </c>
      <c r="K40" s="117">
        <f t="shared" si="44"/>
        <v>0.32607268481739321</v>
      </c>
      <c r="L40" s="117">
        <f t="shared" si="45"/>
        <v>0.27618922477032359</v>
      </c>
      <c r="M40" s="118">
        <f t="shared" si="46"/>
        <v>9.6069999999999993</v>
      </c>
      <c r="N40" s="119">
        <f t="shared" si="47"/>
        <v>4.1846852237927806E-2</v>
      </c>
      <c r="O40" s="119">
        <f t="shared" si="48"/>
        <v>8.2856767431097058</v>
      </c>
      <c r="P40" s="219">
        <f t="shared" si="49"/>
        <v>16</v>
      </c>
      <c r="Q40" s="220">
        <f t="shared" si="50"/>
        <v>1</v>
      </c>
      <c r="R40" s="220">
        <f t="shared" si="51"/>
        <v>198</v>
      </c>
      <c r="T40">
        <v>511</v>
      </c>
      <c r="U40">
        <v>11</v>
      </c>
      <c r="V40" t="s">
        <v>274</v>
      </c>
      <c r="W40">
        <v>2389.6660000000002</v>
      </c>
      <c r="X40">
        <v>966.24099999999999</v>
      </c>
      <c r="Y40">
        <v>2.4729999999999999</v>
      </c>
      <c r="Z40">
        <v>9.6069999999999993</v>
      </c>
      <c r="AA40">
        <v>148.08718500000001</v>
      </c>
      <c r="AB40">
        <v>3.2719079999999998</v>
      </c>
      <c r="AC40">
        <v>48.287185999999998</v>
      </c>
      <c r="AD40" s="1">
        <v>660</v>
      </c>
      <c r="AE40">
        <v>1</v>
      </c>
      <c r="AF40">
        <v>198</v>
      </c>
      <c r="AG40">
        <v>75</v>
      </c>
      <c r="AH40">
        <v>16.136884999999999</v>
      </c>
      <c r="AI40">
        <v>343.5</v>
      </c>
      <c r="AJ40">
        <v>0</v>
      </c>
      <c r="AK40">
        <v>16</v>
      </c>
      <c r="AL40">
        <v>1565</v>
      </c>
      <c r="AM40" t="s">
        <v>275</v>
      </c>
      <c r="AN40" t="s">
        <v>435</v>
      </c>
      <c r="AO40">
        <v>2134.8649999999998</v>
      </c>
      <c r="AR40" t="s">
        <v>116</v>
      </c>
      <c r="AS40" t="s">
        <v>119</v>
      </c>
      <c r="AT40" t="s">
        <v>217</v>
      </c>
      <c r="AU40" t="s">
        <v>274</v>
      </c>
      <c r="AV40" t="s">
        <v>48</v>
      </c>
      <c r="AW40">
        <v>3</v>
      </c>
      <c r="BB40">
        <v>0.79807200307085702</v>
      </c>
      <c r="BC40" t="s">
        <v>70</v>
      </c>
      <c r="BF40" t="s">
        <v>116</v>
      </c>
      <c r="BG40" t="s">
        <v>119</v>
      </c>
      <c r="BH40" t="s">
        <v>274</v>
      </c>
      <c r="BI40">
        <v>11</v>
      </c>
      <c r="BJ40">
        <v>3</v>
      </c>
      <c r="BK40" t="s">
        <v>217</v>
      </c>
      <c r="BL40" t="s">
        <v>384</v>
      </c>
      <c r="BM40">
        <v>0.79807200307085702</v>
      </c>
      <c r="BN40" t="s">
        <v>70</v>
      </c>
      <c r="BO40" t="s">
        <v>184</v>
      </c>
      <c r="BP40">
        <v>2389.6659999999997</v>
      </c>
    </row>
    <row r="41" spans="1:68" ht="16.5">
      <c r="A41" s="232" t="str">
        <f t="shared" si="35"/>
        <v>미추홀교통</v>
      </c>
      <c r="B41" s="125" t="str">
        <f t="shared" si="1"/>
        <v>이상준</v>
      </c>
      <c r="C41" s="126" t="str">
        <f t="shared" si="36"/>
        <v>C</v>
      </c>
      <c r="D41" s="127">
        <f t="shared" si="37"/>
        <v>0.86882261960125506</v>
      </c>
      <c r="E41" s="128">
        <f t="shared" si="38"/>
        <v>2738</v>
      </c>
      <c r="F41" s="129" t="str">
        <f t="shared" si="39"/>
        <v>12</v>
      </c>
      <c r="G41" s="130" t="str">
        <f t="shared" si="40"/>
        <v>70바2682</v>
      </c>
      <c r="H41" s="131">
        <f t="shared" si="41"/>
        <v>4</v>
      </c>
      <c r="I41" s="132">
        <f t="shared" si="42"/>
        <v>802.05700000000002</v>
      </c>
      <c r="J41" s="133">
        <f t="shared" si="43"/>
        <v>1.700231696166795E-2</v>
      </c>
      <c r="K41" s="133">
        <f t="shared" si="44"/>
        <v>0.36212638323219476</v>
      </c>
      <c r="L41" s="133">
        <f t="shared" si="45"/>
        <v>0.19574668633276687</v>
      </c>
      <c r="M41" s="134">
        <f t="shared" si="46"/>
        <v>11.919</v>
      </c>
      <c r="N41" s="135">
        <f t="shared" si="47"/>
        <v>0</v>
      </c>
      <c r="O41" s="135">
        <f t="shared" si="48"/>
        <v>18.826592124998598</v>
      </c>
      <c r="P41" s="217">
        <f t="shared" si="49"/>
        <v>2</v>
      </c>
      <c r="Q41" s="218">
        <f t="shared" si="50"/>
        <v>0</v>
      </c>
      <c r="R41" s="218">
        <f t="shared" si="51"/>
        <v>151</v>
      </c>
      <c r="T41">
        <v>511</v>
      </c>
      <c r="U41">
        <v>2738</v>
      </c>
      <c r="V41" t="s">
        <v>276</v>
      </c>
      <c r="W41">
        <v>802.05700000000002</v>
      </c>
      <c r="X41">
        <v>441.65300000000002</v>
      </c>
      <c r="Y41">
        <v>1.8160000000000001</v>
      </c>
      <c r="Z41">
        <v>11.919</v>
      </c>
      <c r="AA41">
        <v>50.008595999999997</v>
      </c>
      <c r="AB41">
        <v>0.85026199999999996</v>
      </c>
      <c r="AC41">
        <v>18.109432000000002</v>
      </c>
      <c r="AD41" s="1">
        <v>157</v>
      </c>
      <c r="AE41">
        <v>0</v>
      </c>
      <c r="AF41">
        <v>151</v>
      </c>
      <c r="AG41">
        <v>72</v>
      </c>
      <c r="AH41">
        <v>16.038381999999999</v>
      </c>
      <c r="AI41">
        <v>402.2</v>
      </c>
      <c r="AJ41">
        <v>0</v>
      </c>
      <c r="AK41">
        <v>2</v>
      </c>
      <c r="AL41">
        <v>140</v>
      </c>
      <c r="AM41" t="s">
        <v>277</v>
      </c>
      <c r="AN41" t="s">
        <v>436</v>
      </c>
      <c r="AO41">
        <v>448.851</v>
      </c>
      <c r="AR41" t="s">
        <v>116</v>
      </c>
      <c r="AS41" t="s">
        <v>117</v>
      </c>
      <c r="AT41" t="s">
        <v>378</v>
      </c>
      <c r="AU41" t="s">
        <v>276</v>
      </c>
      <c r="AV41" t="s">
        <v>48</v>
      </c>
      <c r="AW41">
        <v>4</v>
      </c>
      <c r="BB41">
        <v>0.86882261960125506</v>
      </c>
      <c r="BC41" t="s">
        <v>69</v>
      </c>
      <c r="BF41" t="s">
        <v>116</v>
      </c>
      <c r="BG41" t="s">
        <v>117</v>
      </c>
      <c r="BH41" t="s">
        <v>276</v>
      </c>
      <c r="BI41">
        <v>2738</v>
      </c>
      <c r="BJ41">
        <v>4</v>
      </c>
      <c r="BK41" t="s">
        <v>378</v>
      </c>
      <c r="BL41" t="s">
        <v>205</v>
      </c>
      <c r="BM41">
        <v>0.86882261960125506</v>
      </c>
      <c r="BN41" t="s">
        <v>69</v>
      </c>
      <c r="BO41" t="s">
        <v>173</v>
      </c>
      <c r="BP41">
        <v>802.05700000000002</v>
      </c>
    </row>
    <row r="42" spans="1:68" ht="16.5">
      <c r="A42" s="233" t="str">
        <f t="shared" si="35"/>
        <v>미추홀교통</v>
      </c>
      <c r="B42" s="109" t="str">
        <f t="shared" si="1"/>
        <v>이승훈</v>
      </c>
      <c r="C42" s="110" t="str">
        <f t="shared" si="36"/>
        <v>B</v>
      </c>
      <c r="D42" s="111">
        <f t="shared" si="37"/>
        <v>0.93413361837275055</v>
      </c>
      <c r="E42" s="112">
        <f t="shared" si="38"/>
        <v>2925</v>
      </c>
      <c r="F42" s="113" t="str">
        <f t="shared" si="39"/>
        <v>12</v>
      </c>
      <c r="G42" s="114" t="str">
        <f t="shared" si="40"/>
        <v>70바2651</v>
      </c>
      <c r="H42" s="115">
        <f t="shared" si="41"/>
        <v>2</v>
      </c>
      <c r="I42" s="116">
        <f t="shared" si="42"/>
        <v>2227.5950000000003</v>
      </c>
      <c r="J42" s="117">
        <f t="shared" si="43"/>
        <v>7.584637579662522E-3</v>
      </c>
      <c r="K42" s="117">
        <f t="shared" si="44"/>
        <v>0.33676266906567137</v>
      </c>
      <c r="L42" s="117">
        <f t="shared" si="45"/>
        <v>4.803386612018791E-2</v>
      </c>
      <c r="M42" s="118">
        <f t="shared" si="46"/>
        <v>9.6039999999999992</v>
      </c>
      <c r="N42" s="119">
        <f t="shared" si="47"/>
        <v>0.76315488228335948</v>
      </c>
      <c r="O42" s="119">
        <f t="shared" si="48"/>
        <v>16.02625252795055</v>
      </c>
      <c r="P42" s="219">
        <f t="shared" si="49"/>
        <v>2</v>
      </c>
      <c r="Q42" s="220">
        <f t="shared" si="50"/>
        <v>17</v>
      </c>
      <c r="R42" s="220">
        <f t="shared" si="51"/>
        <v>357</v>
      </c>
      <c r="T42">
        <v>511</v>
      </c>
      <c r="U42">
        <v>2925</v>
      </c>
      <c r="V42" t="s">
        <v>278</v>
      </c>
      <c r="W42">
        <v>2227.5949999999998</v>
      </c>
      <c r="X42">
        <v>1135.845</v>
      </c>
      <c r="Y42">
        <v>1.9610000000000001</v>
      </c>
      <c r="Z42">
        <v>9.6039999999999992</v>
      </c>
      <c r="AA42">
        <v>137.88384600000001</v>
      </c>
      <c r="AB42">
        <v>1.0457989999999999</v>
      </c>
      <c r="AC42">
        <v>46.434131999999998</v>
      </c>
      <c r="AD42" s="1">
        <v>107</v>
      </c>
      <c r="AE42">
        <v>17</v>
      </c>
      <c r="AF42">
        <v>357</v>
      </c>
      <c r="AG42">
        <v>92</v>
      </c>
      <c r="AH42">
        <v>16.15559</v>
      </c>
      <c r="AI42">
        <v>951.9</v>
      </c>
      <c r="AJ42">
        <v>1.7</v>
      </c>
      <c r="AK42">
        <v>2</v>
      </c>
      <c r="AL42">
        <v>186</v>
      </c>
      <c r="AM42" t="s">
        <v>279</v>
      </c>
      <c r="AN42" t="s">
        <v>437</v>
      </c>
      <c r="AO42">
        <v>2097.4540000000002</v>
      </c>
      <c r="AR42" t="s">
        <v>116</v>
      </c>
      <c r="AS42" t="s">
        <v>117</v>
      </c>
      <c r="AT42" t="s">
        <v>200</v>
      </c>
      <c r="AU42" t="s">
        <v>278</v>
      </c>
      <c r="AV42" t="s">
        <v>48</v>
      </c>
      <c r="AW42">
        <v>2</v>
      </c>
      <c r="BB42">
        <v>0.93413361837275055</v>
      </c>
      <c r="BC42" t="s">
        <v>68</v>
      </c>
      <c r="BF42" t="s">
        <v>116</v>
      </c>
      <c r="BG42" t="s">
        <v>117</v>
      </c>
      <c r="BH42" t="s">
        <v>278</v>
      </c>
      <c r="BI42">
        <v>2925</v>
      </c>
      <c r="BJ42">
        <v>2</v>
      </c>
      <c r="BK42" t="s">
        <v>200</v>
      </c>
      <c r="BL42" t="s">
        <v>378</v>
      </c>
      <c r="BM42">
        <v>0.93413361837275055</v>
      </c>
      <c r="BN42" t="s">
        <v>68</v>
      </c>
      <c r="BO42" t="s">
        <v>220</v>
      </c>
      <c r="BP42">
        <v>2227.5950000000003</v>
      </c>
    </row>
    <row r="43" spans="1:68" ht="16.5">
      <c r="A43" s="232" t="str">
        <f t="shared" si="35"/>
        <v>미추홀교통</v>
      </c>
      <c r="B43" s="125" t="str">
        <f t="shared" si="1"/>
        <v>이영우</v>
      </c>
      <c r="C43" s="126" t="str">
        <f t="shared" si="36"/>
        <v>B</v>
      </c>
      <c r="D43" s="127">
        <f t="shared" si="37"/>
        <v>0.91857142857142859</v>
      </c>
      <c r="E43" s="128">
        <f t="shared" si="38"/>
        <v>4297</v>
      </c>
      <c r="F43" s="129" t="str">
        <f t="shared" si="39"/>
        <v>12</v>
      </c>
      <c r="G43" s="130" t="str">
        <f t="shared" si="40"/>
        <v>70바2766</v>
      </c>
      <c r="H43" s="131">
        <f t="shared" si="41"/>
        <v>1</v>
      </c>
      <c r="I43" s="132">
        <f t="shared" si="42"/>
        <v>5244.192</v>
      </c>
      <c r="J43" s="133">
        <f t="shared" si="43"/>
        <v>1.9867085227033395E-2</v>
      </c>
      <c r="K43" s="133">
        <f t="shared" si="44"/>
        <v>0.34503586676173659</v>
      </c>
      <c r="L43" s="133">
        <f t="shared" si="45"/>
        <v>0.19697982072357381</v>
      </c>
      <c r="M43" s="134">
        <f t="shared" si="46"/>
        <v>9.7799999999999994</v>
      </c>
      <c r="N43" s="135">
        <f t="shared" si="47"/>
        <v>0.55299272032755475</v>
      </c>
      <c r="O43" s="135">
        <f t="shared" si="48"/>
        <v>19.278470353488203</v>
      </c>
      <c r="P43" s="217">
        <f t="shared" si="49"/>
        <v>23</v>
      </c>
      <c r="Q43" s="218">
        <f t="shared" si="50"/>
        <v>29</v>
      </c>
      <c r="R43" s="218">
        <f t="shared" si="51"/>
        <v>1011</v>
      </c>
      <c r="T43">
        <v>511</v>
      </c>
      <c r="U43">
        <v>4297</v>
      </c>
      <c r="V43" t="s">
        <v>280</v>
      </c>
      <c r="W43">
        <v>5244.192</v>
      </c>
      <c r="X43">
        <v>2718.7449999999999</v>
      </c>
      <c r="Y43">
        <v>1.929</v>
      </c>
      <c r="Z43">
        <v>9.7799999999999994</v>
      </c>
      <c r="AA43">
        <v>329.085466</v>
      </c>
      <c r="AB43">
        <v>6.5379690000000004</v>
      </c>
      <c r="AC43">
        <v>113.546289</v>
      </c>
      <c r="AD43" s="1">
        <v>1033</v>
      </c>
      <c r="AE43">
        <v>29</v>
      </c>
      <c r="AF43">
        <v>1011</v>
      </c>
      <c r="AG43">
        <v>89</v>
      </c>
      <c r="AH43">
        <v>15.935653</v>
      </c>
      <c r="AI43">
        <v>1357.4</v>
      </c>
      <c r="AJ43">
        <v>2.1</v>
      </c>
      <c r="AK43">
        <v>23</v>
      </c>
      <c r="AL43">
        <v>5058</v>
      </c>
      <c r="AM43" t="s">
        <v>281</v>
      </c>
      <c r="AN43" t="s">
        <v>438</v>
      </c>
      <c r="AO43">
        <v>5244.192</v>
      </c>
      <c r="AR43" t="s">
        <v>116</v>
      </c>
      <c r="AS43" t="s">
        <v>117</v>
      </c>
      <c r="AT43" t="s">
        <v>207</v>
      </c>
      <c r="AU43" t="s">
        <v>280</v>
      </c>
      <c r="AV43" t="s">
        <v>48</v>
      </c>
      <c r="AW43">
        <v>1</v>
      </c>
      <c r="BB43">
        <v>0.91857142857142859</v>
      </c>
      <c r="BC43" t="s">
        <v>68</v>
      </c>
      <c r="BF43" t="s">
        <v>116</v>
      </c>
      <c r="BG43" t="s">
        <v>117</v>
      </c>
      <c r="BH43" t="s">
        <v>280</v>
      </c>
      <c r="BI43">
        <v>4297</v>
      </c>
      <c r="BJ43">
        <v>1</v>
      </c>
      <c r="BK43" t="s">
        <v>207</v>
      </c>
      <c r="BL43" t="s">
        <v>172</v>
      </c>
      <c r="BM43">
        <v>0.91857142857142859</v>
      </c>
      <c r="BN43" t="s">
        <v>68</v>
      </c>
      <c r="BO43" t="s">
        <v>220</v>
      </c>
      <c r="BP43">
        <v>5244.192</v>
      </c>
    </row>
    <row r="44" spans="1:68" ht="16.5">
      <c r="A44" s="233" t="str">
        <f t="shared" si="35"/>
        <v>미추홀교통</v>
      </c>
      <c r="B44" s="109" t="str">
        <f t="shared" si="1"/>
        <v>이영진</v>
      </c>
      <c r="C44" s="110" t="str">
        <f t="shared" si="36"/>
        <v>B</v>
      </c>
      <c r="D44" s="111">
        <f t="shared" si="37"/>
        <v>0.94783350996369453</v>
      </c>
      <c r="E44" s="112">
        <f t="shared" si="38"/>
        <v>1417</v>
      </c>
      <c r="F44" s="113" t="str">
        <f t="shared" si="39"/>
        <v>12</v>
      </c>
      <c r="G44" s="114" t="str">
        <f t="shared" si="40"/>
        <v>70바2619</v>
      </c>
      <c r="H44" s="115">
        <f t="shared" si="41"/>
        <v>3</v>
      </c>
      <c r="I44" s="116">
        <f t="shared" si="42"/>
        <v>2219.3240000000001</v>
      </c>
      <c r="J44" s="117">
        <f t="shared" si="43"/>
        <v>9.2897719323955623E-3</v>
      </c>
      <c r="K44" s="117">
        <f t="shared" si="44"/>
        <v>0.3561269534869741</v>
      </c>
      <c r="L44" s="117">
        <f t="shared" si="45"/>
        <v>0.13562688458287298</v>
      </c>
      <c r="M44" s="118">
        <f t="shared" si="46"/>
        <v>8.7050000000000001</v>
      </c>
      <c r="N44" s="119">
        <f t="shared" si="47"/>
        <v>9.0117531284300986E-2</v>
      </c>
      <c r="O44" s="119">
        <f t="shared" si="48"/>
        <v>8.3358716437978408</v>
      </c>
      <c r="P44" s="219">
        <f t="shared" si="49"/>
        <v>2</v>
      </c>
      <c r="Q44" s="220">
        <f t="shared" si="50"/>
        <v>2</v>
      </c>
      <c r="R44" s="220">
        <f t="shared" si="51"/>
        <v>185</v>
      </c>
      <c r="T44">
        <v>511</v>
      </c>
      <c r="U44">
        <v>1417</v>
      </c>
      <c r="V44" t="s">
        <v>282</v>
      </c>
      <c r="W44">
        <v>2219.3240000000001</v>
      </c>
      <c r="X44">
        <v>1117.308</v>
      </c>
      <c r="Y44">
        <v>1.986</v>
      </c>
      <c r="Z44">
        <v>8.7050000000000001</v>
      </c>
      <c r="AA44">
        <v>144.39052000000001</v>
      </c>
      <c r="AB44">
        <v>1.3413550000000001</v>
      </c>
      <c r="AC44">
        <v>51.421356000000003</v>
      </c>
      <c r="AD44" s="1">
        <v>301</v>
      </c>
      <c r="AE44">
        <v>2</v>
      </c>
      <c r="AF44">
        <v>185</v>
      </c>
      <c r="AG44">
        <v>70</v>
      </c>
      <c r="AH44">
        <v>15.370288</v>
      </c>
      <c r="AI44">
        <v>213.4</v>
      </c>
      <c r="AJ44">
        <v>0</v>
      </c>
      <c r="AK44">
        <v>2</v>
      </c>
      <c r="AL44">
        <v>320</v>
      </c>
      <c r="AM44" t="s">
        <v>283</v>
      </c>
      <c r="AN44" t="s">
        <v>439</v>
      </c>
      <c r="AO44">
        <v>1970.577</v>
      </c>
      <c r="AR44" t="s">
        <v>116</v>
      </c>
      <c r="AS44" t="s">
        <v>117</v>
      </c>
      <c r="AT44" t="s">
        <v>196</v>
      </c>
      <c r="AU44" t="s">
        <v>282</v>
      </c>
      <c r="AV44" t="s">
        <v>48</v>
      </c>
      <c r="AW44">
        <v>3</v>
      </c>
      <c r="BB44">
        <v>0.94783350996369453</v>
      </c>
      <c r="BC44" t="s">
        <v>68</v>
      </c>
      <c r="BF44" t="s">
        <v>116</v>
      </c>
      <c r="BG44" t="s">
        <v>117</v>
      </c>
      <c r="BH44" t="s">
        <v>282</v>
      </c>
      <c r="BI44">
        <v>1417</v>
      </c>
      <c r="BJ44">
        <v>3</v>
      </c>
      <c r="BK44" t="s">
        <v>196</v>
      </c>
      <c r="BL44" t="s">
        <v>378</v>
      </c>
      <c r="BM44">
        <v>0.94783350996369453</v>
      </c>
      <c r="BN44" t="s">
        <v>68</v>
      </c>
      <c r="BO44" t="s">
        <v>220</v>
      </c>
      <c r="BP44">
        <v>2219.3240000000001</v>
      </c>
    </row>
    <row r="45" spans="1:68" ht="16.5">
      <c r="A45" s="232" t="str">
        <f t="shared" si="35"/>
        <v>미추홀교통</v>
      </c>
      <c r="B45" s="125" t="str">
        <f t="shared" si="1"/>
        <v>이우정</v>
      </c>
      <c r="C45" s="126" t="str">
        <f t="shared" si="36"/>
        <v>D</v>
      </c>
      <c r="D45" s="127">
        <f t="shared" si="37"/>
        <v>0.84318951569987821</v>
      </c>
      <c r="E45" s="128">
        <f t="shared" si="38"/>
        <v>3423</v>
      </c>
      <c r="F45" s="129" t="str">
        <f t="shared" si="39"/>
        <v>76</v>
      </c>
      <c r="G45" s="130" t="str">
        <f t="shared" si="40"/>
        <v>70바2745</v>
      </c>
      <c r="H45" s="131">
        <f t="shared" si="41"/>
        <v>5</v>
      </c>
      <c r="I45" s="132">
        <f t="shared" si="42"/>
        <v>1089.9159999999999</v>
      </c>
      <c r="J45" s="133">
        <f t="shared" si="43"/>
        <v>2.3617392035283923E-2</v>
      </c>
      <c r="K45" s="133">
        <f t="shared" si="44"/>
        <v>0.31653256693528281</v>
      </c>
      <c r="L45" s="133">
        <f t="shared" si="45"/>
        <v>0.32938318182318638</v>
      </c>
      <c r="M45" s="134">
        <f t="shared" si="46"/>
        <v>8.0820000000000007</v>
      </c>
      <c r="N45" s="135">
        <f t="shared" si="47"/>
        <v>0</v>
      </c>
      <c r="O45" s="135">
        <f t="shared" si="48"/>
        <v>3.4865072170699394</v>
      </c>
      <c r="P45" s="217">
        <f t="shared" si="49"/>
        <v>0</v>
      </c>
      <c r="Q45" s="218">
        <f t="shared" si="50"/>
        <v>0</v>
      </c>
      <c r="R45" s="218">
        <f t="shared" si="51"/>
        <v>38</v>
      </c>
      <c r="T45">
        <v>511</v>
      </c>
      <c r="U45">
        <v>3423</v>
      </c>
      <c r="V45" t="s">
        <v>284</v>
      </c>
      <c r="W45">
        <v>1089.9159999999999</v>
      </c>
      <c r="X45">
        <v>417.08</v>
      </c>
      <c r="Y45">
        <v>2.613</v>
      </c>
      <c r="Z45">
        <v>8.0820000000000007</v>
      </c>
      <c r="AA45">
        <v>66.240251999999998</v>
      </c>
      <c r="AB45">
        <v>1.564422</v>
      </c>
      <c r="AC45">
        <v>20.967196999999999</v>
      </c>
      <c r="AD45" s="1">
        <v>359</v>
      </c>
      <c r="AE45">
        <v>0</v>
      </c>
      <c r="AF45">
        <v>38</v>
      </c>
      <c r="AG45">
        <v>62</v>
      </c>
      <c r="AH45">
        <v>16.453983000000001</v>
      </c>
      <c r="AI45">
        <v>0</v>
      </c>
      <c r="AJ45">
        <v>0</v>
      </c>
      <c r="AK45">
        <v>0</v>
      </c>
      <c r="AL45">
        <v>0</v>
      </c>
      <c r="AM45" t="s">
        <v>285</v>
      </c>
      <c r="AN45" t="s">
        <v>440</v>
      </c>
      <c r="AO45">
        <v>343.17599999999999</v>
      </c>
      <c r="AR45" t="s">
        <v>116</v>
      </c>
      <c r="AS45" t="s">
        <v>119</v>
      </c>
      <c r="AT45" t="s">
        <v>216</v>
      </c>
      <c r="AU45" t="s">
        <v>284</v>
      </c>
      <c r="AV45" t="s">
        <v>48</v>
      </c>
      <c r="AW45">
        <v>5</v>
      </c>
      <c r="BB45">
        <v>0.84318951569987821</v>
      </c>
      <c r="BC45" t="s">
        <v>67</v>
      </c>
      <c r="BF45" t="s">
        <v>116</v>
      </c>
      <c r="BG45" t="s">
        <v>119</v>
      </c>
      <c r="BH45" t="s">
        <v>284</v>
      </c>
      <c r="BI45">
        <v>3423</v>
      </c>
      <c r="BJ45">
        <v>5</v>
      </c>
      <c r="BK45" t="s">
        <v>216</v>
      </c>
      <c r="BL45" t="s">
        <v>213</v>
      </c>
      <c r="BM45">
        <v>0.84318951569987821</v>
      </c>
      <c r="BN45" t="s">
        <v>67</v>
      </c>
      <c r="BO45" t="s">
        <v>175</v>
      </c>
      <c r="BP45">
        <v>1089.9159999999999</v>
      </c>
    </row>
    <row r="46" spans="1:68" ht="16.5">
      <c r="A46" s="233" t="str">
        <f t="shared" si="35"/>
        <v>미추홀교통</v>
      </c>
      <c r="B46" s="109" t="str">
        <f t="shared" si="1"/>
        <v>이인성</v>
      </c>
      <c r="C46" s="110" t="str">
        <f t="shared" si="36"/>
        <v>A</v>
      </c>
      <c r="D46" s="111">
        <f t="shared" si="37"/>
        <v>0.96598200107767851</v>
      </c>
      <c r="E46" s="112">
        <f t="shared" si="38"/>
        <v>4473</v>
      </c>
      <c r="F46" s="113" t="str">
        <f t="shared" si="39"/>
        <v>12</v>
      </c>
      <c r="G46" s="114" t="str">
        <f t="shared" si="40"/>
        <v>70바2682</v>
      </c>
      <c r="H46" s="115">
        <f t="shared" si="41"/>
        <v>5</v>
      </c>
      <c r="I46" s="116">
        <f t="shared" si="42"/>
        <v>692.32500000000005</v>
      </c>
      <c r="J46" s="117">
        <f t="shared" si="43"/>
        <v>1.0559897159467323E-3</v>
      </c>
      <c r="K46" s="117">
        <f t="shared" si="44"/>
        <v>0.32016374085710586</v>
      </c>
      <c r="L46" s="117">
        <f t="shared" si="45"/>
        <v>0.27010435850214853</v>
      </c>
      <c r="M46" s="118">
        <f t="shared" si="46"/>
        <v>8.8729999999999993</v>
      </c>
      <c r="N46" s="119">
        <f t="shared" si="47"/>
        <v>0.14444083342360883</v>
      </c>
      <c r="O46" s="119">
        <f t="shared" si="48"/>
        <v>19.355071678763586</v>
      </c>
      <c r="P46" s="219">
        <f t="shared" si="49"/>
        <v>1</v>
      </c>
      <c r="Q46" s="220">
        <f t="shared" si="50"/>
        <v>1</v>
      </c>
      <c r="R46" s="220">
        <f t="shared" si="51"/>
        <v>134</v>
      </c>
      <c r="T46">
        <v>511</v>
      </c>
      <c r="U46">
        <v>4473</v>
      </c>
      <c r="V46" t="s">
        <v>441</v>
      </c>
      <c r="W46">
        <v>692.32500000000005</v>
      </c>
      <c r="X46">
        <v>339.29500000000002</v>
      </c>
      <c r="Y46">
        <v>2.04</v>
      </c>
      <c r="Z46">
        <v>8.8729999999999993</v>
      </c>
      <c r="AA46">
        <v>41.552487999999997</v>
      </c>
      <c r="AB46">
        <v>4.3879000000000001E-2</v>
      </c>
      <c r="AC46">
        <v>13.303599999999999</v>
      </c>
      <c r="AD46" s="1">
        <v>187</v>
      </c>
      <c r="AE46">
        <v>1</v>
      </c>
      <c r="AF46">
        <v>134</v>
      </c>
      <c r="AG46">
        <v>82</v>
      </c>
      <c r="AH46">
        <v>16.661456999999999</v>
      </c>
      <c r="AI46">
        <v>190.3</v>
      </c>
      <c r="AJ46">
        <v>0</v>
      </c>
      <c r="AK46">
        <v>1</v>
      </c>
      <c r="AL46">
        <v>42</v>
      </c>
      <c r="AM46" t="s">
        <v>442</v>
      </c>
      <c r="AN46" t="s">
        <v>443</v>
      </c>
      <c r="AO46">
        <v>240.96899999999999</v>
      </c>
      <c r="AR46" t="s">
        <v>116</v>
      </c>
      <c r="AS46" t="s">
        <v>117</v>
      </c>
      <c r="AT46" t="s">
        <v>378</v>
      </c>
      <c r="AU46" t="s">
        <v>441</v>
      </c>
      <c r="AV46" t="s">
        <v>48</v>
      </c>
      <c r="AW46">
        <v>5</v>
      </c>
      <c r="BB46">
        <v>0.96598200107767851</v>
      </c>
      <c r="BC46" t="s">
        <v>66</v>
      </c>
      <c r="BF46" t="s">
        <v>116</v>
      </c>
      <c r="BG46" t="s">
        <v>117</v>
      </c>
      <c r="BH46" t="s">
        <v>441</v>
      </c>
      <c r="BI46">
        <v>4473</v>
      </c>
      <c r="BJ46">
        <v>5</v>
      </c>
      <c r="BK46" t="s">
        <v>378</v>
      </c>
      <c r="BL46" t="s">
        <v>379</v>
      </c>
      <c r="BM46">
        <v>0.96598200107767851</v>
      </c>
      <c r="BN46" t="s">
        <v>66</v>
      </c>
      <c r="BO46" t="s">
        <v>174</v>
      </c>
      <c r="BP46">
        <v>692.32500000000005</v>
      </c>
    </row>
    <row r="47" spans="1:68" ht="16.5">
      <c r="A47" s="232" t="str">
        <f t="shared" si="35"/>
        <v>미추홀교통</v>
      </c>
      <c r="B47" s="125" t="str">
        <f t="shared" si="1"/>
        <v>이재선</v>
      </c>
      <c r="C47" s="126" t="str">
        <f t="shared" si="36"/>
        <v>B</v>
      </c>
      <c r="D47" s="127">
        <f t="shared" si="37"/>
        <v>0.91470355080055032</v>
      </c>
      <c r="E47" s="128">
        <f t="shared" si="38"/>
        <v>6653</v>
      </c>
      <c r="F47" s="129" t="str">
        <f t="shared" si="39"/>
        <v>12</v>
      </c>
      <c r="G47" s="130" t="str">
        <f t="shared" si="40"/>
        <v>70바2643</v>
      </c>
      <c r="H47" s="131">
        <f t="shared" si="41"/>
        <v>10</v>
      </c>
      <c r="I47" s="132">
        <f t="shared" si="42"/>
        <v>1211.0989999999999</v>
      </c>
      <c r="J47" s="133">
        <f t="shared" si="43"/>
        <v>5.8603155877883315E-3</v>
      </c>
      <c r="K47" s="133">
        <f t="shared" si="44"/>
        <v>0.36386264183824768</v>
      </c>
      <c r="L47" s="133">
        <f t="shared" si="45"/>
        <v>0.14036837616082584</v>
      </c>
      <c r="M47" s="134">
        <f t="shared" si="46"/>
        <v>10.587</v>
      </c>
      <c r="N47" s="135">
        <f t="shared" si="47"/>
        <v>0</v>
      </c>
      <c r="O47" s="135">
        <f t="shared" si="48"/>
        <v>32.284726516989942</v>
      </c>
      <c r="P47" s="217">
        <f t="shared" si="49"/>
        <v>3</v>
      </c>
      <c r="Q47" s="218">
        <f t="shared" si="50"/>
        <v>0</v>
      </c>
      <c r="R47" s="218">
        <f t="shared" si="51"/>
        <v>391</v>
      </c>
      <c r="T47">
        <v>511</v>
      </c>
      <c r="U47">
        <v>6653</v>
      </c>
      <c r="V47" t="s">
        <v>286</v>
      </c>
      <c r="W47">
        <v>1211.0989999999999</v>
      </c>
      <c r="X47">
        <v>632.76</v>
      </c>
      <c r="Y47">
        <v>1.9139999999999999</v>
      </c>
      <c r="Z47">
        <v>10.587</v>
      </c>
      <c r="AA47">
        <v>74.178599000000006</v>
      </c>
      <c r="AB47">
        <v>0.43470999999999999</v>
      </c>
      <c r="AC47">
        <v>26.990821</v>
      </c>
      <c r="AD47" s="1">
        <v>170</v>
      </c>
      <c r="AE47">
        <v>0</v>
      </c>
      <c r="AF47">
        <v>391</v>
      </c>
      <c r="AG47">
        <v>70</v>
      </c>
      <c r="AH47">
        <v>16.326796999999999</v>
      </c>
      <c r="AI47">
        <v>487.2</v>
      </c>
      <c r="AJ47">
        <v>0</v>
      </c>
      <c r="AK47">
        <v>3</v>
      </c>
      <c r="AL47">
        <v>872</v>
      </c>
      <c r="AM47" t="s">
        <v>287</v>
      </c>
      <c r="AN47" t="s">
        <v>444</v>
      </c>
      <c r="AO47">
        <v>216.172</v>
      </c>
      <c r="AR47" t="s">
        <v>116</v>
      </c>
      <c r="AS47" t="s">
        <v>117</v>
      </c>
      <c r="AT47" t="s">
        <v>199</v>
      </c>
      <c r="AU47" t="s">
        <v>286</v>
      </c>
      <c r="AV47" t="s">
        <v>48</v>
      </c>
      <c r="AW47">
        <v>10</v>
      </c>
      <c r="BB47">
        <v>0.91470355080055032</v>
      </c>
      <c r="BC47" t="s">
        <v>68</v>
      </c>
      <c r="BF47" t="s">
        <v>116</v>
      </c>
      <c r="BG47" t="s">
        <v>117</v>
      </c>
      <c r="BH47" t="s">
        <v>286</v>
      </c>
      <c r="BI47">
        <v>6653</v>
      </c>
      <c r="BJ47">
        <v>10</v>
      </c>
      <c r="BK47" t="s">
        <v>199</v>
      </c>
      <c r="BL47" t="s">
        <v>204</v>
      </c>
      <c r="BM47">
        <v>0.91470355080055032</v>
      </c>
      <c r="BN47" t="s">
        <v>68</v>
      </c>
      <c r="BO47" t="s">
        <v>220</v>
      </c>
      <c r="BP47">
        <v>1211.0989999999999</v>
      </c>
    </row>
    <row r="48" spans="1:68" ht="16.5">
      <c r="A48" s="233" t="str">
        <f t="shared" si="35"/>
        <v>미추홀교통</v>
      </c>
      <c r="B48" s="109" t="str">
        <f t="shared" si="1"/>
        <v>이진산</v>
      </c>
      <c r="C48" s="110" t="str">
        <f t="shared" si="36"/>
        <v>C</v>
      </c>
      <c r="D48" s="111">
        <f t="shared" si="37"/>
        <v>0.87761904761904752</v>
      </c>
      <c r="E48" s="112">
        <f t="shared" si="38"/>
        <v>8712</v>
      </c>
      <c r="F48" s="113" t="str">
        <f t="shared" si="39"/>
        <v>12</v>
      </c>
      <c r="G48" s="114" t="str">
        <f t="shared" si="40"/>
        <v>70바2617</v>
      </c>
      <c r="H48" s="115">
        <f t="shared" si="41"/>
        <v>1</v>
      </c>
      <c r="I48" s="116">
        <f t="shared" si="42"/>
        <v>2223.203</v>
      </c>
      <c r="J48" s="117">
        <f t="shared" si="43"/>
        <v>5.6160106229892282E-3</v>
      </c>
      <c r="K48" s="117">
        <f t="shared" si="44"/>
        <v>0.36172341299320637</v>
      </c>
      <c r="L48" s="117">
        <f t="shared" si="45"/>
        <v>0.26988088807005028</v>
      </c>
      <c r="M48" s="118">
        <f t="shared" si="46"/>
        <v>10.210000000000001</v>
      </c>
      <c r="N48" s="119">
        <f t="shared" si="47"/>
        <v>4.4980148011675047E-2</v>
      </c>
      <c r="O48" s="119">
        <f t="shared" si="48"/>
        <v>29.012195467530407</v>
      </c>
      <c r="P48" s="219">
        <f t="shared" si="49"/>
        <v>2</v>
      </c>
      <c r="Q48" s="220">
        <f t="shared" si="50"/>
        <v>1</v>
      </c>
      <c r="R48" s="220">
        <f t="shared" si="51"/>
        <v>645</v>
      </c>
      <c r="T48">
        <v>511</v>
      </c>
      <c r="U48">
        <v>8712</v>
      </c>
      <c r="V48" t="s">
        <v>288</v>
      </c>
      <c r="W48">
        <v>2223.203</v>
      </c>
      <c r="X48">
        <v>1206.4079999999999</v>
      </c>
      <c r="Y48">
        <v>1.843</v>
      </c>
      <c r="Z48">
        <v>10.210000000000001</v>
      </c>
      <c r="AA48">
        <v>142.938298</v>
      </c>
      <c r="AB48">
        <v>0.80274299999999998</v>
      </c>
      <c r="AC48">
        <v>51.704129000000002</v>
      </c>
      <c r="AD48" s="1">
        <v>600</v>
      </c>
      <c r="AE48">
        <v>1</v>
      </c>
      <c r="AF48">
        <v>645</v>
      </c>
      <c r="AG48">
        <v>89</v>
      </c>
      <c r="AH48">
        <v>15.553585</v>
      </c>
      <c r="AI48">
        <v>294.60000000000002</v>
      </c>
      <c r="AJ48">
        <v>1.7</v>
      </c>
      <c r="AK48">
        <v>2</v>
      </c>
      <c r="AL48">
        <v>90</v>
      </c>
      <c r="AM48" t="s">
        <v>289</v>
      </c>
      <c r="AN48" t="s">
        <v>445</v>
      </c>
      <c r="AO48">
        <v>2223.203</v>
      </c>
      <c r="AR48" t="s">
        <v>116</v>
      </c>
      <c r="AS48" t="s">
        <v>117</v>
      </c>
      <c r="AT48" t="s">
        <v>195</v>
      </c>
      <c r="AU48" t="s">
        <v>288</v>
      </c>
      <c r="AV48" t="s">
        <v>48</v>
      </c>
      <c r="AW48">
        <v>1</v>
      </c>
      <c r="BB48">
        <v>0.87761904761904752</v>
      </c>
      <c r="BC48" t="s">
        <v>69</v>
      </c>
      <c r="BF48" t="s">
        <v>116</v>
      </c>
      <c r="BG48" t="s">
        <v>117</v>
      </c>
      <c r="BH48" t="s">
        <v>288</v>
      </c>
      <c r="BI48">
        <v>8712</v>
      </c>
      <c r="BJ48">
        <v>1</v>
      </c>
      <c r="BK48" t="s">
        <v>195</v>
      </c>
      <c r="BL48" t="s">
        <v>172</v>
      </c>
      <c r="BM48">
        <v>0.87761904761904752</v>
      </c>
      <c r="BN48" t="s">
        <v>69</v>
      </c>
      <c r="BO48" t="s">
        <v>173</v>
      </c>
      <c r="BP48">
        <v>2223.203</v>
      </c>
    </row>
    <row r="49" spans="1:68" ht="16.5">
      <c r="A49" s="232" t="str">
        <f t="shared" si="35"/>
        <v>미추홀교통</v>
      </c>
      <c r="B49" s="125" t="str">
        <f t="shared" si="1"/>
        <v>이청일</v>
      </c>
      <c r="C49" s="126" t="str">
        <f t="shared" si="36"/>
        <v>C</v>
      </c>
      <c r="D49" s="127">
        <f t="shared" si="37"/>
        <v>0.85673187970599884</v>
      </c>
      <c r="E49" s="128">
        <f t="shared" si="38"/>
        <v>259</v>
      </c>
      <c r="F49" s="129" t="str">
        <f t="shared" si="39"/>
        <v>76</v>
      </c>
      <c r="G49" s="130" t="str">
        <f t="shared" si="40"/>
        <v>70바2745</v>
      </c>
      <c r="H49" s="131">
        <f t="shared" si="41"/>
        <v>4</v>
      </c>
      <c r="I49" s="132">
        <f t="shared" si="42"/>
        <v>2167.8789999999999</v>
      </c>
      <c r="J49" s="133">
        <f t="shared" si="43"/>
        <v>1.7654018977141635E-2</v>
      </c>
      <c r="K49" s="133">
        <f t="shared" si="44"/>
        <v>0.33050625228431435</v>
      </c>
      <c r="L49" s="133">
        <f t="shared" si="45"/>
        <v>0.31505448412941867</v>
      </c>
      <c r="M49" s="134">
        <f t="shared" si="46"/>
        <v>8.7360000000000007</v>
      </c>
      <c r="N49" s="135">
        <f t="shared" si="47"/>
        <v>4.6128035743692342E-2</v>
      </c>
      <c r="O49" s="135">
        <f t="shared" si="48"/>
        <v>4.7973157173440031</v>
      </c>
      <c r="P49" s="217">
        <f t="shared" si="49"/>
        <v>37</v>
      </c>
      <c r="Q49" s="218">
        <f t="shared" si="50"/>
        <v>1</v>
      </c>
      <c r="R49" s="218">
        <f t="shared" si="51"/>
        <v>104</v>
      </c>
      <c r="T49">
        <v>511</v>
      </c>
      <c r="U49">
        <v>259</v>
      </c>
      <c r="V49" t="s">
        <v>290</v>
      </c>
      <c r="W49">
        <v>2167.8789999999999</v>
      </c>
      <c r="X49">
        <v>818.37300000000005</v>
      </c>
      <c r="Y49">
        <v>2.649</v>
      </c>
      <c r="Z49">
        <v>8.7360000000000007</v>
      </c>
      <c r="AA49">
        <v>132.326356</v>
      </c>
      <c r="AB49">
        <v>2.3360919999999998</v>
      </c>
      <c r="AC49">
        <v>43.734687999999998</v>
      </c>
      <c r="AD49" s="1">
        <v>683</v>
      </c>
      <c r="AE49">
        <v>1</v>
      </c>
      <c r="AF49">
        <v>104</v>
      </c>
      <c r="AG49">
        <v>77</v>
      </c>
      <c r="AH49">
        <v>16.382819999999999</v>
      </c>
      <c r="AI49">
        <v>461.4</v>
      </c>
      <c r="AJ49">
        <v>0</v>
      </c>
      <c r="AK49">
        <v>37</v>
      </c>
      <c r="AL49">
        <v>10301</v>
      </c>
      <c r="AM49" t="s">
        <v>291</v>
      </c>
      <c r="AN49" t="s">
        <v>446</v>
      </c>
      <c r="AO49">
        <v>1703.1489999999999</v>
      </c>
      <c r="AR49" t="s">
        <v>116</v>
      </c>
      <c r="AS49" t="s">
        <v>119</v>
      </c>
      <c r="AT49" t="s">
        <v>216</v>
      </c>
      <c r="AU49" t="s">
        <v>290</v>
      </c>
      <c r="AV49" t="s">
        <v>48</v>
      </c>
      <c r="AW49">
        <v>4</v>
      </c>
      <c r="BB49">
        <v>0.85673187970599884</v>
      </c>
      <c r="BC49" t="s">
        <v>69</v>
      </c>
      <c r="BF49" t="s">
        <v>116</v>
      </c>
      <c r="BG49" t="s">
        <v>119</v>
      </c>
      <c r="BH49" t="s">
        <v>290</v>
      </c>
      <c r="BI49">
        <v>259</v>
      </c>
      <c r="BJ49">
        <v>4</v>
      </c>
      <c r="BK49" t="s">
        <v>216</v>
      </c>
      <c r="BL49" t="s">
        <v>384</v>
      </c>
      <c r="BM49">
        <v>0.85673187970599884</v>
      </c>
      <c r="BN49" t="s">
        <v>69</v>
      </c>
      <c r="BO49" t="s">
        <v>173</v>
      </c>
      <c r="BP49">
        <v>2167.8789999999999</v>
      </c>
    </row>
    <row r="50" spans="1:68" ht="16.5">
      <c r="A50" s="233" t="str">
        <f t="shared" si="35"/>
        <v>미추홀교통</v>
      </c>
      <c r="B50" s="109" t="str">
        <f t="shared" si="1"/>
        <v>이춘행</v>
      </c>
      <c r="C50" s="110" t="str">
        <f t="shared" si="36"/>
        <v>D</v>
      </c>
      <c r="D50" s="111">
        <f t="shared" si="37"/>
        <v>0.84904761904761894</v>
      </c>
      <c r="E50" s="112">
        <f t="shared" si="38"/>
        <v>9795</v>
      </c>
      <c r="F50" s="113" t="str">
        <f t="shared" si="39"/>
        <v>12</v>
      </c>
      <c r="G50" s="114" t="str">
        <f t="shared" si="40"/>
        <v>70바2643</v>
      </c>
      <c r="H50" s="115">
        <f t="shared" si="41"/>
        <v>1</v>
      </c>
      <c r="I50" s="116">
        <f t="shared" si="42"/>
        <v>1104.3810000000001</v>
      </c>
      <c r="J50" s="117">
        <f t="shared" si="43"/>
        <v>2.0948391534926208E-2</v>
      </c>
      <c r="K50" s="117">
        <f t="shared" si="44"/>
        <v>0.36599741453512064</v>
      </c>
      <c r="L50" s="117">
        <f t="shared" si="45"/>
        <v>0.20916694510318448</v>
      </c>
      <c r="M50" s="118">
        <f t="shared" si="46"/>
        <v>13.037000000000001</v>
      </c>
      <c r="N50" s="119">
        <f t="shared" si="47"/>
        <v>9.0548461083629642E-2</v>
      </c>
      <c r="O50" s="119">
        <f t="shared" si="48"/>
        <v>20.916694510318447</v>
      </c>
      <c r="P50" s="219">
        <f t="shared" si="49"/>
        <v>10</v>
      </c>
      <c r="Q50" s="220">
        <f t="shared" si="50"/>
        <v>1</v>
      </c>
      <c r="R50" s="220">
        <f t="shared" si="51"/>
        <v>231</v>
      </c>
      <c r="T50">
        <v>511</v>
      </c>
      <c r="U50">
        <v>9795</v>
      </c>
      <c r="V50" t="s">
        <v>292</v>
      </c>
      <c r="W50">
        <v>1104.3810000000001</v>
      </c>
      <c r="X50">
        <v>619.50099999999998</v>
      </c>
      <c r="Y50">
        <v>1.7829999999999999</v>
      </c>
      <c r="Z50">
        <v>13.037000000000001</v>
      </c>
      <c r="AA50">
        <v>68.103032999999996</v>
      </c>
      <c r="AB50">
        <v>1.4266490000000001</v>
      </c>
      <c r="AC50">
        <v>24.925533999999999</v>
      </c>
      <c r="AD50" s="1">
        <v>231</v>
      </c>
      <c r="AE50">
        <v>1</v>
      </c>
      <c r="AF50">
        <v>231</v>
      </c>
      <c r="AG50">
        <v>70</v>
      </c>
      <c r="AH50">
        <v>16.216325999999999</v>
      </c>
      <c r="AI50">
        <v>429.5</v>
      </c>
      <c r="AJ50">
        <v>0</v>
      </c>
      <c r="AK50">
        <v>10</v>
      </c>
      <c r="AL50">
        <v>1502</v>
      </c>
      <c r="AM50" t="s">
        <v>293</v>
      </c>
      <c r="AN50" t="s">
        <v>447</v>
      </c>
      <c r="AO50">
        <v>1104.3810000000001</v>
      </c>
      <c r="AR50" t="s">
        <v>116</v>
      </c>
      <c r="AS50" t="s">
        <v>117</v>
      </c>
      <c r="AT50" t="s">
        <v>199</v>
      </c>
      <c r="AU50" t="s">
        <v>292</v>
      </c>
      <c r="AV50" t="s">
        <v>48</v>
      </c>
      <c r="AW50">
        <v>1</v>
      </c>
      <c r="BB50">
        <v>0.84904761904761894</v>
      </c>
      <c r="BC50" t="s">
        <v>67</v>
      </c>
      <c r="BF50" t="s">
        <v>116</v>
      </c>
      <c r="BG50" t="s">
        <v>117</v>
      </c>
      <c r="BH50" t="s">
        <v>292</v>
      </c>
      <c r="BI50">
        <v>9795</v>
      </c>
      <c r="BJ50">
        <v>1</v>
      </c>
      <c r="BK50" t="s">
        <v>199</v>
      </c>
      <c r="BL50" t="s">
        <v>172</v>
      </c>
      <c r="BM50">
        <v>0.84904761904761894</v>
      </c>
      <c r="BN50" t="s">
        <v>67</v>
      </c>
      <c r="BO50" t="s">
        <v>175</v>
      </c>
      <c r="BP50">
        <v>1104.3810000000001</v>
      </c>
    </row>
    <row r="51" spans="1:68" ht="16.5">
      <c r="A51" s="232" t="str">
        <f t="shared" si="35"/>
        <v>미추홀교통</v>
      </c>
      <c r="B51" s="125" t="str">
        <f t="shared" si="1"/>
        <v>이태식</v>
      </c>
      <c r="C51" s="126" t="str">
        <f t="shared" si="36"/>
        <v>B</v>
      </c>
      <c r="D51" s="127">
        <f t="shared" si="37"/>
        <v>0.94285714285714284</v>
      </c>
      <c r="E51" s="128">
        <f t="shared" si="38"/>
        <v>3730</v>
      </c>
      <c r="F51" s="129" t="str">
        <f t="shared" si="39"/>
        <v>12</v>
      </c>
      <c r="G51" s="130" t="str">
        <f t="shared" si="40"/>
        <v>70바2640</v>
      </c>
      <c r="H51" s="131">
        <f t="shared" si="41"/>
        <v>1</v>
      </c>
      <c r="I51" s="132">
        <f t="shared" si="42"/>
        <v>2190.94</v>
      </c>
      <c r="J51" s="133">
        <f t="shared" si="43"/>
        <v>1.9086986173071058E-2</v>
      </c>
      <c r="K51" s="133">
        <f t="shared" si="44"/>
        <v>0.34464120416430488</v>
      </c>
      <c r="L51" s="133">
        <f t="shared" si="45"/>
        <v>0.18165718823883811</v>
      </c>
      <c r="M51" s="134">
        <f t="shared" si="46"/>
        <v>9.2509999999999994</v>
      </c>
      <c r="N51" s="135">
        <f t="shared" si="47"/>
        <v>0</v>
      </c>
      <c r="O51" s="135">
        <f t="shared" si="48"/>
        <v>2.6929080668571479</v>
      </c>
      <c r="P51" s="217">
        <f t="shared" si="49"/>
        <v>1</v>
      </c>
      <c r="Q51" s="218">
        <f t="shared" si="50"/>
        <v>0</v>
      </c>
      <c r="R51" s="218">
        <f t="shared" si="51"/>
        <v>59</v>
      </c>
      <c r="T51">
        <v>511</v>
      </c>
      <c r="U51">
        <v>3730</v>
      </c>
      <c r="V51" t="s">
        <v>294</v>
      </c>
      <c r="W51">
        <v>2190.94</v>
      </c>
      <c r="X51">
        <v>1106.692</v>
      </c>
      <c r="Y51">
        <v>1.98</v>
      </c>
      <c r="Z51">
        <v>9.2509999999999994</v>
      </c>
      <c r="AA51">
        <v>141.29580100000001</v>
      </c>
      <c r="AB51">
        <v>2.6969110000000001</v>
      </c>
      <c r="AC51">
        <v>48.696354999999997</v>
      </c>
      <c r="AD51" s="1">
        <v>398</v>
      </c>
      <c r="AE51">
        <v>0</v>
      </c>
      <c r="AF51">
        <v>59</v>
      </c>
      <c r="AG51">
        <v>71</v>
      </c>
      <c r="AH51">
        <v>15.506050999999999</v>
      </c>
      <c r="AI51">
        <v>265.89999999999998</v>
      </c>
      <c r="AJ51">
        <v>0</v>
      </c>
      <c r="AK51">
        <v>1</v>
      </c>
      <c r="AL51">
        <v>29</v>
      </c>
      <c r="AM51" t="s">
        <v>295</v>
      </c>
      <c r="AN51" t="s">
        <v>448</v>
      </c>
      <c r="AO51">
        <v>2190.94</v>
      </c>
      <c r="AR51" t="s">
        <v>116</v>
      </c>
      <c r="AS51" t="s">
        <v>117</v>
      </c>
      <c r="AT51" t="s">
        <v>197</v>
      </c>
      <c r="AU51" t="s">
        <v>294</v>
      </c>
      <c r="AV51" t="s">
        <v>48</v>
      </c>
      <c r="AW51">
        <v>1</v>
      </c>
      <c r="BB51">
        <v>0.94285714285714284</v>
      </c>
      <c r="BC51" t="s">
        <v>68</v>
      </c>
      <c r="BF51" t="s">
        <v>116</v>
      </c>
      <c r="BG51" t="s">
        <v>117</v>
      </c>
      <c r="BH51" t="s">
        <v>294</v>
      </c>
      <c r="BI51">
        <v>3730</v>
      </c>
      <c r="BJ51">
        <v>1</v>
      </c>
      <c r="BK51" t="s">
        <v>197</v>
      </c>
      <c r="BL51" t="s">
        <v>172</v>
      </c>
      <c r="BM51">
        <v>0.94285714285714284</v>
      </c>
      <c r="BN51" t="s">
        <v>68</v>
      </c>
      <c r="BO51" t="s">
        <v>220</v>
      </c>
      <c r="BP51">
        <v>2190.94</v>
      </c>
    </row>
    <row r="52" spans="1:68" ht="16.5">
      <c r="A52" s="233" t="str">
        <f t="shared" si="35"/>
        <v>미추홀교통</v>
      </c>
      <c r="B52" s="109" t="str">
        <f t="shared" si="1"/>
        <v>이현기</v>
      </c>
      <c r="C52" s="110" t="str">
        <f t="shared" si="36"/>
        <v>B</v>
      </c>
      <c r="D52" s="111">
        <f t="shared" si="37"/>
        <v>0.90838709677419349</v>
      </c>
      <c r="E52" s="112">
        <f t="shared" si="38"/>
        <v>3549</v>
      </c>
      <c r="F52" s="113" t="str">
        <f t="shared" si="39"/>
        <v>76</v>
      </c>
      <c r="G52" s="114" t="str">
        <f t="shared" si="40"/>
        <v>70바2743</v>
      </c>
      <c r="H52" s="115">
        <f t="shared" si="41"/>
        <v>1</v>
      </c>
      <c r="I52" s="116">
        <f t="shared" si="42"/>
        <v>2385.19</v>
      </c>
      <c r="J52" s="117">
        <f t="shared" si="43"/>
        <v>1.1731461349784303E-2</v>
      </c>
      <c r="K52" s="117">
        <f t="shared" si="44"/>
        <v>0.28649619023984491</v>
      </c>
      <c r="L52" s="117">
        <f t="shared" si="45"/>
        <v>0.24777900293058414</v>
      </c>
      <c r="M52" s="118">
        <f t="shared" si="46"/>
        <v>5.4989999999999997</v>
      </c>
      <c r="N52" s="119">
        <f t="shared" si="47"/>
        <v>0</v>
      </c>
      <c r="O52" s="119">
        <f t="shared" si="48"/>
        <v>1.6770152482611447</v>
      </c>
      <c r="P52" s="219">
        <f t="shared" si="49"/>
        <v>0</v>
      </c>
      <c r="Q52" s="220">
        <f t="shared" si="50"/>
        <v>0</v>
      </c>
      <c r="R52" s="220">
        <f t="shared" si="51"/>
        <v>40</v>
      </c>
      <c r="T52">
        <v>511</v>
      </c>
      <c r="U52">
        <v>3549</v>
      </c>
      <c r="V52" t="s">
        <v>296</v>
      </c>
      <c r="W52">
        <v>2385.19</v>
      </c>
      <c r="X52">
        <v>847.02</v>
      </c>
      <c r="Y52">
        <v>2.8159999999999998</v>
      </c>
      <c r="Z52">
        <v>5.4989999999999997</v>
      </c>
      <c r="AA52">
        <v>150.634942</v>
      </c>
      <c r="AB52">
        <v>1.7671680000000001</v>
      </c>
      <c r="AC52">
        <v>43.156337000000001</v>
      </c>
      <c r="AD52" s="1">
        <v>591</v>
      </c>
      <c r="AE52">
        <v>0</v>
      </c>
      <c r="AF52">
        <v>40</v>
      </c>
      <c r="AG52">
        <v>66</v>
      </c>
      <c r="AH52">
        <v>15.834241</v>
      </c>
      <c r="AI52">
        <v>22.8</v>
      </c>
      <c r="AJ52">
        <v>0</v>
      </c>
      <c r="AK52">
        <v>0</v>
      </c>
      <c r="AL52">
        <v>0</v>
      </c>
      <c r="AM52" t="s">
        <v>297</v>
      </c>
      <c r="AN52" t="s">
        <v>449</v>
      </c>
      <c r="AO52">
        <v>2385.19</v>
      </c>
      <c r="AR52" t="s">
        <v>116</v>
      </c>
      <c r="AS52" t="s">
        <v>119</v>
      </c>
      <c r="AT52" t="s">
        <v>215</v>
      </c>
      <c r="AU52" t="s">
        <v>296</v>
      </c>
      <c r="AV52" t="s">
        <v>48</v>
      </c>
      <c r="AW52">
        <v>1</v>
      </c>
      <c r="BB52">
        <v>0.90838709677419349</v>
      </c>
      <c r="BC52" t="s">
        <v>68</v>
      </c>
      <c r="BF52" t="s">
        <v>116</v>
      </c>
      <c r="BG52" t="s">
        <v>119</v>
      </c>
      <c r="BH52" t="s">
        <v>296</v>
      </c>
      <c r="BI52">
        <v>3549</v>
      </c>
      <c r="BJ52">
        <v>1</v>
      </c>
      <c r="BK52" t="s">
        <v>215</v>
      </c>
      <c r="BL52" t="s">
        <v>172</v>
      </c>
      <c r="BM52">
        <v>0.90838709677419349</v>
      </c>
      <c r="BN52" t="s">
        <v>68</v>
      </c>
      <c r="BO52" t="s">
        <v>220</v>
      </c>
      <c r="BP52">
        <v>2385.19</v>
      </c>
    </row>
    <row r="53" spans="1:68" ht="16.5">
      <c r="A53" s="232" t="str">
        <f t="shared" si="35"/>
        <v>미추홀교통</v>
      </c>
      <c r="B53" s="125" t="str">
        <f t="shared" si="1"/>
        <v>이현웅</v>
      </c>
      <c r="C53" s="126" t="str">
        <f t="shared" si="36"/>
        <v>A</v>
      </c>
      <c r="D53" s="127">
        <f t="shared" si="37"/>
        <v>0.95543812125748562</v>
      </c>
      <c r="E53" s="128">
        <f t="shared" si="38"/>
        <v>2245</v>
      </c>
      <c r="F53" s="129" t="str">
        <f t="shared" si="39"/>
        <v>12</v>
      </c>
      <c r="G53" s="130" t="str">
        <f t="shared" si="40"/>
        <v>70바2771</v>
      </c>
      <c r="H53" s="131">
        <f t="shared" si="41"/>
        <v>8</v>
      </c>
      <c r="I53" s="132">
        <f t="shared" si="42"/>
        <v>1095.886</v>
      </c>
      <c r="J53" s="133">
        <f t="shared" si="43"/>
        <v>1.559988600387908E-2</v>
      </c>
      <c r="K53" s="133">
        <f t="shared" si="44"/>
        <v>0.33535694047248105</v>
      </c>
      <c r="L53" s="133">
        <f t="shared" si="45"/>
        <v>0.20257581536765687</v>
      </c>
      <c r="M53" s="134">
        <f t="shared" si="46"/>
        <v>9.2829999999999995</v>
      </c>
      <c r="N53" s="135">
        <f t="shared" si="47"/>
        <v>0</v>
      </c>
      <c r="O53" s="135">
        <f t="shared" si="48"/>
        <v>5.9312738733773402</v>
      </c>
      <c r="P53" s="217">
        <f t="shared" si="49"/>
        <v>0</v>
      </c>
      <c r="Q53" s="218">
        <f t="shared" si="50"/>
        <v>0</v>
      </c>
      <c r="R53" s="218">
        <f t="shared" si="51"/>
        <v>65</v>
      </c>
      <c r="T53">
        <v>511</v>
      </c>
      <c r="U53">
        <v>2245</v>
      </c>
      <c r="V53" t="s">
        <v>298</v>
      </c>
      <c r="W53">
        <v>1095.886</v>
      </c>
      <c r="X53">
        <v>549.54300000000001</v>
      </c>
      <c r="Y53">
        <v>1.994</v>
      </c>
      <c r="Z53">
        <v>9.2829999999999995</v>
      </c>
      <c r="AA53">
        <v>67.805815999999993</v>
      </c>
      <c r="AB53">
        <v>1.057763</v>
      </c>
      <c r="AC53">
        <v>22.739151</v>
      </c>
      <c r="AD53" s="1">
        <v>222</v>
      </c>
      <c r="AE53">
        <v>0</v>
      </c>
      <c r="AF53">
        <v>65</v>
      </c>
      <c r="AG53">
        <v>70</v>
      </c>
      <c r="AH53">
        <v>16.162123000000001</v>
      </c>
      <c r="AI53">
        <v>308</v>
      </c>
      <c r="AJ53">
        <v>0</v>
      </c>
      <c r="AK53">
        <v>0</v>
      </c>
      <c r="AL53">
        <v>0</v>
      </c>
      <c r="AM53" t="s">
        <v>299</v>
      </c>
      <c r="AN53" t="s">
        <v>450</v>
      </c>
      <c r="AO53">
        <v>250.953</v>
      </c>
      <c r="AR53" t="s">
        <v>116</v>
      </c>
      <c r="AS53" t="s">
        <v>117</v>
      </c>
      <c r="AT53" t="s">
        <v>208</v>
      </c>
      <c r="AU53" t="s">
        <v>298</v>
      </c>
      <c r="AV53" t="s">
        <v>48</v>
      </c>
      <c r="AW53">
        <v>8</v>
      </c>
      <c r="BB53">
        <v>0.95543812125748562</v>
      </c>
      <c r="BC53" t="s">
        <v>66</v>
      </c>
      <c r="BF53" t="s">
        <v>116</v>
      </c>
      <c r="BG53" t="s">
        <v>117</v>
      </c>
      <c r="BH53" t="s">
        <v>298</v>
      </c>
      <c r="BI53">
        <v>2245</v>
      </c>
      <c r="BJ53">
        <v>8</v>
      </c>
      <c r="BK53" t="s">
        <v>208</v>
      </c>
      <c r="BL53" t="s">
        <v>209</v>
      </c>
      <c r="BM53">
        <v>0.95543812125748562</v>
      </c>
      <c r="BN53" t="s">
        <v>66</v>
      </c>
      <c r="BO53" t="s">
        <v>174</v>
      </c>
      <c r="BP53">
        <v>1095.886</v>
      </c>
    </row>
    <row r="54" spans="1:68" ht="16.5">
      <c r="A54" s="233" t="str">
        <f t="shared" si="35"/>
        <v>미추홀교통</v>
      </c>
      <c r="B54" s="109" t="str">
        <f t="shared" si="1"/>
        <v>장경규</v>
      </c>
      <c r="C54" s="110" t="str">
        <f t="shared" si="36"/>
        <v>A</v>
      </c>
      <c r="D54" s="111">
        <f t="shared" si="37"/>
        <v>0.9535970625645499</v>
      </c>
      <c r="E54" s="112">
        <f t="shared" si="38"/>
        <v>8935</v>
      </c>
      <c r="F54" s="113" t="str">
        <f t="shared" si="39"/>
        <v>76</v>
      </c>
      <c r="G54" s="114" t="str">
        <f t="shared" si="40"/>
        <v>70바2764</v>
      </c>
      <c r="H54" s="115">
        <f t="shared" si="41"/>
        <v>5</v>
      </c>
      <c r="I54" s="116">
        <f t="shared" si="42"/>
        <v>1218.021</v>
      </c>
      <c r="J54" s="117">
        <f t="shared" si="43"/>
        <v>1.3741057881257126E-2</v>
      </c>
      <c r="K54" s="117">
        <f t="shared" si="44"/>
        <v>0.27970483791563161</v>
      </c>
      <c r="L54" s="117">
        <f t="shared" si="45"/>
        <v>0.25122719559022383</v>
      </c>
      <c r="M54" s="118">
        <f t="shared" si="46"/>
        <v>6.6369999999999996</v>
      </c>
      <c r="N54" s="119">
        <f t="shared" si="47"/>
        <v>8.2100390715759419E-2</v>
      </c>
      <c r="O54" s="119">
        <f t="shared" si="48"/>
        <v>6.321730085113475</v>
      </c>
      <c r="P54" s="219">
        <f t="shared" si="49"/>
        <v>0</v>
      </c>
      <c r="Q54" s="220">
        <f t="shared" si="50"/>
        <v>1</v>
      </c>
      <c r="R54" s="220">
        <f t="shared" si="51"/>
        <v>77</v>
      </c>
      <c r="T54">
        <v>511</v>
      </c>
      <c r="U54">
        <v>8935</v>
      </c>
      <c r="V54" t="s">
        <v>300</v>
      </c>
      <c r="W54">
        <v>1218.021</v>
      </c>
      <c r="X54">
        <v>416.03899999999999</v>
      </c>
      <c r="Y54">
        <v>2.9279999999999999</v>
      </c>
      <c r="Z54">
        <v>6.6369999999999996</v>
      </c>
      <c r="AA54">
        <v>72.125523999999999</v>
      </c>
      <c r="AB54">
        <v>0.99108099999999999</v>
      </c>
      <c r="AC54">
        <v>20.173857999999999</v>
      </c>
      <c r="AD54" s="1">
        <v>306</v>
      </c>
      <c r="AE54">
        <v>1</v>
      </c>
      <c r="AF54">
        <v>77</v>
      </c>
      <c r="AG54">
        <v>71</v>
      </c>
      <c r="AH54">
        <v>16.887516000000002</v>
      </c>
      <c r="AI54">
        <v>43.3</v>
      </c>
      <c r="AJ54">
        <v>0</v>
      </c>
      <c r="AK54">
        <v>0</v>
      </c>
      <c r="AL54">
        <v>0</v>
      </c>
      <c r="AM54" t="s">
        <v>301</v>
      </c>
      <c r="AN54" t="s">
        <v>451</v>
      </c>
      <c r="AO54">
        <v>376.87400000000002</v>
      </c>
      <c r="AR54" t="s">
        <v>116</v>
      </c>
      <c r="AS54" t="s">
        <v>119</v>
      </c>
      <c r="AT54" t="s">
        <v>217</v>
      </c>
      <c r="AU54" t="s">
        <v>300</v>
      </c>
      <c r="AV54" t="s">
        <v>48</v>
      </c>
      <c r="AW54">
        <v>5</v>
      </c>
      <c r="BB54">
        <v>0.9535970625645499</v>
      </c>
      <c r="BC54" t="s">
        <v>66</v>
      </c>
      <c r="BF54" t="s">
        <v>116</v>
      </c>
      <c r="BG54" t="s">
        <v>119</v>
      </c>
      <c r="BH54" t="s">
        <v>300</v>
      </c>
      <c r="BI54">
        <v>8935</v>
      </c>
      <c r="BJ54">
        <v>5</v>
      </c>
      <c r="BK54" t="s">
        <v>217</v>
      </c>
      <c r="BL54" t="s">
        <v>214</v>
      </c>
      <c r="BM54">
        <v>0.9535970625645499</v>
      </c>
      <c r="BN54" t="s">
        <v>66</v>
      </c>
      <c r="BO54" t="s">
        <v>174</v>
      </c>
      <c r="BP54">
        <v>1218.021</v>
      </c>
    </row>
    <row r="55" spans="1:68" ht="16.5">
      <c r="A55" s="232" t="str">
        <f t="shared" si="35"/>
        <v>미추홀교통</v>
      </c>
      <c r="B55" s="125" t="str">
        <f t="shared" si="1"/>
        <v>장덕</v>
      </c>
      <c r="C55" s="126" t="str">
        <f t="shared" si="36"/>
        <v>D</v>
      </c>
      <c r="D55" s="127">
        <f t="shared" si="37"/>
        <v>0.82285714285714284</v>
      </c>
      <c r="E55" s="128">
        <f t="shared" si="38"/>
        <v>3840</v>
      </c>
      <c r="F55" s="129" t="str">
        <f t="shared" si="39"/>
        <v>12</v>
      </c>
      <c r="G55" s="130" t="str">
        <f t="shared" si="40"/>
        <v>70바2759</v>
      </c>
      <c r="H55" s="131">
        <f t="shared" si="41"/>
        <v>1</v>
      </c>
      <c r="I55" s="132">
        <f t="shared" si="42"/>
        <v>1528.0740000000001</v>
      </c>
      <c r="J55" s="133">
        <f t="shared" si="43"/>
        <v>2.4253493587369522E-2</v>
      </c>
      <c r="K55" s="133">
        <f t="shared" si="44"/>
        <v>0.37363605632292113</v>
      </c>
      <c r="L55" s="133">
        <f t="shared" si="45"/>
        <v>0.20352417487634761</v>
      </c>
      <c r="M55" s="134">
        <f t="shared" si="46"/>
        <v>13.824999999999999</v>
      </c>
      <c r="N55" s="135">
        <f t="shared" si="47"/>
        <v>0.13088371374684732</v>
      </c>
      <c r="O55" s="135">
        <f t="shared" si="48"/>
        <v>42.798974395219076</v>
      </c>
      <c r="P55" s="217">
        <f t="shared" si="49"/>
        <v>4</v>
      </c>
      <c r="Q55" s="218">
        <f t="shared" si="50"/>
        <v>2</v>
      </c>
      <c r="R55" s="218">
        <f t="shared" si="51"/>
        <v>654</v>
      </c>
      <c r="T55">
        <v>511</v>
      </c>
      <c r="U55">
        <v>3840</v>
      </c>
      <c r="V55" t="s">
        <v>302</v>
      </c>
      <c r="W55">
        <v>1528.0740000000001</v>
      </c>
      <c r="X55">
        <v>884.41600000000005</v>
      </c>
      <c r="Y55">
        <v>1.728</v>
      </c>
      <c r="Z55">
        <v>13.824999999999999</v>
      </c>
      <c r="AA55">
        <v>90.993859999999998</v>
      </c>
      <c r="AB55">
        <v>2.2069190000000001</v>
      </c>
      <c r="AC55">
        <v>33.998587000000001</v>
      </c>
      <c r="AD55" s="1">
        <v>311</v>
      </c>
      <c r="AE55">
        <v>2</v>
      </c>
      <c r="AF55">
        <v>654</v>
      </c>
      <c r="AG55">
        <v>87</v>
      </c>
      <c r="AH55">
        <v>16.793154999999999</v>
      </c>
      <c r="AI55">
        <v>1129.0999999999999</v>
      </c>
      <c r="AJ55">
        <v>7.5</v>
      </c>
      <c r="AK55">
        <v>4</v>
      </c>
      <c r="AL55">
        <v>1027</v>
      </c>
      <c r="AM55" t="s">
        <v>303</v>
      </c>
      <c r="AN55" t="s">
        <v>452</v>
      </c>
      <c r="AO55">
        <v>1528.0740000000001</v>
      </c>
      <c r="AR55" t="s">
        <v>116</v>
      </c>
      <c r="AS55" t="s">
        <v>117</v>
      </c>
      <c r="AT55" t="s">
        <v>205</v>
      </c>
      <c r="AU55" t="s">
        <v>302</v>
      </c>
      <c r="AV55" t="s">
        <v>48</v>
      </c>
      <c r="AW55">
        <v>1</v>
      </c>
      <c r="BB55">
        <v>0.82285714285714284</v>
      </c>
      <c r="BC55" t="s">
        <v>67</v>
      </c>
      <c r="BF55" t="s">
        <v>116</v>
      </c>
      <c r="BG55" t="s">
        <v>117</v>
      </c>
      <c r="BH55" t="s">
        <v>302</v>
      </c>
      <c r="BI55">
        <v>3840</v>
      </c>
      <c r="BJ55">
        <v>1</v>
      </c>
      <c r="BK55" t="s">
        <v>205</v>
      </c>
      <c r="BL55" t="s">
        <v>172</v>
      </c>
      <c r="BM55">
        <v>0.82285714285714284</v>
      </c>
      <c r="BN55" t="s">
        <v>67</v>
      </c>
      <c r="BO55" t="s">
        <v>175</v>
      </c>
      <c r="BP55">
        <v>1528.0740000000001</v>
      </c>
    </row>
    <row r="56" spans="1:68" ht="16.5">
      <c r="A56" s="233" t="str">
        <f t="shared" si="35"/>
        <v>미추홀교통</v>
      </c>
      <c r="B56" s="109" t="str">
        <f t="shared" si="1"/>
        <v>장연규</v>
      </c>
      <c r="C56" s="110" t="str">
        <f t="shared" si="36"/>
        <v>C</v>
      </c>
      <c r="D56" s="111">
        <f t="shared" si="37"/>
        <v>0.85258871007534887</v>
      </c>
      <c r="E56" s="112">
        <f t="shared" si="38"/>
        <v>6585</v>
      </c>
      <c r="F56" s="113" t="str">
        <f t="shared" si="39"/>
        <v>12</v>
      </c>
      <c r="G56" s="114" t="str">
        <f t="shared" si="40"/>
        <v>70바2777</v>
      </c>
      <c r="H56" s="115">
        <f t="shared" si="41"/>
        <v>5</v>
      </c>
      <c r="I56" s="116">
        <f t="shared" si="42"/>
        <v>611.846</v>
      </c>
      <c r="J56" s="117">
        <f t="shared" si="43"/>
        <v>3.295578141579077E-3</v>
      </c>
      <c r="K56" s="117">
        <f t="shared" si="44"/>
        <v>0.39170435231899225</v>
      </c>
      <c r="L56" s="117">
        <f t="shared" si="45"/>
        <v>0.21410616396936483</v>
      </c>
      <c r="M56" s="118">
        <f t="shared" si="46"/>
        <v>12.141</v>
      </c>
      <c r="N56" s="119">
        <f t="shared" si="47"/>
        <v>0.1557343732236548</v>
      </c>
      <c r="O56" s="119">
        <f t="shared" si="48"/>
        <v>28.966593419599793</v>
      </c>
      <c r="P56" s="219">
        <f t="shared" si="49"/>
        <v>5</v>
      </c>
      <c r="Q56" s="220">
        <f t="shared" si="50"/>
        <v>1</v>
      </c>
      <c r="R56" s="220">
        <f t="shared" si="51"/>
        <v>186</v>
      </c>
      <c r="T56">
        <v>511</v>
      </c>
      <c r="U56">
        <v>6585</v>
      </c>
      <c r="V56" t="s">
        <v>304</v>
      </c>
      <c r="W56">
        <v>642.11900000000003</v>
      </c>
      <c r="X56">
        <v>361.73399999999998</v>
      </c>
      <c r="Y56">
        <v>1.7749999999999999</v>
      </c>
      <c r="Z56">
        <v>12.141</v>
      </c>
      <c r="AA56">
        <v>40.624434999999998</v>
      </c>
      <c r="AB56">
        <v>0.133881</v>
      </c>
      <c r="AC56">
        <v>15.912768</v>
      </c>
      <c r="AD56" s="1">
        <v>131</v>
      </c>
      <c r="AE56">
        <v>1</v>
      </c>
      <c r="AF56">
        <v>186</v>
      </c>
      <c r="AG56">
        <v>75</v>
      </c>
      <c r="AH56">
        <v>15.806225</v>
      </c>
      <c r="AI56">
        <v>662.5</v>
      </c>
      <c r="AJ56">
        <v>0</v>
      </c>
      <c r="AK56">
        <v>5</v>
      </c>
      <c r="AL56">
        <v>211</v>
      </c>
      <c r="AM56" t="s">
        <v>305</v>
      </c>
      <c r="AN56" t="s">
        <v>453</v>
      </c>
      <c r="AO56">
        <v>190.655</v>
      </c>
      <c r="AR56" t="s">
        <v>116</v>
      </c>
      <c r="AS56" t="s">
        <v>117</v>
      </c>
      <c r="AT56" t="s">
        <v>209</v>
      </c>
      <c r="AU56" t="s">
        <v>304</v>
      </c>
      <c r="AV56" t="s">
        <v>48</v>
      </c>
      <c r="AW56">
        <v>5</v>
      </c>
      <c r="BB56">
        <v>0.85258871007534887</v>
      </c>
      <c r="BC56" t="s">
        <v>69</v>
      </c>
      <c r="BF56" t="s">
        <v>116</v>
      </c>
      <c r="BG56" t="s">
        <v>117</v>
      </c>
      <c r="BH56" t="s">
        <v>304</v>
      </c>
      <c r="BI56">
        <v>6585</v>
      </c>
      <c r="BJ56">
        <v>5</v>
      </c>
      <c r="BK56" t="s">
        <v>209</v>
      </c>
      <c r="BL56" t="s">
        <v>208</v>
      </c>
      <c r="BM56">
        <v>0.85258871007534887</v>
      </c>
      <c r="BN56" t="s">
        <v>69</v>
      </c>
      <c r="BO56" t="s">
        <v>173</v>
      </c>
      <c r="BP56">
        <v>611.846</v>
      </c>
    </row>
    <row r="57" spans="1:68" ht="16.5">
      <c r="A57" s="232" t="str">
        <f t="shared" si="35"/>
        <v>미추홀교통</v>
      </c>
      <c r="B57" s="125" t="str">
        <f t="shared" si="1"/>
        <v>정덕균</v>
      </c>
      <c r="C57" s="126" t="str">
        <f t="shared" si="36"/>
        <v>D</v>
      </c>
      <c r="D57" s="127">
        <f t="shared" si="37"/>
        <v>0.84720782860258048</v>
      </c>
      <c r="E57" s="128">
        <f t="shared" si="38"/>
        <v>5851</v>
      </c>
      <c r="F57" s="129" t="str">
        <f t="shared" si="39"/>
        <v>12</v>
      </c>
      <c r="G57" s="130" t="str">
        <f t="shared" si="40"/>
        <v>70바2757</v>
      </c>
      <c r="H57" s="131">
        <f t="shared" si="41"/>
        <v>2</v>
      </c>
      <c r="I57" s="132">
        <f t="shared" si="42"/>
        <v>1827.6010000000001</v>
      </c>
      <c r="J57" s="133">
        <f t="shared" si="43"/>
        <v>2.2438086614641951E-2</v>
      </c>
      <c r="K57" s="133">
        <f t="shared" si="44"/>
        <v>0.37642633554777133</v>
      </c>
      <c r="L57" s="133">
        <f t="shared" si="45"/>
        <v>0.13788567635933663</v>
      </c>
      <c r="M57" s="134">
        <f t="shared" si="46"/>
        <v>10.874000000000001</v>
      </c>
      <c r="N57" s="135">
        <f t="shared" si="47"/>
        <v>0.27358269118915995</v>
      </c>
      <c r="O57" s="135">
        <f t="shared" si="48"/>
        <v>30.094096030807599</v>
      </c>
      <c r="P57" s="217">
        <f t="shared" si="49"/>
        <v>16</v>
      </c>
      <c r="Q57" s="218">
        <f t="shared" si="50"/>
        <v>5</v>
      </c>
      <c r="R57" s="218">
        <f t="shared" si="51"/>
        <v>550</v>
      </c>
      <c r="T57">
        <v>511</v>
      </c>
      <c r="U57">
        <v>5851</v>
      </c>
      <c r="V57" t="s">
        <v>306</v>
      </c>
      <c r="W57">
        <v>1827.6010000000001</v>
      </c>
      <c r="X57">
        <v>1027.0509999999999</v>
      </c>
      <c r="Y57">
        <v>1.7789999999999999</v>
      </c>
      <c r="Z57">
        <v>10.874000000000001</v>
      </c>
      <c r="AA57">
        <v>115.10580400000001</v>
      </c>
      <c r="AB57">
        <v>2.582754</v>
      </c>
      <c r="AC57">
        <v>43.328856000000002</v>
      </c>
      <c r="AD57" s="1">
        <v>252</v>
      </c>
      <c r="AE57">
        <v>5</v>
      </c>
      <c r="AF57">
        <v>550</v>
      </c>
      <c r="AG57">
        <v>92</v>
      </c>
      <c r="AH57">
        <v>15.877573999999999</v>
      </c>
      <c r="AI57">
        <v>1029.4000000000001</v>
      </c>
      <c r="AJ57">
        <v>7.7</v>
      </c>
      <c r="AK57">
        <v>16</v>
      </c>
      <c r="AL57">
        <v>1936</v>
      </c>
      <c r="AM57" t="s">
        <v>307</v>
      </c>
      <c r="AN57" t="s">
        <v>454</v>
      </c>
      <c r="AO57">
        <v>1738.8610000000001</v>
      </c>
      <c r="AR57" t="s">
        <v>116</v>
      </c>
      <c r="AS57" t="s">
        <v>117</v>
      </c>
      <c r="AT57" t="s">
        <v>203</v>
      </c>
      <c r="AU57" t="s">
        <v>306</v>
      </c>
      <c r="AV57" t="s">
        <v>48</v>
      </c>
      <c r="AW57">
        <v>2</v>
      </c>
      <c r="BB57">
        <v>0.84720782860258048</v>
      </c>
      <c r="BC57" t="s">
        <v>67</v>
      </c>
      <c r="BF57" t="s">
        <v>116</v>
      </c>
      <c r="BG57" t="s">
        <v>117</v>
      </c>
      <c r="BH57" t="s">
        <v>306</v>
      </c>
      <c r="BI57">
        <v>5851</v>
      </c>
      <c r="BJ57">
        <v>2</v>
      </c>
      <c r="BK57" t="s">
        <v>203</v>
      </c>
      <c r="BL57" t="s">
        <v>195</v>
      </c>
      <c r="BM57">
        <v>0.84720782860258048</v>
      </c>
      <c r="BN57" t="s">
        <v>67</v>
      </c>
      <c r="BO57" t="s">
        <v>175</v>
      </c>
      <c r="BP57">
        <v>1827.6010000000001</v>
      </c>
    </row>
    <row r="58" spans="1:68" ht="16.5">
      <c r="A58" s="233" t="str">
        <f t="shared" si="35"/>
        <v>미추홀교통</v>
      </c>
      <c r="B58" s="109" t="str">
        <f t="shared" si="1"/>
        <v>정종록</v>
      </c>
      <c r="C58" s="110" t="str">
        <f t="shared" si="36"/>
        <v>B</v>
      </c>
      <c r="D58" s="111">
        <f t="shared" si="37"/>
        <v>0.9091921548831684</v>
      </c>
      <c r="E58" s="112">
        <f t="shared" si="38"/>
        <v>4126</v>
      </c>
      <c r="F58" s="113" t="str">
        <f t="shared" si="39"/>
        <v>12</v>
      </c>
      <c r="G58" s="114" t="str">
        <f t="shared" si="40"/>
        <v>70바2601</v>
      </c>
      <c r="H58" s="115">
        <f t="shared" si="41"/>
        <v>6</v>
      </c>
      <c r="I58" s="116">
        <f t="shared" si="42"/>
        <v>1001.2610000000001</v>
      </c>
      <c r="J58" s="117">
        <f t="shared" si="43"/>
        <v>8.5956740945502871E-3</v>
      </c>
      <c r="K58" s="117">
        <f t="shared" si="44"/>
        <v>0.36303703412223159</v>
      </c>
      <c r="L58" s="117">
        <f t="shared" si="45"/>
        <v>0.1088627241049037</v>
      </c>
      <c r="M58" s="118">
        <f t="shared" si="46"/>
        <v>10.42</v>
      </c>
      <c r="N58" s="119">
        <f t="shared" si="47"/>
        <v>0</v>
      </c>
      <c r="O58" s="119">
        <f t="shared" si="48"/>
        <v>5.5929472934629434</v>
      </c>
      <c r="P58" s="219">
        <f t="shared" si="49"/>
        <v>0</v>
      </c>
      <c r="Q58" s="220">
        <f t="shared" si="50"/>
        <v>0</v>
      </c>
      <c r="R58" s="220">
        <f t="shared" si="51"/>
        <v>56</v>
      </c>
      <c r="T58">
        <v>511</v>
      </c>
      <c r="U58">
        <v>4126</v>
      </c>
      <c r="V58" t="s">
        <v>308</v>
      </c>
      <c r="W58">
        <v>1001.261</v>
      </c>
      <c r="X58">
        <v>525.80999999999995</v>
      </c>
      <c r="Y58">
        <v>1.9039999999999999</v>
      </c>
      <c r="Z58">
        <v>10.42</v>
      </c>
      <c r="AA58">
        <v>62.465257999999999</v>
      </c>
      <c r="AB58">
        <v>0.53693100000000005</v>
      </c>
      <c r="AC58">
        <v>22.677202000000001</v>
      </c>
      <c r="AD58" s="1">
        <v>109</v>
      </c>
      <c r="AE58">
        <v>0</v>
      </c>
      <c r="AF58">
        <v>56</v>
      </c>
      <c r="AG58">
        <v>81</v>
      </c>
      <c r="AH58">
        <v>16.029086</v>
      </c>
      <c r="AI58">
        <v>237.4</v>
      </c>
      <c r="AJ58">
        <v>0</v>
      </c>
      <c r="AK58">
        <v>0</v>
      </c>
      <c r="AL58">
        <v>0</v>
      </c>
      <c r="AM58" t="s">
        <v>309</v>
      </c>
      <c r="AN58" t="s">
        <v>455</v>
      </c>
      <c r="AO58">
        <v>240.22399999999999</v>
      </c>
      <c r="AR58" t="s">
        <v>116</v>
      </c>
      <c r="AS58" t="s">
        <v>117</v>
      </c>
      <c r="AT58" t="s">
        <v>194</v>
      </c>
      <c r="AU58" t="s">
        <v>308</v>
      </c>
      <c r="AV58" t="s">
        <v>48</v>
      </c>
      <c r="AW58">
        <v>6</v>
      </c>
      <c r="BB58">
        <v>0.9091921548831684</v>
      </c>
      <c r="BC58" t="s">
        <v>68</v>
      </c>
      <c r="BF58" t="s">
        <v>116</v>
      </c>
      <c r="BG58" t="s">
        <v>117</v>
      </c>
      <c r="BH58" t="s">
        <v>308</v>
      </c>
      <c r="BI58">
        <v>4126</v>
      </c>
      <c r="BJ58">
        <v>6</v>
      </c>
      <c r="BK58" t="s">
        <v>194</v>
      </c>
      <c r="BL58" t="s">
        <v>203</v>
      </c>
      <c r="BM58">
        <v>0.9091921548831684</v>
      </c>
      <c r="BN58" t="s">
        <v>68</v>
      </c>
      <c r="BO58" t="s">
        <v>220</v>
      </c>
      <c r="BP58">
        <v>1001.2610000000001</v>
      </c>
    </row>
    <row r="59" spans="1:68" ht="16.5">
      <c r="A59" s="232" t="str">
        <f t="shared" si="35"/>
        <v>미추홀교통</v>
      </c>
      <c r="B59" s="125" t="str">
        <f t="shared" si="1"/>
        <v>정주경</v>
      </c>
      <c r="C59" s="126" t="str">
        <f t="shared" si="36"/>
        <v>A</v>
      </c>
      <c r="D59" s="127">
        <f t="shared" si="37"/>
        <v>0.95664010512511677</v>
      </c>
      <c r="E59" s="128">
        <f t="shared" si="38"/>
        <v>7589</v>
      </c>
      <c r="F59" s="129" t="str">
        <f t="shared" si="39"/>
        <v>12</v>
      </c>
      <c r="G59" s="130" t="str">
        <f t="shared" si="40"/>
        <v>70바2722</v>
      </c>
      <c r="H59" s="131">
        <f t="shared" si="41"/>
        <v>10</v>
      </c>
      <c r="I59" s="132">
        <f t="shared" si="42"/>
        <v>1856.3309999999997</v>
      </c>
      <c r="J59" s="133">
        <f t="shared" si="43"/>
        <v>2.0282929147741977E-2</v>
      </c>
      <c r="K59" s="133">
        <f t="shared" si="44"/>
        <v>0.35862037301473265</v>
      </c>
      <c r="L59" s="133">
        <f t="shared" si="45"/>
        <v>0.12336162031448057</v>
      </c>
      <c r="M59" s="134">
        <f t="shared" si="46"/>
        <v>9.5739999999999998</v>
      </c>
      <c r="N59" s="135">
        <f t="shared" si="47"/>
        <v>5.3869703194096313E-2</v>
      </c>
      <c r="O59" s="135">
        <f t="shared" si="48"/>
        <v>32.591170432428271</v>
      </c>
      <c r="P59" s="217">
        <f t="shared" si="49"/>
        <v>9</v>
      </c>
      <c r="Q59" s="218">
        <f t="shared" si="50"/>
        <v>1</v>
      </c>
      <c r="R59" s="218">
        <f t="shared" si="51"/>
        <v>605</v>
      </c>
      <c r="T59">
        <v>511</v>
      </c>
      <c r="U59">
        <v>7589</v>
      </c>
      <c r="V59" t="s">
        <v>310</v>
      </c>
      <c r="W59">
        <v>1856.3309999999999</v>
      </c>
      <c r="X59">
        <v>918.95299999999997</v>
      </c>
      <c r="Y59">
        <v>2.02</v>
      </c>
      <c r="Z59">
        <v>9.5739999999999998</v>
      </c>
      <c r="AA59">
        <v>117.461634</v>
      </c>
      <c r="AB59">
        <v>2.382466</v>
      </c>
      <c r="AC59">
        <v>42.124135000000003</v>
      </c>
      <c r="AD59" s="1">
        <v>229</v>
      </c>
      <c r="AE59">
        <v>1</v>
      </c>
      <c r="AF59">
        <v>605</v>
      </c>
      <c r="AG59">
        <v>70</v>
      </c>
      <c r="AH59">
        <v>15.803720999999999</v>
      </c>
      <c r="AI59">
        <v>776.3</v>
      </c>
      <c r="AJ59">
        <v>0</v>
      </c>
      <c r="AK59">
        <v>9</v>
      </c>
      <c r="AL59">
        <v>1008</v>
      </c>
      <c r="AM59" t="s">
        <v>311</v>
      </c>
      <c r="AN59" t="s">
        <v>456</v>
      </c>
      <c r="AO59">
        <v>279.56799999999998</v>
      </c>
      <c r="AR59" t="s">
        <v>116</v>
      </c>
      <c r="AS59" t="s">
        <v>117</v>
      </c>
      <c r="AT59" t="s">
        <v>379</v>
      </c>
      <c r="AU59" t="s">
        <v>310</v>
      </c>
      <c r="AV59" t="s">
        <v>48</v>
      </c>
      <c r="AW59">
        <v>10</v>
      </c>
      <c r="BB59">
        <v>0.95664010512511677</v>
      </c>
      <c r="BC59" t="s">
        <v>66</v>
      </c>
      <c r="BF59" t="s">
        <v>116</v>
      </c>
      <c r="BG59" t="s">
        <v>117</v>
      </c>
      <c r="BH59" t="s">
        <v>310</v>
      </c>
      <c r="BI59">
        <v>7589</v>
      </c>
      <c r="BJ59">
        <v>10</v>
      </c>
      <c r="BK59" t="s">
        <v>379</v>
      </c>
      <c r="BL59" t="s">
        <v>194</v>
      </c>
      <c r="BM59">
        <v>0.95664010512511677</v>
      </c>
      <c r="BN59" t="s">
        <v>66</v>
      </c>
      <c r="BO59" t="s">
        <v>174</v>
      </c>
      <c r="BP59">
        <v>1856.3309999999997</v>
      </c>
    </row>
    <row r="60" spans="1:68" ht="16.5">
      <c r="A60" s="233" t="str">
        <f t="shared" si="35"/>
        <v>미추홀교통</v>
      </c>
      <c r="B60" s="109" t="str">
        <f t="shared" si="1"/>
        <v>정진식</v>
      </c>
      <c r="C60" s="110" t="str">
        <f t="shared" si="36"/>
        <v>C</v>
      </c>
      <c r="D60" s="111">
        <f t="shared" si="37"/>
        <v>0.88212227271527721</v>
      </c>
      <c r="E60" s="112">
        <f t="shared" si="38"/>
        <v>7127</v>
      </c>
      <c r="F60" s="113" t="str">
        <f t="shared" si="39"/>
        <v>12</v>
      </c>
      <c r="G60" s="114" t="str">
        <f t="shared" si="40"/>
        <v>70바2771</v>
      </c>
      <c r="H60" s="115">
        <f t="shared" si="41"/>
        <v>2</v>
      </c>
      <c r="I60" s="116">
        <f t="shared" si="42"/>
        <v>1578.875</v>
      </c>
      <c r="J60" s="117">
        <f t="shared" si="43"/>
        <v>1.0076928253280226E-2</v>
      </c>
      <c r="K60" s="117">
        <f t="shared" si="44"/>
        <v>0.33230496238490431</v>
      </c>
      <c r="L60" s="117">
        <f t="shared" si="45"/>
        <v>0.20140923125643259</v>
      </c>
      <c r="M60" s="118">
        <f t="shared" si="46"/>
        <v>10.327999999999999</v>
      </c>
      <c r="N60" s="119">
        <f t="shared" si="47"/>
        <v>0.12667247248832239</v>
      </c>
      <c r="O60" s="119">
        <f t="shared" si="48"/>
        <v>21.090966669305676</v>
      </c>
      <c r="P60" s="219">
        <f t="shared" si="49"/>
        <v>3</v>
      </c>
      <c r="Q60" s="220">
        <f t="shared" si="50"/>
        <v>2</v>
      </c>
      <c r="R60" s="220">
        <f t="shared" si="51"/>
        <v>333</v>
      </c>
      <c r="T60">
        <v>511</v>
      </c>
      <c r="U60">
        <v>7127</v>
      </c>
      <c r="V60" t="s">
        <v>312</v>
      </c>
      <c r="W60">
        <v>1578.875</v>
      </c>
      <c r="X60">
        <v>852.80200000000002</v>
      </c>
      <c r="Y60">
        <v>1.851</v>
      </c>
      <c r="Z60">
        <v>10.327999999999999</v>
      </c>
      <c r="AA60">
        <v>96.533584000000005</v>
      </c>
      <c r="AB60">
        <v>0.97276200000000002</v>
      </c>
      <c r="AC60">
        <v>32.078589000000001</v>
      </c>
      <c r="AD60" s="1">
        <v>318</v>
      </c>
      <c r="AE60">
        <v>2</v>
      </c>
      <c r="AF60">
        <v>333</v>
      </c>
      <c r="AG60">
        <v>84</v>
      </c>
      <c r="AH60">
        <v>16.355706000000001</v>
      </c>
      <c r="AI60">
        <v>886.1</v>
      </c>
      <c r="AJ60">
        <v>12.8</v>
      </c>
      <c r="AK60">
        <v>3</v>
      </c>
      <c r="AL60">
        <v>1043</v>
      </c>
      <c r="AM60" t="s">
        <v>313</v>
      </c>
      <c r="AN60" t="s">
        <v>457</v>
      </c>
      <c r="AO60">
        <v>1503.912</v>
      </c>
      <c r="AR60" t="s">
        <v>116</v>
      </c>
      <c r="AS60" t="s">
        <v>117</v>
      </c>
      <c r="AT60" t="s">
        <v>208</v>
      </c>
      <c r="AU60" t="s">
        <v>312</v>
      </c>
      <c r="AV60" t="s">
        <v>48</v>
      </c>
      <c r="AW60">
        <v>2</v>
      </c>
      <c r="BB60">
        <v>0.88212227271527721</v>
      </c>
      <c r="BC60" t="s">
        <v>69</v>
      </c>
      <c r="BF60" t="s">
        <v>116</v>
      </c>
      <c r="BG60" t="s">
        <v>117</v>
      </c>
      <c r="BH60" t="s">
        <v>312</v>
      </c>
      <c r="BI60">
        <v>7127</v>
      </c>
      <c r="BJ60">
        <v>2</v>
      </c>
      <c r="BK60" t="s">
        <v>208</v>
      </c>
      <c r="BL60" t="s">
        <v>196</v>
      </c>
      <c r="BM60">
        <v>0.88212227271527721</v>
      </c>
      <c r="BN60" t="s">
        <v>69</v>
      </c>
      <c r="BO60" t="s">
        <v>173</v>
      </c>
      <c r="BP60">
        <v>1578.875</v>
      </c>
    </row>
    <row r="61" spans="1:68" ht="16.5">
      <c r="A61" s="232" t="str">
        <f t="shared" si="35"/>
        <v>미추홀교통</v>
      </c>
      <c r="B61" s="125" t="str">
        <f t="shared" si="1"/>
        <v>조성기</v>
      </c>
      <c r="C61" s="126" t="str">
        <f t="shared" si="36"/>
        <v>D</v>
      </c>
      <c r="D61" s="127">
        <f t="shared" si="37"/>
        <v>0.83</v>
      </c>
      <c r="E61" s="128">
        <f t="shared" si="38"/>
        <v>160</v>
      </c>
      <c r="F61" s="129" t="str">
        <f t="shared" si="39"/>
        <v>76</v>
      </c>
      <c r="G61" s="130" t="str">
        <f t="shared" si="40"/>
        <v>70바2692</v>
      </c>
      <c r="H61" s="131">
        <f t="shared" si="41"/>
        <v>1</v>
      </c>
      <c r="I61" s="132">
        <f t="shared" si="42"/>
        <v>2089.806</v>
      </c>
      <c r="J61" s="133">
        <f t="shared" si="43"/>
        <v>2.8355236921405909E-2</v>
      </c>
      <c r="K61" s="133">
        <f t="shared" si="44"/>
        <v>0.29748812980325712</v>
      </c>
      <c r="L61" s="133">
        <f t="shared" si="45"/>
        <v>0.36558417384197384</v>
      </c>
      <c r="M61" s="134">
        <f t="shared" si="46"/>
        <v>7.9409999999999998</v>
      </c>
      <c r="N61" s="135">
        <f t="shared" si="47"/>
        <v>0</v>
      </c>
      <c r="O61" s="135">
        <f t="shared" si="48"/>
        <v>11.149360275547108</v>
      </c>
      <c r="P61" s="217">
        <f t="shared" si="49"/>
        <v>18</v>
      </c>
      <c r="Q61" s="218">
        <f t="shared" si="50"/>
        <v>0</v>
      </c>
      <c r="R61" s="218">
        <f t="shared" si="51"/>
        <v>233</v>
      </c>
      <c r="T61">
        <v>511</v>
      </c>
      <c r="U61">
        <v>160</v>
      </c>
      <c r="V61" t="s">
        <v>314</v>
      </c>
      <c r="W61">
        <v>2089.806</v>
      </c>
      <c r="X61">
        <v>812.05600000000004</v>
      </c>
      <c r="Y61">
        <v>2.573</v>
      </c>
      <c r="Z61">
        <v>7.9409999999999998</v>
      </c>
      <c r="AA61">
        <v>130.60356400000001</v>
      </c>
      <c r="AB61">
        <v>3.7032949999999998</v>
      </c>
      <c r="AC61">
        <v>38.853009999999998</v>
      </c>
      <c r="AD61" s="1">
        <v>764</v>
      </c>
      <c r="AE61">
        <v>0</v>
      </c>
      <c r="AF61">
        <v>233</v>
      </c>
      <c r="AG61">
        <v>80</v>
      </c>
      <c r="AH61">
        <v>16.001139999999999</v>
      </c>
      <c r="AI61">
        <v>563.9</v>
      </c>
      <c r="AJ61">
        <v>0</v>
      </c>
      <c r="AK61">
        <v>18</v>
      </c>
      <c r="AL61">
        <v>2527</v>
      </c>
      <c r="AM61" t="s">
        <v>315</v>
      </c>
      <c r="AN61" t="s">
        <v>458</v>
      </c>
      <c r="AO61">
        <v>2089.806</v>
      </c>
      <c r="AR61" t="s">
        <v>116</v>
      </c>
      <c r="AS61" t="s">
        <v>119</v>
      </c>
      <c r="AT61" t="s">
        <v>213</v>
      </c>
      <c r="AU61" t="s">
        <v>314</v>
      </c>
      <c r="AV61" t="s">
        <v>48</v>
      </c>
      <c r="AW61">
        <v>1</v>
      </c>
      <c r="BB61">
        <v>0.83</v>
      </c>
      <c r="BC61" t="s">
        <v>67</v>
      </c>
      <c r="BF61" t="s">
        <v>116</v>
      </c>
      <c r="BG61" t="s">
        <v>119</v>
      </c>
      <c r="BH61" t="s">
        <v>314</v>
      </c>
      <c r="BI61">
        <v>160</v>
      </c>
      <c r="BJ61">
        <v>1</v>
      </c>
      <c r="BK61" t="s">
        <v>213</v>
      </c>
      <c r="BL61" t="s">
        <v>172</v>
      </c>
      <c r="BM61">
        <v>0.83</v>
      </c>
      <c r="BN61" t="s">
        <v>67</v>
      </c>
      <c r="BO61" t="s">
        <v>175</v>
      </c>
      <c r="BP61">
        <v>2089.806</v>
      </c>
    </row>
    <row r="62" spans="1:68" ht="16.5">
      <c r="A62" s="233" t="str">
        <f t="shared" si="35"/>
        <v>미추홀교통</v>
      </c>
      <c r="B62" s="109" t="str">
        <f t="shared" si="1"/>
        <v>조영기</v>
      </c>
      <c r="C62" s="110" t="str">
        <f t="shared" si="36"/>
        <v>D</v>
      </c>
      <c r="D62" s="111">
        <f t="shared" si="37"/>
        <v>0.84960538087302662</v>
      </c>
      <c r="E62" s="112">
        <f t="shared" si="38"/>
        <v>8573</v>
      </c>
      <c r="F62" s="113" t="str">
        <f t="shared" si="39"/>
        <v>12</v>
      </c>
      <c r="G62" s="114" t="str">
        <f t="shared" si="40"/>
        <v>70바2761</v>
      </c>
      <c r="H62" s="115">
        <f t="shared" si="41"/>
        <v>2</v>
      </c>
      <c r="I62" s="116">
        <f t="shared" si="42"/>
        <v>1892.6579999999999</v>
      </c>
      <c r="J62" s="117">
        <f t="shared" si="43"/>
        <v>1.366933003960703E-2</v>
      </c>
      <c r="K62" s="117">
        <f t="shared" si="44"/>
        <v>0.36536336159095745</v>
      </c>
      <c r="L62" s="117">
        <f t="shared" si="45"/>
        <v>0.18598183084318456</v>
      </c>
      <c r="M62" s="118">
        <f t="shared" si="46"/>
        <v>12.449</v>
      </c>
      <c r="N62" s="119">
        <f t="shared" si="47"/>
        <v>0.31701448439179186</v>
      </c>
      <c r="O62" s="119">
        <f t="shared" si="48"/>
        <v>11.306849943307244</v>
      </c>
      <c r="P62" s="219">
        <f t="shared" si="49"/>
        <v>2</v>
      </c>
      <c r="Q62" s="220">
        <f t="shared" si="50"/>
        <v>6</v>
      </c>
      <c r="R62" s="220">
        <f t="shared" si="51"/>
        <v>214</v>
      </c>
      <c r="T62">
        <v>511</v>
      </c>
      <c r="U62">
        <v>8573</v>
      </c>
      <c r="V62" t="s">
        <v>459</v>
      </c>
      <c r="W62">
        <v>1892.6579999999999</v>
      </c>
      <c r="X62">
        <v>1061.0419999999999</v>
      </c>
      <c r="Y62">
        <v>1.784</v>
      </c>
      <c r="Z62">
        <v>12.449</v>
      </c>
      <c r="AA62">
        <v>114.243858</v>
      </c>
      <c r="AB62">
        <v>1.5616369999999999</v>
      </c>
      <c r="AC62">
        <v>41.740519999999997</v>
      </c>
      <c r="AD62" s="1">
        <v>352</v>
      </c>
      <c r="AE62">
        <v>6</v>
      </c>
      <c r="AF62">
        <v>214</v>
      </c>
      <c r="AG62">
        <v>77</v>
      </c>
      <c r="AH62">
        <v>16.566824</v>
      </c>
      <c r="AI62">
        <v>341</v>
      </c>
      <c r="AJ62">
        <v>0</v>
      </c>
      <c r="AK62">
        <v>2</v>
      </c>
      <c r="AL62">
        <v>134</v>
      </c>
      <c r="AM62" t="s">
        <v>460</v>
      </c>
      <c r="AN62" t="s">
        <v>461</v>
      </c>
      <c r="AO62">
        <v>1670.971</v>
      </c>
      <c r="AR62" t="s">
        <v>116</v>
      </c>
      <c r="AS62" t="s">
        <v>117</v>
      </c>
      <c r="AT62" t="s">
        <v>383</v>
      </c>
      <c r="AU62" t="s">
        <v>459</v>
      </c>
      <c r="AV62" t="s">
        <v>48</v>
      </c>
      <c r="AW62">
        <v>2</v>
      </c>
      <c r="BB62">
        <v>0.84960538087302662</v>
      </c>
      <c r="BC62" t="s">
        <v>67</v>
      </c>
      <c r="BF62" t="s">
        <v>116</v>
      </c>
      <c r="BG62" t="s">
        <v>117</v>
      </c>
      <c r="BH62" t="s">
        <v>459</v>
      </c>
      <c r="BI62">
        <v>8573</v>
      </c>
      <c r="BJ62">
        <v>2</v>
      </c>
      <c r="BK62" t="s">
        <v>383</v>
      </c>
      <c r="BL62" t="s">
        <v>194</v>
      </c>
      <c r="BM62">
        <v>0.84960538087302662</v>
      </c>
      <c r="BN62" t="s">
        <v>67</v>
      </c>
      <c r="BO62" t="s">
        <v>175</v>
      </c>
      <c r="BP62">
        <v>1892.6579999999999</v>
      </c>
    </row>
    <row r="63" spans="1:68" ht="16.5">
      <c r="A63" s="232" t="str">
        <f t="shared" si="35"/>
        <v>미추홀교통</v>
      </c>
      <c r="B63" s="125" t="str">
        <f t="shared" si="1"/>
        <v>조한표</v>
      </c>
      <c r="C63" s="126" t="str">
        <f t="shared" si="36"/>
        <v>C</v>
      </c>
      <c r="D63" s="127">
        <f t="shared" si="37"/>
        <v>0.87523809523809526</v>
      </c>
      <c r="E63" s="128">
        <f t="shared" si="38"/>
        <v>2176</v>
      </c>
      <c r="F63" s="129" t="str">
        <f t="shared" si="39"/>
        <v>12</v>
      </c>
      <c r="G63" s="130" t="str">
        <f t="shared" si="40"/>
        <v>70바2601</v>
      </c>
      <c r="H63" s="131">
        <f t="shared" si="41"/>
        <v>1</v>
      </c>
      <c r="I63" s="132">
        <f t="shared" si="42"/>
        <v>2057.71</v>
      </c>
      <c r="J63" s="133">
        <f t="shared" si="43"/>
        <v>1.2035071688591631E-2</v>
      </c>
      <c r="K63" s="133">
        <f t="shared" si="44"/>
        <v>0.36506293548144264</v>
      </c>
      <c r="L63" s="133">
        <f t="shared" si="45"/>
        <v>0.2439605192179656</v>
      </c>
      <c r="M63" s="134">
        <f t="shared" si="46"/>
        <v>12.367000000000001</v>
      </c>
      <c r="N63" s="135">
        <f t="shared" si="47"/>
        <v>0</v>
      </c>
      <c r="O63" s="135">
        <f t="shared" si="48"/>
        <v>25.173615329662585</v>
      </c>
      <c r="P63" s="217">
        <f t="shared" si="49"/>
        <v>10</v>
      </c>
      <c r="Q63" s="218">
        <f t="shared" si="50"/>
        <v>0</v>
      </c>
      <c r="R63" s="218">
        <f t="shared" si="51"/>
        <v>518</v>
      </c>
      <c r="T63">
        <v>511</v>
      </c>
      <c r="U63">
        <v>2176</v>
      </c>
      <c r="V63" t="s">
        <v>316</v>
      </c>
      <c r="W63">
        <v>2057.71</v>
      </c>
      <c r="X63">
        <v>1119.568</v>
      </c>
      <c r="Y63">
        <v>1.8380000000000001</v>
      </c>
      <c r="Z63">
        <v>12.367000000000001</v>
      </c>
      <c r="AA63">
        <v>128.072191</v>
      </c>
      <c r="AB63">
        <v>1.541358</v>
      </c>
      <c r="AC63">
        <v>46.75441</v>
      </c>
      <c r="AD63" s="1">
        <v>502</v>
      </c>
      <c r="AE63">
        <v>0</v>
      </c>
      <c r="AF63">
        <v>518</v>
      </c>
      <c r="AG63">
        <v>74</v>
      </c>
      <c r="AH63">
        <v>16.066797000000001</v>
      </c>
      <c r="AI63">
        <v>736.2</v>
      </c>
      <c r="AJ63">
        <v>0</v>
      </c>
      <c r="AK63">
        <v>10</v>
      </c>
      <c r="AL63">
        <v>2026</v>
      </c>
      <c r="AM63" t="s">
        <v>317</v>
      </c>
      <c r="AN63" t="s">
        <v>462</v>
      </c>
      <c r="AO63">
        <v>2057.71</v>
      </c>
      <c r="AR63" t="s">
        <v>116</v>
      </c>
      <c r="AS63" t="s">
        <v>117</v>
      </c>
      <c r="AT63" t="s">
        <v>194</v>
      </c>
      <c r="AU63" t="s">
        <v>316</v>
      </c>
      <c r="AV63" t="s">
        <v>48</v>
      </c>
      <c r="AW63">
        <v>1</v>
      </c>
      <c r="BB63">
        <v>0.87523809523809526</v>
      </c>
      <c r="BC63" t="s">
        <v>69</v>
      </c>
      <c r="BF63" t="s">
        <v>116</v>
      </c>
      <c r="BG63" t="s">
        <v>117</v>
      </c>
      <c r="BH63" t="s">
        <v>316</v>
      </c>
      <c r="BI63">
        <v>2176</v>
      </c>
      <c r="BJ63">
        <v>1</v>
      </c>
      <c r="BK63" t="s">
        <v>194</v>
      </c>
      <c r="BL63" t="s">
        <v>172</v>
      </c>
      <c r="BM63">
        <v>0.87523809523809526</v>
      </c>
      <c r="BN63" t="s">
        <v>69</v>
      </c>
      <c r="BO63" t="s">
        <v>173</v>
      </c>
      <c r="BP63">
        <v>2057.71</v>
      </c>
    </row>
    <row r="64" spans="1:68" ht="16.5">
      <c r="A64" s="233" t="str">
        <f t="shared" si="35"/>
        <v>미추홀교통</v>
      </c>
      <c r="B64" s="109" t="str">
        <f t="shared" si="1"/>
        <v>천재호</v>
      </c>
      <c r="C64" s="110" t="str">
        <f t="shared" si="36"/>
        <v>B</v>
      </c>
      <c r="D64" s="111">
        <f t="shared" si="37"/>
        <v>0.94556661231019823</v>
      </c>
      <c r="E64" s="112">
        <f t="shared" si="38"/>
        <v>6234</v>
      </c>
      <c r="F64" s="113" t="str">
        <f t="shared" si="39"/>
        <v>12</v>
      </c>
      <c r="G64" s="114" t="str">
        <f t="shared" si="40"/>
        <v>70바2722</v>
      </c>
      <c r="H64" s="115">
        <f t="shared" si="41"/>
        <v>7</v>
      </c>
      <c r="I64" s="116">
        <f t="shared" si="42"/>
        <v>863.221</v>
      </c>
      <c r="J64" s="117">
        <f t="shared" si="43"/>
        <v>1.3058313201743057E-2</v>
      </c>
      <c r="K64" s="117">
        <f t="shared" si="44"/>
        <v>0.32695324141265031</v>
      </c>
      <c r="L64" s="117">
        <f t="shared" si="45"/>
        <v>0.158707909098597</v>
      </c>
      <c r="M64" s="118">
        <f t="shared" si="46"/>
        <v>9.923</v>
      </c>
      <c r="N64" s="119">
        <f t="shared" si="47"/>
        <v>0.46338075649225402</v>
      </c>
      <c r="O64" s="119">
        <f t="shared" si="48"/>
        <v>28.266226146027496</v>
      </c>
      <c r="P64" s="219">
        <f t="shared" si="49"/>
        <v>0</v>
      </c>
      <c r="Q64" s="220">
        <f t="shared" si="50"/>
        <v>4</v>
      </c>
      <c r="R64" s="220">
        <f t="shared" si="51"/>
        <v>244</v>
      </c>
      <c r="T64">
        <v>511</v>
      </c>
      <c r="U64">
        <v>6234</v>
      </c>
      <c r="V64" t="s">
        <v>318</v>
      </c>
      <c r="W64">
        <v>863.221</v>
      </c>
      <c r="X64">
        <v>432.37</v>
      </c>
      <c r="Y64">
        <v>1.996</v>
      </c>
      <c r="Z64">
        <v>9.923</v>
      </c>
      <c r="AA64">
        <v>50.158315999999999</v>
      </c>
      <c r="AB64">
        <v>0.65498299999999998</v>
      </c>
      <c r="AC64">
        <v>16.399424</v>
      </c>
      <c r="AD64" s="1">
        <v>137</v>
      </c>
      <c r="AE64">
        <v>4</v>
      </c>
      <c r="AF64">
        <v>244</v>
      </c>
      <c r="AG64">
        <v>72</v>
      </c>
      <c r="AH64">
        <v>17.209927</v>
      </c>
      <c r="AI64">
        <v>752.6</v>
      </c>
      <c r="AJ64">
        <v>0</v>
      </c>
      <c r="AK64">
        <v>0</v>
      </c>
      <c r="AL64">
        <v>0</v>
      </c>
      <c r="AM64" t="s">
        <v>319</v>
      </c>
      <c r="AN64" t="s">
        <v>463</v>
      </c>
      <c r="AO64">
        <v>182.43100000000001</v>
      </c>
      <c r="AR64" t="s">
        <v>116</v>
      </c>
      <c r="AS64" t="s">
        <v>117</v>
      </c>
      <c r="AT64" t="s">
        <v>379</v>
      </c>
      <c r="AU64" t="s">
        <v>318</v>
      </c>
      <c r="AV64" t="s">
        <v>48</v>
      </c>
      <c r="AW64">
        <v>7</v>
      </c>
      <c r="BB64">
        <v>0.94556661231019823</v>
      </c>
      <c r="BC64" t="s">
        <v>68</v>
      </c>
      <c r="BF64" t="s">
        <v>116</v>
      </c>
      <c r="BG64" t="s">
        <v>117</v>
      </c>
      <c r="BH64" t="s">
        <v>318</v>
      </c>
      <c r="BI64">
        <v>6234</v>
      </c>
      <c r="BJ64">
        <v>7</v>
      </c>
      <c r="BK64" t="s">
        <v>379</v>
      </c>
      <c r="BL64" t="s">
        <v>208</v>
      </c>
      <c r="BM64">
        <v>0.94556661231019823</v>
      </c>
      <c r="BN64" t="s">
        <v>68</v>
      </c>
      <c r="BO64" t="s">
        <v>220</v>
      </c>
      <c r="BP64">
        <v>863.221</v>
      </c>
    </row>
    <row r="65" spans="1:68" ht="16.5">
      <c r="A65" s="232" t="str">
        <f t="shared" si="35"/>
        <v>미추홀교통</v>
      </c>
      <c r="B65" s="125" t="str">
        <f t="shared" si="1"/>
        <v>최병철</v>
      </c>
      <c r="C65" s="126" t="str">
        <f t="shared" si="36"/>
        <v>D</v>
      </c>
      <c r="D65" s="127">
        <f t="shared" si="37"/>
        <v>0.8052380952380952</v>
      </c>
      <c r="E65" s="128">
        <f t="shared" si="38"/>
        <v>5380</v>
      </c>
      <c r="F65" s="129" t="str">
        <f t="shared" si="39"/>
        <v>12</v>
      </c>
      <c r="G65" s="130" t="str">
        <f t="shared" si="40"/>
        <v>70바2601</v>
      </c>
      <c r="H65" s="131">
        <f t="shared" si="41"/>
        <v>1</v>
      </c>
      <c r="I65" s="132">
        <f t="shared" si="42"/>
        <v>1168.9549999999999</v>
      </c>
      <c r="J65" s="133">
        <f t="shared" si="43"/>
        <v>2.5650412737234955E-2</v>
      </c>
      <c r="K65" s="133">
        <f t="shared" si="44"/>
        <v>0.36644208945792556</v>
      </c>
      <c r="L65" s="133">
        <f t="shared" si="45"/>
        <v>0.16424926536949669</v>
      </c>
      <c r="M65" s="134">
        <f t="shared" si="46"/>
        <v>14.212999999999999</v>
      </c>
      <c r="N65" s="135">
        <f t="shared" si="47"/>
        <v>0.1710929847598924</v>
      </c>
      <c r="O65" s="135">
        <f t="shared" si="48"/>
        <v>11.292136994152898</v>
      </c>
      <c r="P65" s="217">
        <f t="shared" si="49"/>
        <v>20</v>
      </c>
      <c r="Q65" s="218">
        <f t="shared" si="50"/>
        <v>2</v>
      </c>
      <c r="R65" s="218">
        <f t="shared" si="51"/>
        <v>132</v>
      </c>
      <c r="T65">
        <v>511</v>
      </c>
      <c r="U65">
        <v>5380</v>
      </c>
      <c r="V65" t="s">
        <v>347</v>
      </c>
      <c r="W65">
        <v>1168.9549999999999</v>
      </c>
      <c r="X65">
        <v>691.13300000000004</v>
      </c>
      <c r="Y65">
        <v>1.6910000000000001</v>
      </c>
      <c r="Z65">
        <v>14.212999999999999</v>
      </c>
      <c r="AA65">
        <v>73.942201999999995</v>
      </c>
      <c r="AB65">
        <v>1.8966479999999999</v>
      </c>
      <c r="AC65">
        <v>27.095535000000002</v>
      </c>
      <c r="AD65" s="1">
        <v>192</v>
      </c>
      <c r="AE65">
        <v>2</v>
      </c>
      <c r="AF65">
        <v>132</v>
      </c>
      <c r="AG65">
        <v>74</v>
      </c>
      <c r="AH65">
        <v>15.809036000000001</v>
      </c>
      <c r="AI65">
        <v>1127.2</v>
      </c>
      <c r="AJ65">
        <v>0</v>
      </c>
      <c r="AK65">
        <v>20</v>
      </c>
      <c r="AL65">
        <v>5053</v>
      </c>
      <c r="AM65" t="s">
        <v>348</v>
      </c>
      <c r="AN65" t="s">
        <v>464</v>
      </c>
      <c r="AO65">
        <v>1168.9549999999999</v>
      </c>
      <c r="AR65" t="s">
        <v>116</v>
      </c>
      <c r="AS65" t="s">
        <v>117</v>
      </c>
      <c r="AT65" t="s">
        <v>194</v>
      </c>
      <c r="AU65" t="s">
        <v>347</v>
      </c>
      <c r="AV65" t="s">
        <v>48</v>
      </c>
      <c r="AW65">
        <v>1</v>
      </c>
      <c r="BB65">
        <v>0.8052380952380952</v>
      </c>
      <c r="BC65" t="s">
        <v>67</v>
      </c>
      <c r="BF65" t="s">
        <v>116</v>
      </c>
      <c r="BG65" t="s">
        <v>117</v>
      </c>
      <c r="BH65" t="s">
        <v>347</v>
      </c>
      <c r="BI65">
        <v>5380</v>
      </c>
      <c r="BJ65">
        <v>1</v>
      </c>
      <c r="BK65" t="s">
        <v>194</v>
      </c>
      <c r="BL65" t="s">
        <v>172</v>
      </c>
      <c r="BM65">
        <v>0.8052380952380952</v>
      </c>
      <c r="BN65" t="s">
        <v>67</v>
      </c>
      <c r="BO65" t="s">
        <v>175</v>
      </c>
      <c r="BP65">
        <v>1168.9549999999999</v>
      </c>
    </row>
    <row r="66" spans="1:68" ht="16.5">
      <c r="A66" s="233" t="str">
        <f t="shared" si="35"/>
        <v>미추홀교통</v>
      </c>
      <c r="B66" s="109" t="str">
        <f t="shared" si="1"/>
        <v>최홍경</v>
      </c>
      <c r="C66" s="110" t="str">
        <f t="shared" si="36"/>
        <v>C</v>
      </c>
      <c r="D66" s="111">
        <f t="shared" si="37"/>
        <v>0.85483870967741926</v>
      </c>
      <c r="E66" s="112">
        <f t="shared" si="38"/>
        <v>8378</v>
      </c>
      <c r="F66" s="113" t="str">
        <f t="shared" si="39"/>
        <v>76</v>
      </c>
      <c r="G66" s="114" t="str">
        <f t="shared" si="40"/>
        <v>70바2690</v>
      </c>
      <c r="H66" s="115">
        <f t="shared" si="41"/>
        <v>1</v>
      </c>
      <c r="I66" s="116">
        <f t="shared" si="42"/>
        <v>1447.4570000000001</v>
      </c>
      <c r="J66" s="117">
        <f t="shared" si="43"/>
        <v>2.1679134365914881E-2</v>
      </c>
      <c r="K66" s="117">
        <f t="shared" si="44"/>
        <v>0.28123780761666156</v>
      </c>
      <c r="L66" s="117">
        <f t="shared" si="45"/>
        <v>0.22591344682432707</v>
      </c>
      <c r="M66" s="118">
        <f t="shared" si="46"/>
        <v>6.7009999999999996</v>
      </c>
      <c r="N66" s="119">
        <f t="shared" si="47"/>
        <v>0</v>
      </c>
      <c r="O66" s="119">
        <f t="shared" si="48"/>
        <v>5.4857381094912183</v>
      </c>
      <c r="P66" s="219">
        <f t="shared" si="49"/>
        <v>1</v>
      </c>
      <c r="Q66" s="220">
        <f t="shared" si="50"/>
        <v>0</v>
      </c>
      <c r="R66" s="220">
        <f t="shared" si="51"/>
        <v>80</v>
      </c>
      <c r="T66">
        <v>511</v>
      </c>
      <c r="U66">
        <v>8378</v>
      </c>
      <c r="V66" t="s">
        <v>320</v>
      </c>
      <c r="W66">
        <v>1458.327</v>
      </c>
      <c r="X66">
        <v>549.43299999999999</v>
      </c>
      <c r="Y66">
        <v>2.6539999999999999</v>
      </c>
      <c r="Z66">
        <v>6.7009999999999996</v>
      </c>
      <c r="AA66">
        <v>91.765794999999997</v>
      </c>
      <c r="AB66">
        <v>1.989403</v>
      </c>
      <c r="AC66">
        <v>25.808011</v>
      </c>
      <c r="AD66" s="1">
        <v>327</v>
      </c>
      <c r="AE66">
        <v>0</v>
      </c>
      <c r="AF66">
        <v>80</v>
      </c>
      <c r="AG66">
        <v>69</v>
      </c>
      <c r="AH66">
        <v>15.891836</v>
      </c>
      <c r="AI66">
        <v>23.1</v>
      </c>
      <c r="AJ66">
        <v>0</v>
      </c>
      <c r="AK66">
        <v>1</v>
      </c>
      <c r="AL66">
        <v>86</v>
      </c>
      <c r="AM66" t="s">
        <v>321</v>
      </c>
      <c r="AN66" t="s">
        <v>465</v>
      </c>
      <c r="AO66">
        <v>1447.4570000000001</v>
      </c>
      <c r="AR66" t="s">
        <v>116</v>
      </c>
      <c r="AS66" t="s">
        <v>119</v>
      </c>
      <c r="AT66" t="s">
        <v>212</v>
      </c>
      <c r="AU66" t="s">
        <v>320</v>
      </c>
      <c r="AV66" t="s">
        <v>48</v>
      </c>
      <c r="AW66">
        <v>1</v>
      </c>
      <c r="BB66">
        <v>0.85483870967741926</v>
      </c>
      <c r="BC66" t="s">
        <v>69</v>
      </c>
      <c r="BF66" t="s">
        <v>116</v>
      </c>
      <c r="BG66" t="s">
        <v>119</v>
      </c>
      <c r="BH66" t="s">
        <v>320</v>
      </c>
      <c r="BI66">
        <v>8378</v>
      </c>
      <c r="BJ66">
        <v>1</v>
      </c>
      <c r="BK66" t="s">
        <v>212</v>
      </c>
      <c r="BL66" t="s">
        <v>172</v>
      </c>
      <c r="BM66">
        <v>0.85483870967741926</v>
      </c>
      <c r="BN66" t="s">
        <v>69</v>
      </c>
      <c r="BO66" t="s">
        <v>173</v>
      </c>
      <c r="BP66">
        <v>1447.4570000000001</v>
      </c>
    </row>
    <row r="67" spans="1:68" ht="16.5">
      <c r="A67" s="232" t="str">
        <f t="shared" si="35"/>
        <v>미추홀교통</v>
      </c>
      <c r="B67" s="125" t="str">
        <f t="shared" si="1"/>
        <v>한기윤</v>
      </c>
      <c r="C67" s="126" t="str">
        <f t="shared" si="36"/>
        <v>B</v>
      </c>
      <c r="D67" s="127">
        <f t="shared" si="37"/>
        <v>0.937658532397454</v>
      </c>
      <c r="E67" s="128">
        <f t="shared" si="38"/>
        <v>2424</v>
      </c>
      <c r="F67" s="129" t="str">
        <f t="shared" si="39"/>
        <v>12</v>
      </c>
      <c r="G67" s="130" t="str">
        <f t="shared" si="40"/>
        <v>70바2619</v>
      </c>
      <c r="H67" s="131">
        <f t="shared" si="41"/>
        <v>2</v>
      </c>
      <c r="I67" s="132">
        <f t="shared" si="42"/>
        <v>1317.325</v>
      </c>
      <c r="J67" s="133">
        <f t="shared" si="43"/>
        <v>1.3510690378260663E-2</v>
      </c>
      <c r="K67" s="133">
        <f t="shared" si="44"/>
        <v>0.3518415250379851</v>
      </c>
      <c r="L67" s="133">
        <f t="shared" si="45"/>
        <v>7.4393183155257808E-2</v>
      </c>
      <c r="M67" s="134">
        <f t="shared" si="46"/>
        <v>9.0559999999999992</v>
      </c>
      <c r="N67" s="135">
        <f t="shared" si="47"/>
        <v>0.53137987968041289</v>
      </c>
      <c r="O67" s="135">
        <f t="shared" si="48"/>
        <v>25.126677167745239</v>
      </c>
      <c r="P67" s="217">
        <f t="shared" si="49"/>
        <v>14</v>
      </c>
      <c r="Q67" s="218">
        <f t="shared" si="50"/>
        <v>7</v>
      </c>
      <c r="R67" s="218">
        <f t="shared" si="51"/>
        <v>331</v>
      </c>
      <c r="T67">
        <v>511</v>
      </c>
      <c r="U67">
        <v>2424</v>
      </c>
      <c r="V67" t="s">
        <v>349</v>
      </c>
      <c r="W67">
        <v>1317.325</v>
      </c>
      <c r="X67">
        <v>670.18</v>
      </c>
      <c r="Y67">
        <v>1.966</v>
      </c>
      <c r="Z67">
        <v>9.0559999999999992</v>
      </c>
      <c r="AA67">
        <v>84.356088999999997</v>
      </c>
      <c r="AB67">
        <v>1.1397090000000001</v>
      </c>
      <c r="AC67">
        <v>29.679974999999999</v>
      </c>
      <c r="AD67" s="1">
        <v>98</v>
      </c>
      <c r="AE67">
        <v>7</v>
      </c>
      <c r="AF67">
        <v>331</v>
      </c>
      <c r="AG67">
        <v>83</v>
      </c>
      <c r="AH67">
        <v>15.616239999999999</v>
      </c>
      <c r="AI67">
        <v>507.5</v>
      </c>
      <c r="AJ67">
        <v>4.5</v>
      </c>
      <c r="AK67">
        <v>14</v>
      </c>
      <c r="AL67">
        <v>3060</v>
      </c>
      <c r="AM67" t="s">
        <v>350</v>
      </c>
      <c r="AN67" t="s">
        <v>466</v>
      </c>
      <c r="AO67">
        <v>1196.386</v>
      </c>
      <c r="AR67" t="s">
        <v>116</v>
      </c>
      <c r="AS67" t="s">
        <v>117</v>
      </c>
      <c r="AT67" t="s">
        <v>196</v>
      </c>
      <c r="AU67" t="s">
        <v>349</v>
      </c>
      <c r="AV67" t="s">
        <v>48</v>
      </c>
      <c r="AW67">
        <v>2</v>
      </c>
      <c r="BB67">
        <v>0.937658532397454</v>
      </c>
      <c r="BC67" t="s">
        <v>68</v>
      </c>
      <c r="BF67" t="s">
        <v>116</v>
      </c>
      <c r="BG67" t="s">
        <v>117</v>
      </c>
      <c r="BH67" t="s">
        <v>349</v>
      </c>
      <c r="BI67">
        <v>2424</v>
      </c>
      <c r="BJ67">
        <v>2</v>
      </c>
      <c r="BK67" t="s">
        <v>196</v>
      </c>
      <c r="BL67" t="s">
        <v>202</v>
      </c>
      <c r="BM67">
        <v>0.937658532397454</v>
      </c>
      <c r="BN67" t="s">
        <v>68</v>
      </c>
      <c r="BO67" t="s">
        <v>220</v>
      </c>
      <c r="BP67">
        <v>1317.325</v>
      </c>
    </row>
    <row r="68" spans="1:68" ht="16.5">
      <c r="A68" s="233" t="str">
        <f t="shared" si="35"/>
        <v>미추홀교통</v>
      </c>
      <c r="B68" s="109" t="str">
        <f t="shared" si="1"/>
        <v>한석범</v>
      </c>
      <c r="C68" s="110" t="str">
        <f t="shared" si="36"/>
        <v>C</v>
      </c>
      <c r="D68" s="111">
        <f t="shared" si="37"/>
        <v>0.87772727272727269</v>
      </c>
      <c r="E68" s="112">
        <f t="shared" si="38"/>
        <v>9682</v>
      </c>
      <c r="F68" s="113" t="str">
        <f t="shared" si="39"/>
        <v>12</v>
      </c>
      <c r="G68" s="114" t="str">
        <f t="shared" si="40"/>
        <v>70바2722</v>
      </c>
      <c r="H68" s="115">
        <f t="shared" si="41"/>
        <v>1</v>
      </c>
      <c r="I68" s="116">
        <f t="shared" si="42"/>
        <v>2343.0720000000001</v>
      </c>
      <c r="J68" s="117">
        <f t="shared" si="43"/>
        <v>1.0613665432354124E-2</v>
      </c>
      <c r="K68" s="117">
        <f t="shared" si="44"/>
        <v>0.37461109958935329</v>
      </c>
      <c r="L68" s="117">
        <f t="shared" si="45"/>
        <v>0.25095259556684557</v>
      </c>
      <c r="M68" s="118">
        <f t="shared" si="46"/>
        <v>9.7390000000000008</v>
      </c>
      <c r="N68" s="119">
        <f t="shared" si="47"/>
        <v>0.29875308996053046</v>
      </c>
      <c r="O68" s="119">
        <f t="shared" si="48"/>
        <v>10.541716174321573</v>
      </c>
      <c r="P68" s="219">
        <f t="shared" si="49"/>
        <v>3</v>
      </c>
      <c r="Q68" s="220">
        <f t="shared" si="50"/>
        <v>7</v>
      </c>
      <c r="R68" s="220">
        <f t="shared" si="51"/>
        <v>247</v>
      </c>
      <c r="T68">
        <v>511</v>
      </c>
      <c r="U68">
        <v>9682</v>
      </c>
      <c r="V68" t="s">
        <v>467</v>
      </c>
      <c r="W68">
        <v>2343.0720000000001</v>
      </c>
      <c r="X68">
        <v>1213.4970000000001</v>
      </c>
      <c r="Y68">
        <v>1.931</v>
      </c>
      <c r="Z68">
        <v>9.7390000000000008</v>
      </c>
      <c r="AA68">
        <v>152.13245699999999</v>
      </c>
      <c r="AB68">
        <v>1.6146830000000001</v>
      </c>
      <c r="AC68">
        <v>56.990507000000001</v>
      </c>
      <c r="AD68" s="1">
        <v>588</v>
      </c>
      <c r="AE68">
        <v>7</v>
      </c>
      <c r="AF68">
        <v>247</v>
      </c>
      <c r="AG68">
        <v>71</v>
      </c>
      <c r="AH68">
        <v>15.401526</v>
      </c>
      <c r="AI68">
        <v>647.5</v>
      </c>
      <c r="AJ68">
        <v>0</v>
      </c>
      <c r="AK68">
        <v>3</v>
      </c>
      <c r="AL68">
        <v>3791</v>
      </c>
      <c r="AM68" t="s">
        <v>468</v>
      </c>
      <c r="AN68" t="s">
        <v>469</v>
      </c>
      <c r="AO68">
        <v>2343.0720000000001</v>
      </c>
      <c r="AR68" t="s">
        <v>116</v>
      </c>
      <c r="AS68" t="s">
        <v>117</v>
      </c>
      <c r="AT68" t="s">
        <v>379</v>
      </c>
      <c r="AU68" t="s">
        <v>467</v>
      </c>
      <c r="AV68" t="s">
        <v>48</v>
      </c>
      <c r="AW68">
        <v>1</v>
      </c>
      <c r="BB68">
        <v>0.87772727272727269</v>
      </c>
      <c r="BC68" t="s">
        <v>69</v>
      </c>
      <c r="BF68" t="s">
        <v>116</v>
      </c>
      <c r="BG68" t="s">
        <v>117</v>
      </c>
      <c r="BH68" t="s">
        <v>467</v>
      </c>
      <c r="BI68">
        <v>9682</v>
      </c>
      <c r="BJ68">
        <v>1</v>
      </c>
      <c r="BK68" t="s">
        <v>379</v>
      </c>
      <c r="BL68" t="s">
        <v>172</v>
      </c>
      <c r="BM68">
        <v>0.87772727272727269</v>
      </c>
      <c r="BN68" t="s">
        <v>69</v>
      </c>
      <c r="BO68" t="s">
        <v>173</v>
      </c>
      <c r="BP68">
        <v>2343.0720000000001</v>
      </c>
    </row>
    <row r="69" spans="1:68" ht="16.5">
      <c r="A69" s="232" t="str">
        <f t="shared" si="35"/>
        <v>미추홀교통</v>
      </c>
      <c r="B69" s="125" t="str">
        <f t="shared" si="1"/>
        <v>한태전</v>
      </c>
      <c r="C69" s="126" t="str">
        <f t="shared" si="36"/>
        <v>S</v>
      </c>
      <c r="D69" s="127">
        <f t="shared" si="37"/>
        <v>1.0099441026073082</v>
      </c>
      <c r="E69" s="128">
        <f t="shared" si="38"/>
        <v>4751</v>
      </c>
      <c r="F69" s="129" t="str">
        <f t="shared" si="39"/>
        <v>12</v>
      </c>
      <c r="G69" s="130" t="str">
        <f t="shared" si="40"/>
        <v>70바2601</v>
      </c>
      <c r="H69" s="131">
        <f t="shared" si="41"/>
        <v>8</v>
      </c>
      <c r="I69" s="132">
        <f t="shared" si="42"/>
        <v>1685.2810000000002</v>
      </c>
      <c r="J69" s="133">
        <f t="shared" si="43"/>
        <v>8.7321181072063884E-3</v>
      </c>
      <c r="K69" s="133">
        <f t="shared" si="44"/>
        <v>0.32164778553981693</v>
      </c>
      <c r="L69" s="133">
        <f t="shared" si="45"/>
        <v>0.15665043396323816</v>
      </c>
      <c r="M69" s="134">
        <f t="shared" si="46"/>
        <v>7.83</v>
      </c>
      <c r="N69" s="135">
        <f t="shared" si="47"/>
        <v>5.9337285592135677E-2</v>
      </c>
      <c r="O69" s="135">
        <f t="shared" si="48"/>
        <v>20.708712671655352</v>
      </c>
      <c r="P69" s="217">
        <f t="shared" si="49"/>
        <v>1</v>
      </c>
      <c r="Q69" s="218">
        <f t="shared" si="50"/>
        <v>1</v>
      </c>
      <c r="R69" s="218">
        <f t="shared" si="51"/>
        <v>349</v>
      </c>
      <c r="T69">
        <v>511</v>
      </c>
      <c r="U69">
        <v>4751</v>
      </c>
      <c r="V69" t="s">
        <v>325</v>
      </c>
      <c r="W69">
        <v>1685.2809999999999</v>
      </c>
      <c r="X69">
        <v>789.428</v>
      </c>
      <c r="Y69">
        <v>2.1349999999999998</v>
      </c>
      <c r="Z69">
        <v>7.83</v>
      </c>
      <c r="AA69">
        <v>105.133026</v>
      </c>
      <c r="AB69">
        <v>0.91803400000000002</v>
      </c>
      <c r="AC69">
        <v>33.815804999999997</v>
      </c>
      <c r="AD69" s="1">
        <v>264</v>
      </c>
      <c r="AE69">
        <v>1</v>
      </c>
      <c r="AF69">
        <v>349</v>
      </c>
      <c r="AG69">
        <v>74</v>
      </c>
      <c r="AH69">
        <v>16.029986000000001</v>
      </c>
      <c r="AI69">
        <v>448.4</v>
      </c>
      <c r="AJ69">
        <v>0</v>
      </c>
      <c r="AK69">
        <v>1</v>
      </c>
      <c r="AL69">
        <v>23</v>
      </c>
      <c r="AM69" t="s">
        <v>326</v>
      </c>
      <c r="AN69" t="s">
        <v>470</v>
      </c>
      <c r="AO69">
        <v>350.59199999999998</v>
      </c>
      <c r="AR69" t="s">
        <v>116</v>
      </c>
      <c r="AS69" t="s">
        <v>117</v>
      </c>
      <c r="AT69" t="s">
        <v>194</v>
      </c>
      <c r="AU69" t="s">
        <v>325</v>
      </c>
      <c r="AV69" t="s">
        <v>48</v>
      </c>
      <c r="AW69">
        <v>8</v>
      </c>
      <c r="BB69">
        <v>1.0099441026073082</v>
      </c>
      <c r="BC69" t="s">
        <v>351</v>
      </c>
      <c r="BF69" t="s">
        <v>116</v>
      </c>
      <c r="BG69" t="s">
        <v>117</v>
      </c>
      <c r="BH69" t="s">
        <v>325</v>
      </c>
      <c r="BI69">
        <v>4751</v>
      </c>
      <c r="BJ69">
        <v>8</v>
      </c>
      <c r="BK69" t="s">
        <v>194</v>
      </c>
      <c r="BL69" t="s">
        <v>379</v>
      </c>
      <c r="BM69">
        <v>1.0099441026073082</v>
      </c>
      <c r="BN69" t="s">
        <v>351</v>
      </c>
      <c r="BO69" t="s">
        <v>352</v>
      </c>
      <c r="BP69">
        <v>1685.2810000000002</v>
      </c>
    </row>
    <row r="70" spans="1:68" ht="16.5">
      <c r="A70" s="233" t="str">
        <f t="shared" si="35"/>
        <v>미추홀교통</v>
      </c>
      <c r="B70" s="109" t="str">
        <f t="shared" ref="B70:B71" si="52">IF(BH70="NULL", E70, BH70)</f>
        <v>허명국</v>
      </c>
      <c r="C70" s="110" t="str">
        <f t="shared" si="36"/>
        <v>C</v>
      </c>
      <c r="D70" s="111">
        <f t="shared" si="37"/>
        <v>0.86190476190476184</v>
      </c>
      <c r="E70" s="112">
        <f t="shared" si="38"/>
        <v>1022</v>
      </c>
      <c r="F70" s="113" t="str">
        <f t="shared" si="39"/>
        <v>12</v>
      </c>
      <c r="G70" s="114" t="str">
        <f t="shared" si="40"/>
        <v>70바2617</v>
      </c>
      <c r="H70" s="115">
        <f t="shared" si="41"/>
        <v>1</v>
      </c>
      <c r="I70" s="116">
        <f t="shared" si="42"/>
        <v>1709.4639999999999</v>
      </c>
      <c r="J70" s="117">
        <f t="shared" si="43"/>
        <v>1.5655693960198051E-2</v>
      </c>
      <c r="K70" s="117">
        <f t="shared" si="44"/>
        <v>0.37185455783788923</v>
      </c>
      <c r="L70" s="117">
        <f t="shared" si="45"/>
        <v>0.20591249654862578</v>
      </c>
      <c r="M70" s="118">
        <f t="shared" si="46"/>
        <v>12.195</v>
      </c>
      <c r="N70" s="119">
        <f t="shared" si="47"/>
        <v>0.29248934168838886</v>
      </c>
      <c r="O70" s="119">
        <f t="shared" si="48"/>
        <v>46.154818118427769</v>
      </c>
      <c r="P70" s="219">
        <f t="shared" si="49"/>
        <v>18</v>
      </c>
      <c r="Q70" s="220">
        <f t="shared" si="50"/>
        <v>5</v>
      </c>
      <c r="R70" s="220">
        <f t="shared" si="51"/>
        <v>789</v>
      </c>
      <c r="T70">
        <v>511</v>
      </c>
      <c r="U70">
        <v>1022</v>
      </c>
      <c r="V70" t="s">
        <v>322</v>
      </c>
      <c r="W70">
        <v>1709.4639999999999</v>
      </c>
      <c r="X70">
        <v>944.25199999999995</v>
      </c>
      <c r="Y70">
        <v>1.81</v>
      </c>
      <c r="Z70">
        <v>12.195</v>
      </c>
      <c r="AA70">
        <v>103.617189</v>
      </c>
      <c r="AB70">
        <v>1.6221989999999999</v>
      </c>
      <c r="AC70">
        <v>38.530524</v>
      </c>
      <c r="AD70" s="1">
        <v>352</v>
      </c>
      <c r="AE70">
        <v>5</v>
      </c>
      <c r="AF70">
        <v>789</v>
      </c>
      <c r="AG70">
        <v>74</v>
      </c>
      <c r="AH70">
        <v>16.497879999999999</v>
      </c>
      <c r="AI70">
        <v>977.4</v>
      </c>
      <c r="AJ70">
        <v>0</v>
      </c>
      <c r="AK70">
        <v>18</v>
      </c>
      <c r="AL70">
        <v>7044</v>
      </c>
      <c r="AM70" t="s">
        <v>323</v>
      </c>
      <c r="AN70" t="s">
        <v>471</v>
      </c>
      <c r="AO70">
        <v>1709.4639999999999</v>
      </c>
      <c r="AR70" t="s">
        <v>116</v>
      </c>
      <c r="AS70" t="s">
        <v>117</v>
      </c>
      <c r="AT70" t="s">
        <v>195</v>
      </c>
      <c r="AU70" t="s">
        <v>322</v>
      </c>
      <c r="AV70" t="s">
        <v>48</v>
      </c>
      <c r="AW70">
        <v>1</v>
      </c>
      <c r="BB70">
        <v>0.86190476190476184</v>
      </c>
      <c r="BC70" t="s">
        <v>69</v>
      </c>
      <c r="BF70" t="s">
        <v>116</v>
      </c>
      <c r="BG70" t="s">
        <v>117</v>
      </c>
      <c r="BH70" t="s">
        <v>322</v>
      </c>
      <c r="BI70">
        <v>1022</v>
      </c>
      <c r="BJ70">
        <v>1</v>
      </c>
      <c r="BK70" t="s">
        <v>195</v>
      </c>
      <c r="BL70" t="s">
        <v>172</v>
      </c>
      <c r="BM70">
        <v>0.86190476190476184</v>
      </c>
      <c r="BN70" t="s">
        <v>69</v>
      </c>
      <c r="BO70" t="s">
        <v>173</v>
      </c>
      <c r="BP70">
        <v>1709.4639999999999</v>
      </c>
    </row>
    <row r="71" spans="1:68" ht="16.5">
      <c r="A71" s="232" t="str">
        <f t="shared" si="35"/>
        <v>미추홀교통</v>
      </c>
      <c r="B71" s="125" t="str">
        <f t="shared" si="52"/>
        <v>홍성현</v>
      </c>
      <c r="C71" s="126" t="str">
        <f t="shared" si="36"/>
        <v>C</v>
      </c>
      <c r="D71" s="127">
        <f t="shared" si="37"/>
        <v>0.89</v>
      </c>
      <c r="E71" s="128">
        <f t="shared" si="38"/>
        <v>8648</v>
      </c>
      <c r="F71" s="129" t="str">
        <f t="shared" si="39"/>
        <v>12</v>
      </c>
      <c r="G71" s="130" t="str">
        <f t="shared" si="40"/>
        <v>70바2761</v>
      </c>
      <c r="H71" s="131">
        <f t="shared" si="41"/>
        <v>1</v>
      </c>
      <c r="I71" s="132">
        <f t="shared" si="42"/>
        <v>1808.7570000000001</v>
      </c>
      <c r="J71" s="133">
        <f t="shared" si="43"/>
        <v>1.0174861117553717E-2</v>
      </c>
      <c r="K71" s="133">
        <f t="shared" si="44"/>
        <v>0.32375789604266242</v>
      </c>
      <c r="L71" s="133">
        <f t="shared" si="45"/>
        <v>0.28638451710207619</v>
      </c>
      <c r="M71" s="134">
        <f t="shared" si="46"/>
        <v>10.057</v>
      </c>
      <c r="N71" s="135">
        <f t="shared" si="47"/>
        <v>5.5286586313142115E-2</v>
      </c>
      <c r="O71" s="135">
        <f t="shared" si="48"/>
        <v>15.480244167679793</v>
      </c>
      <c r="P71" s="217">
        <f t="shared" si="49"/>
        <v>0</v>
      </c>
      <c r="Q71" s="218">
        <f t="shared" si="50"/>
        <v>1</v>
      </c>
      <c r="R71" s="218">
        <f t="shared" si="51"/>
        <v>280</v>
      </c>
      <c r="T71">
        <v>511</v>
      </c>
      <c r="U71">
        <v>8648</v>
      </c>
      <c r="V71" t="s">
        <v>472</v>
      </c>
      <c r="W71">
        <v>1808.7570000000001</v>
      </c>
      <c r="X71">
        <v>967.95699999999999</v>
      </c>
      <c r="Y71">
        <v>1.869</v>
      </c>
      <c r="Z71">
        <v>10.057</v>
      </c>
      <c r="AA71">
        <v>109.880517</v>
      </c>
      <c r="AB71">
        <v>1.1180190000000001</v>
      </c>
      <c r="AC71">
        <v>35.574685000000002</v>
      </c>
      <c r="AD71" s="1">
        <v>518</v>
      </c>
      <c r="AE71">
        <v>1</v>
      </c>
      <c r="AF71">
        <v>280</v>
      </c>
      <c r="AG71">
        <v>70</v>
      </c>
      <c r="AH71">
        <v>16.461124999999999</v>
      </c>
      <c r="AI71">
        <v>331.3</v>
      </c>
      <c r="AJ71">
        <v>0</v>
      </c>
      <c r="AK71">
        <v>0</v>
      </c>
      <c r="AL71">
        <v>0</v>
      </c>
      <c r="AM71" t="s">
        <v>473</v>
      </c>
      <c r="AN71" t="s">
        <v>474</v>
      </c>
      <c r="AO71">
        <v>1808.7570000000001</v>
      </c>
      <c r="AR71" t="s">
        <v>116</v>
      </c>
      <c r="AS71" t="s">
        <v>117</v>
      </c>
      <c r="AT71" t="s">
        <v>383</v>
      </c>
      <c r="AU71" t="s">
        <v>472</v>
      </c>
      <c r="AV71" t="s">
        <v>48</v>
      </c>
      <c r="AW71">
        <v>1</v>
      </c>
      <c r="BB71">
        <v>0.89</v>
      </c>
      <c r="BC71" t="s">
        <v>69</v>
      </c>
      <c r="BF71" t="s">
        <v>116</v>
      </c>
      <c r="BG71" t="s">
        <v>117</v>
      </c>
      <c r="BH71" t="s">
        <v>472</v>
      </c>
      <c r="BI71">
        <v>8648</v>
      </c>
      <c r="BJ71">
        <v>1</v>
      </c>
      <c r="BK71" t="s">
        <v>383</v>
      </c>
      <c r="BL71" t="s">
        <v>172</v>
      </c>
      <c r="BM71">
        <v>0.89</v>
      </c>
      <c r="BN71" t="s">
        <v>69</v>
      </c>
      <c r="BO71" t="s">
        <v>173</v>
      </c>
      <c r="BP71">
        <v>1808.7570000000001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71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2" t="s">
        <v>475</v>
      </c>
      <c r="B2" s="253"/>
      <c r="C2" s="254"/>
      <c r="D2" s="255"/>
      <c r="E2" s="252"/>
      <c r="F2" s="256"/>
      <c r="G2" s="252"/>
      <c r="H2" s="252"/>
      <c r="I2" s="252"/>
      <c r="J2" s="252"/>
      <c r="K2" s="257"/>
      <c r="L2" s="257"/>
      <c r="M2" s="257"/>
      <c r="N2" s="257"/>
      <c r="O2" s="257"/>
      <c r="P2" s="257"/>
      <c r="Q2" s="257"/>
      <c r="R2" s="257"/>
    </row>
    <row r="3" spans="1:18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</row>
    <row r="4" spans="1:18" ht="26.25">
      <c r="A4" s="258" t="s">
        <v>476</v>
      </c>
      <c r="B4" s="259"/>
      <c r="C4" s="260"/>
      <c r="D4" s="261"/>
      <c r="E4" s="262"/>
      <c r="F4" s="263"/>
      <c r="G4" s="257"/>
      <c r="H4" s="262"/>
      <c r="I4" s="257"/>
      <c r="J4" s="257"/>
      <c r="K4" s="257"/>
      <c r="L4" s="257"/>
      <c r="M4" s="257"/>
      <c r="N4" s="257"/>
      <c r="O4" s="257"/>
      <c r="P4" s="257"/>
      <c r="Q4" s="257"/>
      <c r="R4" s="257"/>
    </row>
    <row r="5" spans="1:18" ht="26.25">
      <c r="A5" s="264" t="s">
        <v>477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</row>
    <row r="6" spans="1:18" ht="17.25">
      <c r="A6" s="265" t="s">
        <v>478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</row>
    <row r="7" spans="1:18" ht="17.25">
      <c r="A7" s="265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</row>
    <row r="8" spans="1:18" ht="17.25">
      <c r="A8" s="266" t="s">
        <v>188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67" t="s">
        <v>479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57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</row>
    <row r="13" spans="1:18" ht="37.5" customHeight="1">
      <c r="A13" s="268" t="s">
        <v>0</v>
      </c>
      <c r="B13" s="269" t="s">
        <v>73</v>
      </c>
      <c r="C13" s="270" t="s">
        <v>65</v>
      </c>
      <c r="D13" s="270" t="s">
        <v>156</v>
      </c>
      <c r="E13" s="271" t="s">
        <v>142</v>
      </c>
      <c r="F13" s="269" t="s">
        <v>147</v>
      </c>
      <c r="G13" s="271" t="s">
        <v>145</v>
      </c>
      <c r="H13" s="271" t="s">
        <v>149</v>
      </c>
      <c r="I13" s="229" t="s">
        <v>151</v>
      </c>
      <c r="J13" s="271" t="s">
        <v>11</v>
      </c>
      <c r="K13" s="271" t="s">
        <v>12</v>
      </c>
      <c r="L13" s="271" t="s">
        <v>13</v>
      </c>
      <c r="M13" s="271" t="s">
        <v>104</v>
      </c>
      <c r="N13" s="271" t="s">
        <v>6</v>
      </c>
      <c r="O13" s="271" t="s">
        <v>7</v>
      </c>
      <c r="P13" s="271" t="s">
        <v>176</v>
      </c>
      <c r="Q13" s="272" t="s">
        <v>178</v>
      </c>
      <c r="R13" s="272" t="s">
        <v>179</v>
      </c>
    </row>
    <row r="14" spans="1:18" ht="16.5">
      <c r="A14" s="273" t="s">
        <v>116</v>
      </c>
      <c r="B14" s="274" t="s">
        <v>225</v>
      </c>
      <c r="C14" s="275" t="s">
        <v>67</v>
      </c>
      <c r="D14" s="276">
        <v>0.83596319387291784</v>
      </c>
      <c r="E14" s="277">
        <v>8951</v>
      </c>
      <c r="F14" s="230" t="s">
        <v>117</v>
      </c>
      <c r="G14" s="278" t="s">
        <v>208</v>
      </c>
      <c r="H14" s="279">
        <v>9</v>
      </c>
      <c r="I14" s="231">
        <v>1416.2510000000002</v>
      </c>
      <c r="J14" s="280">
        <v>2.0832228551652152E-2</v>
      </c>
      <c r="K14" s="280">
        <v>0.38115718819079591</v>
      </c>
      <c r="L14" s="280">
        <v>0.2224182012934148</v>
      </c>
      <c r="M14" s="281">
        <v>11.827</v>
      </c>
      <c r="N14" s="282">
        <v>0</v>
      </c>
      <c r="O14" s="282">
        <v>15.039706944602331</v>
      </c>
      <c r="P14" s="283">
        <v>9</v>
      </c>
      <c r="Q14" s="284">
        <v>0</v>
      </c>
      <c r="R14" s="284">
        <v>213</v>
      </c>
    </row>
    <row r="15" spans="1:18" ht="16.5">
      <c r="A15" s="273" t="s">
        <v>116</v>
      </c>
      <c r="B15" s="274" t="s">
        <v>231</v>
      </c>
      <c r="C15" s="275" t="s">
        <v>67</v>
      </c>
      <c r="D15" s="276">
        <v>0.84666666666666668</v>
      </c>
      <c r="E15" s="277">
        <v>7198</v>
      </c>
      <c r="F15" s="230" t="s">
        <v>117</v>
      </c>
      <c r="G15" s="278" t="s">
        <v>199</v>
      </c>
      <c r="H15" s="279">
        <v>1</v>
      </c>
      <c r="I15" s="231">
        <v>948.827</v>
      </c>
      <c r="J15" s="280">
        <v>1.2501415347680921E-2</v>
      </c>
      <c r="K15" s="280">
        <v>0.3477447610695345</v>
      </c>
      <c r="L15" s="280">
        <v>0.2592674955497683</v>
      </c>
      <c r="M15" s="281">
        <v>13.82</v>
      </c>
      <c r="N15" s="282">
        <v>0.42157316349555818</v>
      </c>
      <c r="O15" s="282">
        <v>22.027197792642916</v>
      </c>
      <c r="P15" s="283">
        <v>3</v>
      </c>
      <c r="Q15" s="284">
        <v>4</v>
      </c>
      <c r="R15" s="284">
        <v>209</v>
      </c>
    </row>
    <row r="16" spans="1:18" ht="16.5">
      <c r="A16" s="273" t="s">
        <v>116</v>
      </c>
      <c r="B16" s="274" t="s">
        <v>190</v>
      </c>
      <c r="C16" s="275" t="s">
        <v>67</v>
      </c>
      <c r="D16" s="276">
        <v>0.84571428571428564</v>
      </c>
      <c r="E16" s="277">
        <v>3457</v>
      </c>
      <c r="F16" s="230" t="s">
        <v>117</v>
      </c>
      <c r="G16" s="278" t="s">
        <v>204</v>
      </c>
      <c r="H16" s="279">
        <v>1</v>
      </c>
      <c r="I16" s="231">
        <v>1695.7529999999999</v>
      </c>
      <c r="J16" s="280">
        <v>2.1680575210716032E-2</v>
      </c>
      <c r="K16" s="280">
        <v>0.35899919227916138</v>
      </c>
      <c r="L16" s="280">
        <v>0.15391392496430789</v>
      </c>
      <c r="M16" s="281">
        <v>13.69</v>
      </c>
      <c r="N16" s="282">
        <v>0.23588340990698528</v>
      </c>
      <c r="O16" s="282">
        <v>16.688751250919211</v>
      </c>
      <c r="P16" s="283">
        <v>26</v>
      </c>
      <c r="Q16" s="284">
        <v>4</v>
      </c>
      <c r="R16" s="284">
        <v>283</v>
      </c>
    </row>
    <row r="17" spans="1:18" ht="16.5">
      <c r="A17" s="273" t="s">
        <v>116</v>
      </c>
      <c r="B17" s="274" t="s">
        <v>409</v>
      </c>
      <c r="C17" s="275" t="s">
        <v>67</v>
      </c>
      <c r="D17" s="276">
        <v>0.83809523809523812</v>
      </c>
      <c r="E17" s="277">
        <v>7462</v>
      </c>
      <c r="F17" s="230" t="s">
        <v>117</v>
      </c>
      <c r="G17" s="278" t="s">
        <v>378</v>
      </c>
      <c r="H17" s="279">
        <v>1</v>
      </c>
      <c r="I17" s="231">
        <v>1045.825</v>
      </c>
      <c r="J17" s="280">
        <v>3.3037259424651806E-2</v>
      </c>
      <c r="K17" s="280">
        <v>0.37506521006170412</v>
      </c>
      <c r="L17" s="280">
        <v>0.21418497358544689</v>
      </c>
      <c r="M17" s="281">
        <v>16.419</v>
      </c>
      <c r="N17" s="282">
        <v>0</v>
      </c>
      <c r="O17" s="282">
        <v>0</v>
      </c>
      <c r="P17" s="283">
        <v>22</v>
      </c>
      <c r="Q17" s="284">
        <v>4</v>
      </c>
      <c r="R17" s="284">
        <v>912</v>
      </c>
    </row>
    <row r="18" spans="1:18" ht="16.5">
      <c r="A18" s="273" t="s">
        <v>116</v>
      </c>
      <c r="B18" s="274" t="s">
        <v>250</v>
      </c>
      <c r="C18" s="275" t="s">
        <v>67</v>
      </c>
      <c r="D18" s="276">
        <v>0.82631460248998767</v>
      </c>
      <c r="E18" s="277">
        <v>1577</v>
      </c>
      <c r="F18" s="230" t="s">
        <v>119</v>
      </c>
      <c r="G18" s="278" t="s">
        <v>217</v>
      </c>
      <c r="H18" s="279">
        <v>6</v>
      </c>
      <c r="I18" s="231">
        <v>1732.9739999999999</v>
      </c>
      <c r="J18" s="280">
        <v>6.8154294443155405E-2</v>
      </c>
      <c r="K18" s="280">
        <v>0.31072232186435922</v>
      </c>
      <c r="L18" s="280">
        <v>6.5205825361488404E-2</v>
      </c>
      <c r="M18" s="281">
        <v>9.657</v>
      </c>
      <c r="N18" s="282">
        <v>0</v>
      </c>
      <c r="O18" s="282">
        <v>8.6556405347108498</v>
      </c>
      <c r="P18" s="283">
        <v>22</v>
      </c>
      <c r="Q18" s="284">
        <v>0</v>
      </c>
      <c r="R18" s="284">
        <v>150</v>
      </c>
    </row>
    <row r="19" spans="1:18" ht="16.5">
      <c r="A19" s="273" t="s">
        <v>116</v>
      </c>
      <c r="B19" s="274" t="s">
        <v>342</v>
      </c>
      <c r="C19" s="275" t="s">
        <v>67</v>
      </c>
      <c r="D19" s="276">
        <v>0.84967819444636428</v>
      </c>
      <c r="E19" s="277">
        <v>2102</v>
      </c>
      <c r="F19" s="230" t="s">
        <v>117</v>
      </c>
      <c r="G19" s="278" t="s">
        <v>378</v>
      </c>
      <c r="H19" s="279">
        <v>10</v>
      </c>
      <c r="I19" s="231">
        <v>1622.5030000000002</v>
      </c>
      <c r="J19" s="280">
        <v>1.9059284305594362E-2</v>
      </c>
      <c r="K19" s="280">
        <v>0.36757036242599628</v>
      </c>
      <c r="L19" s="280">
        <v>0.22003040980509744</v>
      </c>
      <c r="M19" s="281">
        <v>10.455</v>
      </c>
      <c r="N19" s="282">
        <v>0.43143217608842632</v>
      </c>
      <c r="O19" s="282">
        <v>19.969146436092874</v>
      </c>
      <c r="P19" s="283">
        <v>2</v>
      </c>
      <c r="Q19" s="284">
        <v>7</v>
      </c>
      <c r="R19" s="284">
        <v>324</v>
      </c>
    </row>
    <row r="20" spans="1:18" ht="16.5">
      <c r="A20" s="273" t="s">
        <v>116</v>
      </c>
      <c r="B20" s="274" t="s">
        <v>254</v>
      </c>
      <c r="C20" s="275" t="s">
        <v>67</v>
      </c>
      <c r="D20" s="276">
        <v>0.84714285714285709</v>
      </c>
      <c r="E20" s="277">
        <v>5593</v>
      </c>
      <c r="F20" s="230" t="s">
        <v>117</v>
      </c>
      <c r="G20" s="278" t="s">
        <v>198</v>
      </c>
      <c r="H20" s="279">
        <v>1</v>
      </c>
      <c r="I20" s="231">
        <v>3546.1239999999998</v>
      </c>
      <c r="J20" s="280">
        <v>1.7769362731236738E-2</v>
      </c>
      <c r="K20" s="280">
        <v>0.34259574608551141</v>
      </c>
      <c r="L20" s="280">
        <v>0.18893868347525355</v>
      </c>
      <c r="M20" s="281">
        <v>12.813000000000001</v>
      </c>
      <c r="N20" s="282">
        <v>0.93059351562438319</v>
      </c>
      <c r="O20" s="282">
        <v>44.160892286902545</v>
      </c>
      <c r="P20" s="283">
        <v>10</v>
      </c>
      <c r="Q20" s="284">
        <v>33</v>
      </c>
      <c r="R20" s="284">
        <v>1566</v>
      </c>
    </row>
    <row r="21" spans="1:18" ht="16.5">
      <c r="A21" s="273" t="s">
        <v>116</v>
      </c>
      <c r="B21" s="274" t="s">
        <v>258</v>
      </c>
      <c r="C21" s="275" t="s">
        <v>67</v>
      </c>
      <c r="D21" s="276">
        <v>0.80870967741935484</v>
      </c>
      <c r="E21" s="277">
        <v>714</v>
      </c>
      <c r="F21" s="230" t="s">
        <v>119</v>
      </c>
      <c r="G21" s="278" t="s">
        <v>214</v>
      </c>
      <c r="H21" s="279">
        <v>1</v>
      </c>
      <c r="I21" s="231">
        <v>2247.6660000000002</v>
      </c>
      <c r="J21" s="280">
        <v>1.4909678396344364E-2</v>
      </c>
      <c r="K21" s="280">
        <v>0.31042117138953895</v>
      </c>
      <c r="L21" s="280">
        <v>0.32433644500561915</v>
      </c>
      <c r="M21" s="281">
        <v>9.2859999999999996</v>
      </c>
      <c r="N21" s="282">
        <v>0</v>
      </c>
      <c r="O21" s="282">
        <v>27.717641322153735</v>
      </c>
      <c r="P21" s="283">
        <v>1</v>
      </c>
      <c r="Q21" s="284">
        <v>0</v>
      </c>
      <c r="R21" s="284">
        <v>623</v>
      </c>
    </row>
    <row r="22" spans="1:18" ht="16.5">
      <c r="A22" s="273" t="s">
        <v>116</v>
      </c>
      <c r="B22" s="274" t="s">
        <v>260</v>
      </c>
      <c r="C22" s="275" t="s">
        <v>67</v>
      </c>
      <c r="D22" s="276">
        <v>0.84047619047619038</v>
      </c>
      <c r="E22" s="277">
        <v>6000</v>
      </c>
      <c r="F22" s="230" t="s">
        <v>117</v>
      </c>
      <c r="G22" s="278" t="s">
        <v>208</v>
      </c>
      <c r="H22" s="279">
        <v>1</v>
      </c>
      <c r="I22" s="231">
        <v>1485.759</v>
      </c>
      <c r="J22" s="280">
        <v>1.8192870931010418E-2</v>
      </c>
      <c r="K22" s="280">
        <v>0.36677596729423478</v>
      </c>
      <c r="L22" s="280">
        <v>0.21403201999785967</v>
      </c>
      <c r="M22" s="281">
        <v>13.285</v>
      </c>
      <c r="N22" s="282">
        <v>0.20191699999798082</v>
      </c>
      <c r="O22" s="282">
        <v>52.22919733281104</v>
      </c>
      <c r="P22" s="283">
        <v>7</v>
      </c>
      <c r="Q22" s="284">
        <v>3</v>
      </c>
      <c r="R22" s="284">
        <v>776</v>
      </c>
    </row>
    <row r="23" spans="1:18" ht="16.5">
      <c r="A23" s="273" t="s">
        <v>116</v>
      </c>
      <c r="B23" s="274" t="s">
        <v>262</v>
      </c>
      <c r="C23" s="275" t="s">
        <v>67</v>
      </c>
      <c r="D23" s="276">
        <v>0.84285714285714286</v>
      </c>
      <c r="E23" s="277">
        <v>8822</v>
      </c>
      <c r="F23" s="230" t="s">
        <v>117</v>
      </c>
      <c r="G23" s="278" t="s">
        <v>202</v>
      </c>
      <c r="H23" s="279">
        <v>1</v>
      </c>
      <c r="I23" s="231">
        <v>2351.393</v>
      </c>
      <c r="J23" s="280">
        <v>1.2407000901204364E-2</v>
      </c>
      <c r="K23" s="280">
        <v>0.36067893820517211</v>
      </c>
      <c r="L23" s="280">
        <v>0.20370903545260191</v>
      </c>
      <c r="M23" s="281">
        <v>11.201000000000001</v>
      </c>
      <c r="N23" s="282">
        <v>0.29769587644430345</v>
      </c>
      <c r="O23" s="282">
        <v>9.8664919050112001</v>
      </c>
      <c r="P23" s="283">
        <v>20</v>
      </c>
      <c r="Q23" s="284">
        <v>7</v>
      </c>
      <c r="R23" s="284">
        <v>232</v>
      </c>
    </row>
    <row r="24" spans="1:18" ht="16.5">
      <c r="A24" s="273" t="s">
        <v>116</v>
      </c>
      <c r="B24" s="274" t="s">
        <v>264</v>
      </c>
      <c r="C24" s="275" t="s">
        <v>70</v>
      </c>
      <c r="D24" s="276">
        <v>0.76505329627820895</v>
      </c>
      <c r="E24" s="277">
        <v>2824</v>
      </c>
      <c r="F24" s="230" t="s">
        <v>119</v>
      </c>
      <c r="G24" s="278" t="s">
        <v>217</v>
      </c>
      <c r="H24" s="279">
        <v>4</v>
      </c>
      <c r="I24" s="231">
        <v>811.81</v>
      </c>
      <c r="J24" s="280">
        <v>1.9631647080773723E-2</v>
      </c>
      <c r="K24" s="280">
        <v>0.34283632331113006</v>
      </c>
      <c r="L24" s="280">
        <v>0.26976755644793732</v>
      </c>
      <c r="M24" s="281">
        <v>11.555999999999999</v>
      </c>
      <c r="N24" s="282">
        <v>0</v>
      </c>
      <c r="O24" s="282">
        <v>37.324004385262562</v>
      </c>
      <c r="P24" s="283">
        <v>12</v>
      </c>
      <c r="Q24" s="284">
        <v>0</v>
      </c>
      <c r="R24" s="284">
        <v>303</v>
      </c>
    </row>
    <row r="25" spans="1:18" ht="16.5">
      <c r="A25" s="273" t="s">
        <v>116</v>
      </c>
      <c r="B25" s="274" t="s">
        <v>266</v>
      </c>
      <c r="C25" s="275" t="s">
        <v>70</v>
      </c>
      <c r="D25" s="276">
        <v>0.77907605695391291</v>
      </c>
      <c r="E25" s="277">
        <v>8777</v>
      </c>
      <c r="F25" s="230" t="s">
        <v>119</v>
      </c>
      <c r="G25" s="278" t="s">
        <v>210</v>
      </c>
      <c r="H25" s="279">
        <v>2</v>
      </c>
      <c r="I25" s="231">
        <v>6037.0509999999995</v>
      </c>
      <c r="J25" s="280">
        <v>3.9355194727898765E-2</v>
      </c>
      <c r="K25" s="280">
        <v>0.30896609107312883</v>
      </c>
      <c r="L25" s="280">
        <v>0.3195268683335622</v>
      </c>
      <c r="M25" s="281">
        <v>8.8610000000000007</v>
      </c>
      <c r="N25" s="282">
        <v>0.38098071392804206</v>
      </c>
      <c r="O25" s="282">
        <v>13.649048185943768</v>
      </c>
      <c r="P25" s="283">
        <v>87</v>
      </c>
      <c r="Q25" s="284">
        <v>23</v>
      </c>
      <c r="R25" s="284">
        <v>824</v>
      </c>
    </row>
    <row r="26" spans="1:18" ht="16.5">
      <c r="A26" s="273" t="s">
        <v>116</v>
      </c>
      <c r="B26" s="274" t="s">
        <v>268</v>
      </c>
      <c r="C26" s="275" t="s">
        <v>67</v>
      </c>
      <c r="D26" s="276">
        <v>0.83156212843224897</v>
      </c>
      <c r="E26" s="277">
        <v>6924</v>
      </c>
      <c r="F26" s="230" t="s">
        <v>117</v>
      </c>
      <c r="G26" s="278" t="s">
        <v>202</v>
      </c>
      <c r="H26" s="279">
        <v>3</v>
      </c>
      <c r="I26" s="231">
        <v>681.95600000000002</v>
      </c>
      <c r="J26" s="280">
        <v>5.5868451009418729E-3</v>
      </c>
      <c r="K26" s="280">
        <v>0.37023842974987842</v>
      </c>
      <c r="L26" s="280">
        <v>0.26394664758430164</v>
      </c>
      <c r="M26" s="281">
        <v>11.887</v>
      </c>
      <c r="N26" s="282">
        <v>0</v>
      </c>
      <c r="O26" s="282">
        <v>14.223791564265143</v>
      </c>
      <c r="P26" s="283">
        <v>3</v>
      </c>
      <c r="Q26" s="284">
        <v>0</v>
      </c>
      <c r="R26" s="284">
        <v>97</v>
      </c>
    </row>
    <row r="27" spans="1:18" ht="16.5">
      <c r="A27" s="273" t="s">
        <v>116</v>
      </c>
      <c r="B27" s="274" t="s">
        <v>270</v>
      </c>
      <c r="C27" s="275" t="s">
        <v>67</v>
      </c>
      <c r="D27" s="276">
        <v>0.80709677419354831</v>
      </c>
      <c r="E27" s="277">
        <v>5169</v>
      </c>
      <c r="F27" s="230" t="s">
        <v>119</v>
      </c>
      <c r="G27" s="278" t="s">
        <v>212</v>
      </c>
      <c r="H27" s="279">
        <v>1</v>
      </c>
      <c r="I27" s="231">
        <v>596.23900000000003</v>
      </c>
      <c r="J27" s="280">
        <v>3.7870579584367188E-2</v>
      </c>
      <c r="K27" s="280">
        <v>0.29067620937372163</v>
      </c>
      <c r="L27" s="280">
        <v>0.26125809939454225</v>
      </c>
      <c r="M27" s="281">
        <v>8.7260000000000009</v>
      </c>
      <c r="N27" s="282">
        <v>0</v>
      </c>
      <c r="O27" s="282">
        <v>10.398514689579178</v>
      </c>
      <c r="P27" s="283">
        <v>1</v>
      </c>
      <c r="Q27" s="284">
        <v>0</v>
      </c>
      <c r="R27" s="284">
        <v>70</v>
      </c>
    </row>
    <row r="28" spans="1:18" ht="16.5">
      <c r="A28" s="273" t="s">
        <v>116</v>
      </c>
      <c r="B28" s="274" t="s">
        <v>432</v>
      </c>
      <c r="C28" s="275" t="s">
        <v>70</v>
      </c>
      <c r="D28" s="276">
        <v>0.78142857142857136</v>
      </c>
      <c r="E28" s="277">
        <v>1934</v>
      </c>
      <c r="F28" s="230" t="s">
        <v>117</v>
      </c>
      <c r="G28" s="278" t="s">
        <v>200</v>
      </c>
      <c r="H28" s="279">
        <v>1</v>
      </c>
      <c r="I28" s="231">
        <v>454.89499999999998</v>
      </c>
      <c r="J28" s="280">
        <v>2.4918571990830893E-2</v>
      </c>
      <c r="K28" s="280">
        <v>0.37284043002666239</v>
      </c>
      <c r="L28" s="280">
        <v>0.16487321249958783</v>
      </c>
      <c r="M28" s="281">
        <v>18.114999999999998</v>
      </c>
      <c r="N28" s="282">
        <v>0.43966189999890087</v>
      </c>
      <c r="O28" s="282">
        <v>49.242132799876899</v>
      </c>
      <c r="P28" s="283">
        <v>13</v>
      </c>
      <c r="Q28" s="284">
        <v>2</v>
      </c>
      <c r="R28" s="284">
        <v>224</v>
      </c>
    </row>
    <row r="29" spans="1:18" ht="16.5">
      <c r="A29" s="273" t="s">
        <v>116</v>
      </c>
      <c r="B29" s="274" t="s">
        <v>274</v>
      </c>
      <c r="C29" s="275" t="s">
        <v>70</v>
      </c>
      <c r="D29" s="276">
        <v>0.79807200307085702</v>
      </c>
      <c r="E29" s="277">
        <v>11</v>
      </c>
      <c r="F29" s="230" t="s">
        <v>119</v>
      </c>
      <c r="G29" s="278" t="s">
        <v>217</v>
      </c>
      <c r="H29" s="279">
        <v>3</v>
      </c>
      <c r="I29" s="231">
        <v>2389.6659999999997</v>
      </c>
      <c r="J29" s="280">
        <v>2.2094470902394421E-2</v>
      </c>
      <c r="K29" s="280">
        <v>0.32607268481739321</v>
      </c>
      <c r="L29" s="280">
        <v>0.27618922477032354</v>
      </c>
      <c r="M29" s="281">
        <v>9.6069999999999993</v>
      </c>
      <c r="N29" s="282">
        <v>4.1846852237927813E-2</v>
      </c>
      <c r="O29" s="282">
        <v>8.2856767431097076</v>
      </c>
      <c r="P29" s="283">
        <v>16</v>
      </c>
      <c r="Q29" s="284">
        <v>1</v>
      </c>
      <c r="R29" s="284">
        <v>198</v>
      </c>
    </row>
    <row r="30" spans="1:18" ht="16.5">
      <c r="A30" s="273" t="s">
        <v>116</v>
      </c>
      <c r="B30" s="274" t="s">
        <v>284</v>
      </c>
      <c r="C30" s="275" t="s">
        <v>67</v>
      </c>
      <c r="D30" s="276">
        <v>0.84318951569987821</v>
      </c>
      <c r="E30" s="277">
        <v>3423</v>
      </c>
      <c r="F30" s="230" t="s">
        <v>119</v>
      </c>
      <c r="G30" s="278" t="s">
        <v>216</v>
      </c>
      <c r="H30" s="279">
        <v>5</v>
      </c>
      <c r="I30" s="231">
        <v>1089.9159999999999</v>
      </c>
      <c r="J30" s="280">
        <v>2.3617392035283923E-2</v>
      </c>
      <c r="K30" s="280">
        <v>0.31653256693528281</v>
      </c>
      <c r="L30" s="280">
        <v>0.32938318182318638</v>
      </c>
      <c r="M30" s="281">
        <v>8.0820000000000007</v>
      </c>
      <c r="N30" s="282">
        <v>0</v>
      </c>
      <c r="O30" s="282">
        <v>3.4865072170699394</v>
      </c>
      <c r="P30" s="283">
        <v>0</v>
      </c>
      <c r="Q30" s="284">
        <v>0</v>
      </c>
      <c r="R30" s="284">
        <v>38</v>
      </c>
    </row>
    <row r="31" spans="1:18" ht="16.5">
      <c r="A31" s="273" t="s">
        <v>116</v>
      </c>
      <c r="B31" s="274" t="s">
        <v>292</v>
      </c>
      <c r="C31" s="275" t="s">
        <v>67</v>
      </c>
      <c r="D31" s="276">
        <v>0.84904761904761894</v>
      </c>
      <c r="E31" s="277">
        <v>9795</v>
      </c>
      <c r="F31" s="230" t="s">
        <v>117</v>
      </c>
      <c r="G31" s="278" t="s">
        <v>199</v>
      </c>
      <c r="H31" s="279">
        <v>1</v>
      </c>
      <c r="I31" s="231">
        <v>1104.3810000000001</v>
      </c>
      <c r="J31" s="280">
        <v>2.0948391534926208E-2</v>
      </c>
      <c r="K31" s="280">
        <v>0.36599741453512064</v>
      </c>
      <c r="L31" s="280">
        <v>0.20916694510318448</v>
      </c>
      <c r="M31" s="281">
        <v>13.037000000000001</v>
      </c>
      <c r="N31" s="282">
        <v>9.0548461083629642E-2</v>
      </c>
      <c r="O31" s="282">
        <v>20.916694510318447</v>
      </c>
      <c r="P31" s="283">
        <v>10</v>
      </c>
      <c r="Q31" s="284">
        <v>1</v>
      </c>
      <c r="R31" s="284">
        <v>231</v>
      </c>
    </row>
    <row r="32" spans="1:18" ht="16.5">
      <c r="A32" s="273" t="s">
        <v>116</v>
      </c>
      <c r="B32" s="274" t="s">
        <v>302</v>
      </c>
      <c r="C32" s="275" t="s">
        <v>67</v>
      </c>
      <c r="D32" s="276">
        <v>0.82285714285714284</v>
      </c>
      <c r="E32" s="277">
        <v>3840</v>
      </c>
      <c r="F32" s="230" t="s">
        <v>117</v>
      </c>
      <c r="G32" s="278" t="s">
        <v>205</v>
      </c>
      <c r="H32" s="279">
        <v>1</v>
      </c>
      <c r="I32" s="231">
        <v>1528.0740000000001</v>
      </c>
      <c r="J32" s="280">
        <v>2.4253493587369522E-2</v>
      </c>
      <c r="K32" s="280">
        <v>0.37363605632292113</v>
      </c>
      <c r="L32" s="280">
        <v>0.20352417487634761</v>
      </c>
      <c r="M32" s="281">
        <v>13.824999999999999</v>
      </c>
      <c r="N32" s="282">
        <v>0.13088371374684732</v>
      </c>
      <c r="O32" s="282">
        <v>42.798974395219076</v>
      </c>
      <c r="P32" s="283">
        <v>4</v>
      </c>
      <c r="Q32" s="284">
        <v>2</v>
      </c>
      <c r="R32" s="284">
        <v>654</v>
      </c>
    </row>
    <row r="33" spans="1:18" ht="16.5">
      <c r="A33" s="273" t="s">
        <v>116</v>
      </c>
      <c r="B33" s="274" t="s">
        <v>306</v>
      </c>
      <c r="C33" s="275" t="s">
        <v>67</v>
      </c>
      <c r="D33" s="276">
        <v>0.84720782860258048</v>
      </c>
      <c r="E33" s="277">
        <v>5851</v>
      </c>
      <c r="F33" s="230" t="s">
        <v>117</v>
      </c>
      <c r="G33" s="278" t="s">
        <v>203</v>
      </c>
      <c r="H33" s="279">
        <v>2</v>
      </c>
      <c r="I33" s="231">
        <v>1827.6010000000001</v>
      </c>
      <c r="J33" s="280">
        <v>2.2438086614641951E-2</v>
      </c>
      <c r="K33" s="280">
        <v>0.37642633554777133</v>
      </c>
      <c r="L33" s="280">
        <v>0.13788567635933663</v>
      </c>
      <c r="M33" s="281">
        <v>10.874000000000001</v>
      </c>
      <c r="N33" s="282">
        <v>0.27358269118915995</v>
      </c>
      <c r="O33" s="282">
        <v>30.094096030807599</v>
      </c>
      <c r="P33" s="283">
        <v>16</v>
      </c>
      <c r="Q33" s="284">
        <v>5</v>
      </c>
      <c r="R33" s="284">
        <v>550</v>
      </c>
    </row>
    <row r="34" spans="1:18" ht="16.5">
      <c r="A34" s="273" t="s">
        <v>116</v>
      </c>
      <c r="B34" s="274" t="s">
        <v>314</v>
      </c>
      <c r="C34" s="275" t="s">
        <v>67</v>
      </c>
      <c r="D34" s="276">
        <v>0.83</v>
      </c>
      <c r="E34" s="277">
        <v>160</v>
      </c>
      <c r="F34" s="230" t="s">
        <v>119</v>
      </c>
      <c r="G34" s="278" t="s">
        <v>213</v>
      </c>
      <c r="H34" s="279">
        <v>1</v>
      </c>
      <c r="I34" s="231">
        <v>2089.806</v>
      </c>
      <c r="J34" s="280">
        <v>2.8355236921405909E-2</v>
      </c>
      <c r="K34" s="280">
        <v>0.29748812980325712</v>
      </c>
      <c r="L34" s="280">
        <v>0.36558417384197384</v>
      </c>
      <c r="M34" s="281">
        <v>7.9409999999999998</v>
      </c>
      <c r="N34" s="282">
        <v>0</v>
      </c>
      <c r="O34" s="282">
        <v>11.149360275547108</v>
      </c>
      <c r="P34" s="283">
        <v>18</v>
      </c>
      <c r="Q34" s="284">
        <v>0</v>
      </c>
      <c r="R34" s="284">
        <v>233</v>
      </c>
    </row>
    <row r="35" spans="1:18" ht="16.5">
      <c r="A35" s="273" t="s">
        <v>116</v>
      </c>
      <c r="B35" s="274" t="s">
        <v>459</v>
      </c>
      <c r="C35" s="275" t="s">
        <v>67</v>
      </c>
      <c r="D35" s="276">
        <v>0.84960538087302662</v>
      </c>
      <c r="E35" s="277">
        <v>8573</v>
      </c>
      <c r="F35" s="230" t="s">
        <v>117</v>
      </c>
      <c r="G35" s="278" t="s">
        <v>383</v>
      </c>
      <c r="H35" s="279">
        <v>2</v>
      </c>
      <c r="I35" s="231">
        <v>1892.6579999999999</v>
      </c>
      <c r="J35" s="280">
        <v>1.366933003960703E-2</v>
      </c>
      <c r="K35" s="280">
        <v>0.36536336159095745</v>
      </c>
      <c r="L35" s="280">
        <v>0.18598183084318456</v>
      </c>
      <c r="M35" s="281">
        <v>12.449</v>
      </c>
      <c r="N35" s="282">
        <v>0.31701448439179186</v>
      </c>
      <c r="O35" s="282">
        <v>11.306849943307244</v>
      </c>
      <c r="P35" s="283">
        <v>2</v>
      </c>
      <c r="Q35" s="284">
        <v>6</v>
      </c>
      <c r="R35" s="284">
        <v>214</v>
      </c>
    </row>
    <row r="36" spans="1:18" ht="16.5">
      <c r="A36" s="273" t="s">
        <v>116</v>
      </c>
      <c r="B36" s="274" t="s">
        <v>347</v>
      </c>
      <c r="C36" s="275" t="s">
        <v>67</v>
      </c>
      <c r="D36" s="276">
        <v>0.8052380952380952</v>
      </c>
      <c r="E36" s="277">
        <v>5380</v>
      </c>
      <c r="F36" s="230" t="s">
        <v>117</v>
      </c>
      <c r="G36" s="278" t="s">
        <v>194</v>
      </c>
      <c r="H36" s="279">
        <v>1</v>
      </c>
      <c r="I36" s="231">
        <v>1168.9549999999999</v>
      </c>
      <c r="J36" s="280">
        <v>2.5650412737234955E-2</v>
      </c>
      <c r="K36" s="280">
        <v>0.36644208945792556</v>
      </c>
      <c r="L36" s="280">
        <v>0.16424926536949669</v>
      </c>
      <c r="M36" s="281">
        <v>14.212999999999999</v>
      </c>
      <c r="N36" s="282">
        <v>0.1710929847598924</v>
      </c>
      <c r="O36" s="282">
        <v>11.292136994152898</v>
      </c>
      <c r="P36" s="283">
        <v>20</v>
      </c>
      <c r="Q36" s="284">
        <v>2</v>
      </c>
      <c r="R36" s="284">
        <v>132</v>
      </c>
    </row>
  </sheetData>
  <phoneticPr fontId="2" type="noConversion"/>
  <conditionalFormatting sqref="C14:D3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2024-11-04T05:16:06Z</dcterms:modified>
</cp:coreProperties>
</file>