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C2DC8A91-8E5F-40F7-A867-0EA64531C78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운전자별!$A$1:$R$38</definedName>
    <definedName name="_xlnm.Print_Area" localSheetId="1">종합!$A$1:$L$129</definedName>
    <definedName name="_xlnm.Print_Area" localSheetId="3">차량별!$A$1:$T$31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0" i="12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J53" i="12" a="1"/>
  <c r="J53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F24" i="60" l="1"/>
  <c r="F16" i="60"/>
  <c r="F21" i="60"/>
  <c r="F26" i="60"/>
  <c r="F14" i="60"/>
  <c r="F19" i="60"/>
  <c r="F11" i="60"/>
  <c r="F13" i="60"/>
  <c r="F12" i="60"/>
  <c r="F28" i="60"/>
  <c r="F22" i="60"/>
  <c r="F18" i="60"/>
  <c r="F10" i="60"/>
  <c r="F30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8" i="12" l="1"/>
  <c r="B119" i="12" l="1"/>
  <c r="B120" i="12"/>
  <c r="B121" i="12"/>
  <c r="H121" i="12" s="1"/>
  <c r="J10" i="12" l="1"/>
  <c r="J32" i="12" s="1"/>
  <c r="K28" i="12"/>
  <c r="D28" i="12" l="1"/>
  <c r="N53" i="12" a="1"/>
  <c r="D53" i="12" a="1"/>
  <c r="I53" i="12" a="1"/>
  <c r="E53" i="12" a="1"/>
  <c r="G53" i="12" a="1"/>
  <c r="H53" i="12" a="1"/>
  <c r="F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G119" i="12" l="1"/>
  <c r="J118" i="12"/>
  <c r="E121" i="12"/>
  <c r="J121" i="12"/>
  <c r="J119" i="12"/>
  <c r="H118" i="12"/>
  <c r="I119" i="12"/>
  <c r="F119" i="12"/>
  <c r="D118" i="12"/>
  <c r="I118" i="12"/>
  <c r="H119" i="12"/>
  <c r="G120" i="12"/>
  <c r="E120" i="12"/>
  <c r="F120" i="12"/>
  <c r="D119" i="12"/>
  <c r="I121" i="12"/>
  <c r="D121" i="12"/>
  <c r="H120" i="12"/>
  <c r="G121" i="12"/>
  <c r="E119" i="12"/>
  <c r="G118" i="12"/>
  <c r="F121" i="12"/>
  <c r="F118" i="12"/>
  <c r="J120" i="12"/>
  <c r="E118" i="12"/>
  <c r="I12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<sst xmlns="http://schemas.openxmlformats.org/spreadsheetml/2006/main" count="1353" uniqueCount="388">
  <si>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</si>
  <si>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</si>
  <si>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</si>
  <si>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</si>
  <si>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</si>
  <si>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</si>
  <si>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</si>
  <si>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</si>
  <si>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</si>
  <si>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</si>
  <si>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</si>
  <si>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</si>
  <si>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</si>
  <si>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</si>
  <si>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</si>
  <si>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</si>
  <si>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</si>
  <si>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</si>
  <si>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</si>
  <si>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</si>
  <si>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</si>
  <si>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</si>
  <si>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</si>
  <si>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</si>
  <si>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</si>
  <si>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</si>
  <si>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</si>
  <si>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</si>
  <si>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</si>
  <si>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</si>
  <si>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</si>
  <si>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</si>
  <si>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</si>
  <si>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</si>
  <si>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</si>
  <si>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</si>
  <si>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</si>
  <si>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</si>
  <si>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</si>
  <si>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</si>
  <si>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</si>
  <si>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</si>
  <si>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</si>
  <si>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</si>
  <si>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</si>
  <si>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</si>
  <si>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</si>
  <si>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</si>
  <si>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</si>
  <si>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</si>
  <si>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</si>
  <si>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</si>
  <si>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</si>
  <si>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</si>
  <si>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</si>
  <si>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</si>
  <si>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</si>
  <si>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</si>
  <si>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</si>
  <si>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</si>
  <si>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</si>
  <si>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</si>
  <si>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</si>
  <si>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</si>
  <si>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</si>
  <si>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</si>
  <si>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</si>
  <si>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</si>
  <si>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</si>
  <si>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</si>
  <si>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</si>
  <si>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</si>
  <si>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</si>
  <si>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</si>
  <si>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</si>
  <si>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</si>
  <si>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</si>
  <si>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</si>
  <si>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</si>
  <si>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</si>
  <si>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</si>
  <si>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</si>
  <si>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</si>
  <si>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</si>
  <si>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</si>
  <si>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</si>
  <si>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</si>
  <si>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</si>
  <si>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</si>
  <si>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</si>
  <si>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</si>
  <si>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</si>
  <si>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</si>
  <si>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</si>
  <si>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</si>
  <si>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</si>
  <si>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</si>
  <si>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</si>
  <si>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</si>
  <si>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</si>
  <si>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</si>
  <si>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</si>
  <si>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</si>
  <si>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</si>
  <si>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</si>
  <si>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</si>
  <si>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</si>
  <si>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</si>
  <si>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</si>
  <si>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</si>
  <si>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</si>
  <si>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</si>
  <si>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</si>
  <si>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</si>
  <si>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</si>
  <si>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</si>
  <si>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</si>
  <si>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성산여객</t>
  </si>
  <si>
    <t>521</t>
  </si>
  <si>
    <t>551</t>
  </si>
  <si>
    <t>586</t>
  </si>
  <si>
    <t>588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</si>
  <si>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</si>
  <si>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</si>
  <si>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</si>
  <si>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</si>
  <si>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</si>
  <si>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</si>
  <si>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</si>
  <si>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</si>
  <si>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</si>
  <si>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</si>
  <si>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</si>
  <si>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</si>
  <si>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</si>
  <si>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</si>
  <si>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</si>
  <si>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</si>
  <si>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</si>
  <si>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</si>
  <si>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</si>
  <si>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</si>
  <si>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</si>
  <si>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</si>
  <si>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</si>
  <si>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</si>
  <si>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</si>
  <si>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</si>
  <si>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</si>
  <si>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</si>
  <si>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</si>
  <si>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</si>
  <si>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</si>
  <si>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</si>
  <si>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</si>
  <si>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</si>
  <si>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</si>
  <si>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</si>
  <si>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</si>
  <si>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</si>
  <si>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</si>
  <si>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</si>
  <si>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</si>
  <si>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</si>
  <si>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</si>
  <si>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</si>
  <si>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</si>
  <si>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</si>
  <si>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</si>
  <si>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</si>
  <si>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</si>
  <si>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</si>
  <si>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</si>
  <si>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</si>
  <si>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</si>
  <si>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</si>
  <si>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</si>
  <si>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</si>
  <si>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</si>
  <si>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</si>
  <si>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</si>
  <si>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</si>
  <si>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</si>
  <si>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</si>
  <si>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</si>
  <si>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</si>
  <si>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</si>
  <si>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</si>
  <si>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</si>
  <si>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</si>
  <si>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</si>
  <si>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</si>
  <si>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성산여객</t>
    <phoneticPr fontId="2" type="noConversion"/>
  </si>
  <si>
    <t>71바7082</t>
  </si>
  <si>
    <t>강전범</t>
  </si>
  <si>
    <t>5185804</t>
  </si>
  <si>
    <t>WC</t>
  </si>
  <si>
    <t>71바7503</t>
  </si>
  <si>
    <t>길정남</t>
  </si>
  <si>
    <t>5181349</t>
  </si>
  <si>
    <t>71바7506</t>
  </si>
  <si>
    <t>71바7055</t>
  </si>
  <si>
    <t>김기복</t>
  </si>
  <si>
    <t>518547</t>
  </si>
  <si>
    <t>71바7093</t>
  </si>
  <si>
    <t>김덕호</t>
  </si>
  <si>
    <t>5183153</t>
  </si>
  <si>
    <t>71바7086</t>
  </si>
  <si>
    <t>71바7084</t>
  </si>
  <si>
    <t>김동원</t>
  </si>
  <si>
    <t>5184264</t>
  </si>
  <si>
    <t>71바7509</t>
  </si>
  <si>
    <t>김인성</t>
  </si>
  <si>
    <t>5186250</t>
  </si>
  <si>
    <t>72바1404</t>
  </si>
  <si>
    <t>김정구</t>
  </si>
  <si>
    <t>518391</t>
  </si>
  <si>
    <t>71바7089</t>
  </si>
  <si>
    <t>71바7069</t>
  </si>
  <si>
    <t>박기환</t>
  </si>
  <si>
    <t>5183664</t>
  </si>
  <si>
    <t>71바7051</t>
  </si>
  <si>
    <t>71바7091</t>
  </si>
  <si>
    <t>박용묵</t>
  </si>
  <si>
    <t>5181037</t>
  </si>
  <si>
    <t>71바7061</t>
  </si>
  <si>
    <t>71바7507</t>
  </si>
  <si>
    <t>신경섭</t>
  </si>
  <si>
    <t>5184051</t>
  </si>
  <si>
    <t>71바7081</t>
  </si>
  <si>
    <t>신은준</t>
  </si>
  <si>
    <t>5183282</t>
  </si>
  <si>
    <t>양기원</t>
  </si>
  <si>
    <t>5184785</t>
  </si>
  <si>
    <t>오대근</t>
  </si>
  <si>
    <t>5186494</t>
  </si>
  <si>
    <t>유충상</t>
  </si>
  <si>
    <t>518384</t>
  </si>
  <si>
    <t>이성재</t>
  </si>
  <si>
    <t>5188869</t>
  </si>
  <si>
    <t>71바7059</t>
  </si>
  <si>
    <t>이종원</t>
  </si>
  <si>
    <t>5188913</t>
  </si>
  <si>
    <t>이흥규</t>
  </si>
  <si>
    <t>5186551</t>
  </si>
  <si>
    <t>71바7088</t>
  </si>
  <si>
    <t>정언교</t>
  </si>
  <si>
    <t>5184600</t>
  </si>
  <si>
    <t>정지택</t>
  </si>
  <si>
    <t>5181944</t>
  </si>
  <si>
    <t>제갈민</t>
  </si>
  <si>
    <t>5188253</t>
  </si>
  <si>
    <t>최건우</t>
  </si>
  <si>
    <t>5185826</t>
  </si>
  <si>
    <t>71바7085</t>
  </si>
  <si>
    <t>하상신</t>
  </si>
  <si>
    <t>5186282</t>
  </si>
  <si>
    <t>홍화련</t>
  </si>
  <si>
    <t>518949</t>
  </si>
  <si>
    <t>521521</t>
  </si>
  <si>
    <t>성산여객521F1</t>
  </si>
  <si>
    <t>71바7505</t>
  </si>
  <si>
    <t>551551</t>
  </si>
  <si>
    <t>성산여객551F2</t>
  </si>
  <si>
    <t>성산여객551F1</t>
  </si>
  <si>
    <t>71바7058</t>
  </si>
  <si>
    <t>성산여객551F3</t>
  </si>
  <si>
    <t>586586</t>
  </si>
  <si>
    <t>71바7068</t>
  </si>
  <si>
    <t>71바7094</t>
  </si>
  <si>
    <t>▽</t>
  </si>
  <si>
    <t>▲</t>
  </si>
  <si>
    <t>성산여객521F2</t>
  </si>
  <si>
    <t>=</t>
  </si>
  <si>
    <t>71바7510</t>
  </si>
  <si>
    <t>75아1152</t>
  </si>
  <si>
    <t>권유성</t>
  </si>
  <si>
    <t>5185535</t>
  </si>
  <si>
    <t>박명철</t>
  </si>
  <si>
    <t>51887</t>
  </si>
  <si>
    <t>송상호</t>
  </si>
  <si>
    <t>5185885</t>
  </si>
  <si>
    <t>정재길</t>
  </si>
  <si>
    <t>5187544</t>
  </si>
  <si>
    <t>0%(0명)</t>
  </si>
  <si>
    <t>개선율(유카전)</t>
  </si>
  <si>
    <t>인천전체</t>
  </si>
  <si>
    <t>순위</t>
  </si>
  <si>
    <t>성산여객586F3</t>
  </si>
  <si>
    <t>성산여객586F1</t>
  </si>
  <si>
    <t>성산여객586F4</t>
  </si>
  <si>
    <t>성산여객586F2</t>
  </si>
  <si>
    <t>588588</t>
  </si>
  <si>
    <t>성산여객588D1</t>
  </si>
  <si>
    <t>성산여객588F2</t>
  </si>
  <si>
    <t>성산여객588F1</t>
  </si>
  <si>
    <t>NULL</t>
  </si>
  <si>
    <t>(최우수)</t>
  </si>
  <si>
    <t>6%(2명)</t>
  </si>
  <si>
    <t>1111</t>
  </si>
  <si>
    <t>11111111</t>
  </si>
  <si>
    <t>성산여객1111이상1</t>
  </si>
  <si>
    <t>성산여객521B1</t>
  </si>
  <si>
    <t>성산여객588C1</t>
  </si>
  <si>
    <t>성산여객588D2</t>
  </si>
  <si>
    <t>71바7090</t>
  </si>
  <si>
    <t>강경원</t>
  </si>
  <si>
    <t>5182831</t>
  </si>
  <si>
    <t>김유철</t>
  </si>
  <si>
    <t>5183665</t>
  </si>
  <si>
    <t>정수교</t>
  </si>
  <si>
    <t>5181127</t>
  </si>
  <si>
    <t>(우  수)</t>
  </si>
  <si>
    <t>분석기간: 24.10.01-24.10.31</t>
  </si>
  <si>
    <t>24'10</t>
    <phoneticPr fontId="2" type="noConversion"/>
  </si>
  <si>
    <t>D</t>
    <phoneticPr fontId="2" type="noConversion"/>
  </si>
  <si>
    <t>27위/(32개사)</t>
  </si>
  <si>
    <t>12%(4명)</t>
  </si>
  <si>
    <t>18%(6명)</t>
  </si>
  <si>
    <t>26%(8명)</t>
  </si>
  <si>
    <t>21%(8명)</t>
  </si>
  <si>
    <t>F</t>
    <phoneticPr fontId="2" type="noConversion"/>
  </si>
  <si>
    <t>8%(2명)</t>
  </si>
  <si>
    <t>13%(3명)</t>
  </si>
  <si>
    <t>13%(1명)</t>
  </si>
  <si>
    <t>25%(6명)</t>
  </si>
  <si>
    <t>25%(2명)</t>
  </si>
  <si>
    <t>21%(5명)</t>
  </si>
  <si>
    <t>38%(3명)</t>
  </si>
  <si>
    <t>100%(1명)</t>
  </si>
  <si>
    <t>성산여객521S1</t>
  </si>
  <si>
    <t>성산여객521C4</t>
  </si>
  <si>
    <t>성산여객521B2</t>
  </si>
  <si>
    <t>성산여객521C1</t>
  </si>
  <si>
    <t>성산여객521C3</t>
  </si>
  <si>
    <t>성산여객521C2</t>
  </si>
  <si>
    <t>성산여객588A1</t>
  </si>
  <si>
    <t>성산여객588D4</t>
  </si>
  <si>
    <t>성산여객588D3</t>
  </si>
  <si>
    <t>71바7087</t>
  </si>
  <si>
    <t>성산여객588D5</t>
  </si>
  <si>
    <t>성산여객588C2</t>
  </si>
  <si>
    <t>5189541</t>
  </si>
  <si>
    <t>5189541271.156</t>
  </si>
  <si>
    <t>51828313867.563</t>
  </si>
  <si>
    <t>51858041469.669</t>
  </si>
  <si>
    <t>51855351116.259</t>
  </si>
  <si>
    <t>5181349256.354</t>
  </si>
  <si>
    <t>김광일</t>
  </si>
  <si>
    <t>5187822</t>
  </si>
  <si>
    <t>51878223841.653</t>
  </si>
  <si>
    <t>5185471975.427</t>
  </si>
  <si>
    <t>51831534328.684</t>
  </si>
  <si>
    <t>5184264571.159</t>
  </si>
  <si>
    <t>51836651100.597</t>
  </si>
  <si>
    <t>51862501596.482</t>
  </si>
  <si>
    <t>5183914974.504</t>
  </si>
  <si>
    <t>51836644658.092</t>
  </si>
  <si>
    <t>51887213.297</t>
  </si>
  <si>
    <t>51810375502.851</t>
  </si>
  <si>
    <t>51858852284.184</t>
  </si>
  <si>
    <t>51840514531.966</t>
  </si>
  <si>
    <t>51832821382.116</t>
  </si>
  <si>
    <t>51847851937.489</t>
  </si>
  <si>
    <t>5186494336.215</t>
  </si>
  <si>
    <t>5183841580.168</t>
  </si>
  <si>
    <t>51888694493.133</t>
  </si>
  <si>
    <t>51889131072.714</t>
  </si>
  <si>
    <t>5186551362.988</t>
  </si>
  <si>
    <t>이희선</t>
  </si>
  <si>
    <t>5188969</t>
  </si>
  <si>
    <t>5188969544.438</t>
  </si>
  <si>
    <t>임효상</t>
  </si>
  <si>
    <t>5187053</t>
  </si>
  <si>
    <t>51870533773.452</t>
  </si>
  <si>
    <t>5181127436.27</t>
  </si>
  <si>
    <t>5184600231.379</t>
  </si>
  <si>
    <t>51875444342.677</t>
  </si>
  <si>
    <t>51819441946.6</t>
  </si>
  <si>
    <t>51882531581.692</t>
  </si>
  <si>
    <t>51858261934.284</t>
  </si>
  <si>
    <t>5186282904.341</t>
  </si>
  <si>
    <t>518949499.962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</si>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</sst>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3" fillId="16" borderId="0" xfId="569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03F-4BF9-A6E9-309B2C97643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C7-4FE7-807A-C0F15C58ED0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03F-4BF9-A6E9-309B2C97643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0F6-4E50-96EA-55FC328ABE93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0F6-4E50-96EA-55FC328ABE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2.143567873880996</c:v>
                </c:pt>
                <c:pt idx="5">
                  <c:v>2.043779658285839</c:v>
                </c:pt>
                <c:pt idx="6">
                  <c:v>1.9918605022563465</c:v>
                </c:pt>
                <c:pt idx="7">
                  <c:v>1.9362795623075653</c:v>
                </c:pt>
                <c:pt idx="8">
                  <c:v>1.9873480384221727</c:v>
                </c:pt>
                <c:pt idx="9">
                  <c:v>2.1979288961915038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5.8823529411764705E-2</c:v>
                </c:pt>
                <c:pt idx="1">
                  <c:v>0.11764705882352941</c:v>
                </c:pt>
                <c:pt idx="2">
                  <c:v>0.17647058823529413</c:v>
                </c:pt>
                <c:pt idx="3">
                  <c:v>0.26470588235294118</c:v>
                </c:pt>
                <c:pt idx="4">
                  <c:v>0.20588235294117646</c:v>
                </c:pt>
                <c:pt idx="5">
                  <c:v>0.17647058823529413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8.3333333333333329E-2</c:v>
                </c:pt>
                <c:pt idx="1">
                  <c:v>0.25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0.20833333333333334</c:v>
                </c:pt>
                <c:pt idx="1">
                  <c:v>0.375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0.125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8.3333333333333329E-2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21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739588</xdr:colOff>
      <xdr:row>8</xdr:row>
      <xdr:rowOff>313765</xdr:rowOff>
    </xdr:from>
    <xdr:to>
      <xdr:col>2</xdr:col>
      <xdr:colOff>145677</xdr:colOff>
      <xdr:row>13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1" y="2498912"/>
          <a:ext cx="336177" cy="1815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201701</xdr:colOff>
      <xdr:row>9</xdr:row>
      <xdr:rowOff>134471</xdr:rowOff>
    </xdr:from>
    <xdr:to>
      <xdr:col>2</xdr:col>
      <xdr:colOff>302558</xdr:colOff>
      <xdr:row>11</xdr:row>
      <xdr:rowOff>33619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4" y="3193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320487</xdr:colOff>
      <xdr:row>15</xdr:row>
      <xdr:rowOff>246529</xdr:rowOff>
    </xdr:from>
    <xdr:to>
      <xdr:col>6</xdr:col>
      <xdr:colOff>44824</xdr:colOff>
      <xdr:row>17</xdr:row>
      <xdr:rowOff>129990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973605" y="5053853"/>
          <a:ext cx="598395" cy="4661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3D43D9-96F2-408A-8ED1-EC25521CE5E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638735</xdr:colOff>
      <xdr:row>16</xdr:row>
      <xdr:rowOff>123265</xdr:rowOff>
    </xdr:from>
    <xdr:to>
      <xdr:col>6</xdr:col>
      <xdr:colOff>67236</xdr:colOff>
      <xdr:row>17</xdr:row>
      <xdr:rowOff>145677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 flipV="1">
          <a:off x="4291853" y="5221941"/>
          <a:ext cx="302559" cy="313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495299</xdr:colOff>
      <xdr:row>12</xdr:row>
      <xdr:rowOff>13449</xdr:rowOff>
    </xdr:from>
    <xdr:to>
      <xdr:col>6</xdr:col>
      <xdr:colOff>652186</xdr:colOff>
      <xdr:row>13</xdr:row>
      <xdr:rowOff>203949</xdr:rowOff>
    </xdr:to>
    <xdr:sp macro="" textlink="$K$20">
      <xdr:nvSpPr>
        <xdr:cNvPr id="12" name="TextBox 11">
          <a:extLst>
            <a:ext uri="{FF2B5EF4-FFF2-40B4-BE49-F238E27FC236}">
              <a16:creationId xmlns:a16="http://schemas.microsoft.com/office/drawing/2014/main" id="{9B2BD1B7-19D4-4EC1-823B-F9AFE09B0F6D}"/>
            </a:ext>
          </a:extLst>
        </xdr:cNvPr>
        <xdr:cNvSpPr txBox="1"/>
      </xdr:nvSpPr>
      <xdr:spPr>
        <a:xfrm>
          <a:off x="4148417" y="3946714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AD541F-7E5A-4BB7-8C92-1569297B90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235324</xdr:colOff>
      <xdr:row>10</xdr:row>
      <xdr:rowOff>44823</xdr:rowOff>
    </xdr:from>
    <xdr:to>
      <xdr:col>6</xdr:col>
      <xdr:colOff>549089</xdr:colOff>
      <xdr:row>16</xdr:row>
      <xdr:rowOff>33618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A1515C1-6F3C-4DB6-A21E-1A548C04DCEF}"/>
            </a:ext>
          </a:extLst>
        </xdr:cNvPr>
        <xdr:cNvCxnSpPr/>
      </xdr:nvCxnSpPr>
      <xdr:spPr>
        <a:xfrm flipV="1">
          <a:off x="4762500" y="3395382"/>
          <a:ext cx="313765" cy="1736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313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4" t="s">
        <v>38</v>
      </c>
      <c r="D4" s="284"/>
      <c r="E4" s="62" t="s">
        <v>111</v>
      </c>
      <c r="F4" s="62" t="s">
        <v>64</v>
      </c>
      <c r="G4" s="281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314</v>
      </c>
      <c r="C5" s="285" t="s">
        <v>192</v>
      </c>
      <c r="D5" s="285"/>
      <c r="E5" s="63">
        <v>4</v>
      </c>
      <c r="F5" s="64">
        <v>39</v>
      </c>
      <c r="G5" s="94" t="s">
        <v>315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2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6"/>
      <c r="P9" s="286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성산여객</v>
      </c>
      <c r="K10" s="194" t="s">
        <v>93</v>
      </c>
      <c r="X10" s="282"/>
      <c r="Z10" s="39"/>
      <c r="AA10" s="39"/>
      <c r="AB10" s="39"/>
    </row>
    <row r="11" spans="1:28" ht="23.25" customHeight="1" thickTop="1">
      <c r="G11" s="6"/>
      <c r="H11" s="238">
        <v>1</v>
      </c>
      <c r="I11" s="239">
        <v>2.0099999999999998</v>
      </c>
      <c r="J11" s="240">
        <v>2.0554093654867969</v>
      </c>
      <c r="K11" s="241"/>
      <c r="M11" s="2"/>
      <c r="Y11" s="287"/>
      <c r="Z11" s="229"/>
      <c r="AA11" s="227"/>
      <c r="AB11" s="39"/>
    </row>
    <row r="12" spans="1:28" ht="23.25" customHeight="1">
      <c r="G12" s="6"/>
      <c r="H12" s="242">
        <v>2</v>
      </c>
      <c r="I12" s="239">
        <v>2.3662575846193561</v>
      </c>
      <c r="J12" s="240">
        <v>2.3125550026349182</v>
      </c>
      <c r="K12" s="243">
        <v>0.12510677506192036</v>
      </c>
      <c r="M12" s="227"/>
      <c r="Y12" s="287"/>
      <c r="Z12" s="229"/>
      <c r="AA12" s="227"/>
      <c r="AB12" s="39"/>
    </row>
    <row r="13" spans="1:28" ht="23.25" customHeight="1">
      <c r="G13" s="6"/>
      <c r="H13" s="242">
        <v>3</v>
      </c>
      <c r="I13" s="239">
        <v>2.37</v>
      </c>
      <c r="J13" s="240">
        <v>2.295595400787926</v>
      </c>
      <c r="K13" s="244">
        <v>-7.3337074481119036E-3</v>
      </c>
      <c r="M13" s="227"/>
      <c r="Y13" s="287"/>
      <c r="Z13" s="229"/>
      <c r="AA13" s="227"/>
      <c r="AB13" s="39"/>
    </row>
    <row r="14" spans="1:28" ht="23.25" customHeight="1">
      <c r="G14" s="6"/>
      <c r="H14" s="242">
        <v>4</v>
      </c>
      <c r="I14" s="239">
        <v>2.33</v>
      </c>
      <c r="J14" s="240">
        <v>2.2285866999510513</v>
      </c>
      <c r="K14" s="244">
        <v>-2.9190118090441808E-2</v>
      </c>
      <c r="M14" s="227"/>
      <c r="Y14" s="287"/>
      <c r="Z14" s="229"/>
      <c r="AA14" s="227"/>
      <c r="AB14" s="39"/>
    </row>
    <row r="15" spans="1:28" ht="23.25" customHeight="1">
      <c r="G15" s="6"/>
      <c r="H15" s="242">
        <v>5</v>
      </c>
      <c r="I15" s="239">
        <v>2.2850259626150282</v>
      </c>
      <c r="J15" s="240">
        <v>2.143567873880996</v>
      </c>
      <c r="K15" s="244">
        <v>-3.8149211817481765E-2</v>
      </c>
      <c r="M15" s="227"/>
      <c r="Y15" s="287"/>
      <c r="Z15" s="229"/>
      <c r="AA15" s="227"/>
      <c r="AB15" s="39"/>
    </row>
    <row r="16" spans="1:28" ht="23.25" customHeight="1">
      <c r="G16" s="6"/>
      <c r="H16" s="242">
        <v>6</v>
      </c>
      <c r="I16" s="239">
        <v>2.0664933427553414</v>
      </c>
      <c r="J16" s="240">
        <v>2.043779658285839</v>
      </c>
      <c r="K16" s="244">
        <v>-4.65523937035347E-2</v>
      </c>
      <c r="M16" s="227"/>
      <c r="Y16" s="287"/>
      <c r="Z16" s="229"/>
      <c r="AA16" s="227"/>
      <c r="AB16" s="39"/>
    </row>
    <row r="17" spans="2:28" ht="23.25" customHeight="1">
      <c r="G17" s="6"/>
      <c r="H17" s="242">
        <v>7</v>
      </c>
      <c r="I17" s="239">
        <v>2.13</v>
      </c>
      <c r="J17" s="240">
        <v>1.9918605022563465</v>
      </c>
      <c r="K17" s="244">
        <v>-2.5403499745681124E-2</v>
      </c>
      <c r="M17" s="227"/>
      <c r="Y17" s="287"/>
      <c r="Z17" s="229"/>
      <c r="AA17" s="227"/>
      <c r="AB17" s="39"/>
    </row>
    <row r="18" spans="2:28" ht="23.25" customHeight="1">
      <c r="G18" s="6"/>
      <c r="H18" s="242">
        <v>8</v>
      </c>
      <c r="I18" s="239">
        <v>2.08</v>
      </c>
      <c r="J18" s="240">
        <v>1.9362795623075653</v>
      </c>
      <c r="K18" s="244">
        <v>-2.7904032378683219E-2</v>
      </c>
      <c r="M18" s="227"/>
      <c r="Y18" s="287"/>
      <c r="Z18" s="229"/>
      <c r="AA18" s="227"/>
      <c r="AB18" s="39"/>
    </row>
    <row r="19" spans="2:28" ht="23.25" customHeight="1">
      <c r="G19" s="6"/>
      <c r="H19" s="242">
        <v>9</v>
      </c>
      <c r="I19" s="239">
        <v>2.13</v>
      </c>
      <c r="J19" s="240">
        <v>1.9873480384221727</v>
      </c>
      <c r="K19" s="244">
        <v>2.6374536564206963E-2</v>
      </c>
      <c r="M19" s="227"/>
      <c r="Y19" s="287"/>
      <c r="Z19" s="229"/>
      <c r="AA19" s="227"/>
      <c r="AB19" s="39"/>
    </row>
    <row r="20" spans="2:28" ht="23.25" customHeight="1">
      <c r="G20" s="6"/>
      <c r="H20" s="242">
        <v>10</v>
      </c>
      <c r="I20" s="239">
        <v>2.25</v>
      </c>
      <c r="J20" s="240">
        <v>2.1979288961915038</v>
      </c>
      <c r="K20" s="244">
        <v>0.10596073445520848</v>
      </c>
      <c r="M20" s="227"/>
      <c r="Y20" s="287"/>
      <c r="Z20" s="229"/>
      <c r="AA20" s="227"/>
      <c r="AB20" s="39"/>
    </row>
    <row r="21" spans="2:28" ht="23.25" customHeight="1">
      <c r="G21" s="6"/>
      <c r="H21" s="245" t="s">
        <v>285</v>
      </c>
      <c r="I21" s="246">
        <v>0.11940298507462699</v>
      </c>
      <c r="J21" s="247">
        <v>6.9338757085478653E-2</v>
      </c>
      <c r="K21" s="248">
        <v>-5.0064227989148335E-2</v>
      </c>
      <c r="M21" s="227"/>
      <c r="Y21" s="287"/>
      <c r="Z21" s="229"/>
      <c r="AA21" s="227"/>
      <c r="AB21" s="39"/>
    </row>
    <row r="22" spans="2:28" ht="23.25" customHeight="1">
      <c r="H22" s="249" t="s">
        <v>287</v>
      </c>
      <c r="I22" s="250"/>
      <c r="J22" s="251" t="s">
        <v>316</v>
      </c>
      <c r="K22" s="252"/>
      <c r="M22" s="227"/>
      <c r="X22" s="2"/>
      <c r="Y22" s="2"/>
      <c r="AB22" s="39"/>
    </row>
    <row r="23" spans="2:28" ht="9" customHeight="1">
      <c r="M23" s="227"/>
      <c r="X23" s="2"/>
      <c r="Y23" s="2"/>
      <c r="AB23" s="227"/>
    </row>
    <row r="24" spans="2:28" ht="16.5" customHeight="1">
      <c r="B24" s="52" t="s">
        <v>128</v>
      </c>
      <c r="C24" s="52"/>
      <c r="D24" s="51"/>
      <c r="E24" s="51"/>
      <c r="F24" s="51"/>
      <c r="G24" s="51"/>
      <c r="H24" s="51"/>
      <c r="I24" s="51"/>
      <c r="J24" s="51"/>
      <c r="K24" s="51"/>
      <c r="M24" s="227"/>
      <c r="X24" s="2"/>
      <c r="Y24" s="2"/>
      <c r="AB24" s="227"/>
    </row>
    <row r="25" spans="2:28" ht="27.75" customHeight="1">
      <c r="B25" s="56" t="s">
        <v>62</v>
      </c>
      <c r="C25" s="56" t="s">
        <v>100</v>
      </c>
      <c r="D25" s="56" t="s">
        <v>102</v>
      </c>
      <c r="E25" s="56" t="s">
        <v>103</v>
      </c>
      <c r="F25" s="56" t="s">
        <v>104</v>
      </c>
      <c r="G25" s="56" t="s">
        <v>105</v>
      </c>
      <c r="H25" s="56" t="s">
        <v>6</v>
      </c>
      <c r="I25" s="56" t="s">
        <v>7</v>
      </c>
      <c r="J25" s="56" t="s">
        <v>106</v>
      </c>
      <c r="K25" s="56" t="s">
        <v>72</v>
      </c>
      <c r="M25" s="227"/>
      <c r="X25" s="2"/>
      <c r="Y25" s="2"/>
      <c r="AB25" s="227"/>
    </row>
    <row r="26" spans="2:28" ht="23.25" customHeight="1">
      <c r="B26" s="76" t="s">
        <v>286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27"/>
      <c r="N26" s="288" t="s">
        <v>117</v>
      </c>
      <c r="Y26" s="2"/>
    </row>
    <row r="27" spans="2:28" ht="22.5" customHeight="1">
      <c r="B27" s="223" t="s">
        <v>117</v>
      </c>
      <c r="C27" s="69">
        <v>10</v>
      </c>
      <c r="D27" s="70">
        <v>2.8980463982808308E-2</v>
      </c>
      <c r="E27" s="70">
        <v>0.39845336549606608</v>
      </c>
      <c r="F27" s="70">
        <v>0.21264008688275793</v>
      </c>
      <c r="G27" s="71">
        <v>9.9502916666666668</v>
      </c>
      <c r="H27" s="72">
        <v>1.3424016954462281</v>
      </c>
      <c r="I27" s="72">
        <v>19.372858381519222</v>
      </c>
      <c r="J27" s="73">
        <v>2.1979288961915038</v>
      </c>
      <c r="K27" s="74" t="s">
        <v>67</v>
      </c>
      <c r="M27" s="227"/>
      <c r="N27" s="39" t="s">
        <v>67</v>
      </c>
      <c r="O27" s="39">
        <v>34</v>
      </c>
      <c r="Y27" s="2"/>
    </row>
    <row r="28" spans="2:28" ht="22.5" customHeight="1">
      <c r="B28" s="53" t="s">
        <v>107</v>
      </c>
      <c r="C28" s="53"/>
      <c r="D28" s="67">
        <f>D27/D26-1</f>
        <v>0.42520338890187115</v>
      </c>
      <c r="E28" s="67">
        <f t="shared" ref="E28:J28" si="0">E27/E26-1</f>
        <v>0.11915927407409854</v>
      </c>
      <c r="F28" s="67">
        <f t="shared" si="0"/>
        <v>7.8301634509361895E-2</v>
      </c>
      <c r="G28" s="67">
        <f t="shared" si="0"/>
        <v>-0.2207637640882113</v>
      </c>
      <c r="H28" s="67">
        <f t="shared" si="0"/>
        <v>2.6007927197965293</v>
      </c>
      <c r="I28" s="67">
        <f t="shared" si="0"/>
        <v>7.6106922223055262E-2</v>
      </c>
      <c r="J28" s="67">
        <f t="shared" si="0"/>
        <v>-2.127145880611514E-2</v>
      </c>
      <c r="K28" s="68" t="str">
        <f>J22</f>
        <v>27위/(32개사)</v>
      </c>
      <c r="M28" s="2" t="s">
        <v>182</v>
      </c>
      <c r="N28" s="289">
        <v>5.8823529411764705E-2</v>
      </c>
      <c r="O28" s="39">
        <v>2</v>
      </c>
      <c r="X28" s="2"/>
      <c r="Y28" s="2"/>
    </row>
    <row r="29" spans="2:28" ht="22.5" customHeight="1">
      <c r="M29" s="2" t="s">
        <v>183</v>
      </c>
      <c r="N29" s="289">
        <v>0.11764705882352941</v>
      </c>
      <c r="O29" s="39">
        <v>4</v>
      </c>
      <c r="X29" s="2"/>
      <c r="Y29" s="2"/>
    </row>
    <row r="30" spans="2:28" ht="17.25" customHeight="1">
      <c r="B30" s="52" t="s">
        <v>129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116</v>
      </c>
      <c r="N30" s="289">
        <v>0.17647058823529413</v>
      </c>
      <c r="O30" s="39">
        <v>6</v>
      </c>
      <c r="X30" s="2"/>
      <c r="Y30" s="2"/>
    </row>
    <row r="31" spans="2:28" ht="22.5" customHeight="1">
      <c r="B31" s="60"/>
      <c r="C31" s="60"/>
      <c r="M31" s="2" t="s">
        <v>184</v>
      </c>
      <c r="N31" s="289">
        <v>0.26470588235294118</v>
      </c>
      <c r="O31" s="39">
        <v>8</v>
      </c>
      <c r="X31" s="2"/>
      <c r="Y31" s="2"/>
    </row>
    <row r="32" spans="2:28" ht="22.5" customHeight="1" thickBot="1">
      <c r="H32" s="195" t="s">
        <v>91</v>
      </c>
      <c r="I32" s="196" t="s">
        <v>92</v>
      </c>
      <c r="J32" s="197" t="str">
        <f>J10</f>
        <v>성산여객</v>
      </c>
      <c r="K32" s="198" t="s">
        <v>115</v>
      </c>
      <c r="M32" s="2" t="s">
        <v>185</v>
      </c>
      <c r="N32" s="289">
        <v>0.20588235294117646</v>
      </c>
      <c r="O32" s="39">
        <v>8</v>
      </c>
      <c r="X32" s="2"/>
      <c r="Y32" s="2"/>
    </row>
    <row r="33" spans="2:28" ht="22.5" customHeight="1" thickTop="1">
      <c r="H33" s="203" t="s">
        <v>109</v>
      </c>
      <c r="I33" s="204" t="s">
        <v>69</v>
      </c>
      <c r="J33" s="205" t="s">
        <v>67</v>
      </c>
      <c r="K33" s="206"/>
      <c r="M33" s="2" t="s">
        <v>76</v>
      </c>
      <c r="N33" s="289">
        <v>0.17647058823529413</v>
      </c>
      <c r="O33" s="39">
        <v>6</v>
      </c>
      <c r="X33" s="2"/>
      <c r="Z33" s="39"/>
      <c r="AA33" s="39"/>
      <c r="AB33" s="39"/>
    </row>
    <row r="34" spans="2:28" ht="21" customHeight="1">
      <c r="H34" s="199" t="s">
        <v>94</v>
      </c>
      <c r="I34" s="200">
        <v>7.2690414132638284E-2</v>
      </c>
      <c r="J34" s="201" t="s">
        <v>298</v>
      </c>
      <c r="K34" s="202">
        <v>-1.3866884720873579E-2</v>
      </c>
      <c r="M34" s="2"/>
      <c r="X34" s="2"/>
      <c r="Z34" s="39"/>
      <c r="AA34" s="39"/>
      <c r="AB34" s="39"/>
    </row>
    <row r="35" spans="2:28" ht="21" customHeight="1">
      <c r="H35" s="183" t="s">
        <v>95</v>
      </c>
      <c r="I35" s="175">
        <v>9.556907037358818E-2</v>
      </c>
      <c r="J35" s="184" t="s">
        <v>317</v>
      </c>
      <c r="K35" s="185">
        <v>2.207798844994123E-2</v>
      </c>
      <c r="L35" s="4"/>
      <c r="M35" s="2"/>
      <c r="X35" s="2"/>
      <c r="Z35" s="39"/>
      <c r="AA35" s="39"/>
      <c r="AB35" s="39"/>
    </row>
    <row r="36" spans="2:28" ht="21" customHeight="1">
      <c r="H36" s="182" t="s">
        <v>96</v>
      </c>
      <c r="I36" s="175">
        <v>0.16188821314798726</v>
      </c>
      <c r="J36" s="184" t="s">
        <v>318</v>
      </c>
      <c r="K36" s="185">
        <v>1.4582375087306865E-2</v>
      </c>
      <c r="L36" s="4"/>
      <c r="M36" s="2"/>
      <c r="X36" s="2"/>
      <c r="Z36" s="39"/>
      <c r="AA36" s="39"/>
      <c r="AB36" s="39"/>
    </row>
    <row r="37" spans="2:28" ht="21" customHeight="1">
      <c r="H37" s="182" t="s">
        <v>99</v>
      </c>
      <c r="I37" s="175">
        <v>0.22473211699971041</v>
      </c>
      <c r="J37" s="184" t="s">
        <v>319</v>
      </c>
      <c r="K37" s="185">
        <v>3.9973765353230772E-2</v>
      </c>
      <c r="L37" s="4"/>
      <c r="M37" s="2"/>
      <c r="X37" s="2"/>
      <c r="Z37" s="39"/>
      <c r="AA37" s="39"/>
      <c r="AB37" s="39"/>
    </row>
    <row r="38" spans="2:28" ht="21" customHeight="1">
      <c r="H38" s="186" t="s">
        <v>97</v>
      </c>
      <c r="I38" s="175">
        <v>0.23284100781928757</v>
      </c>
      <c r="J38" s="184" t="s">
        <v>320</v>
      </c>
      <c r="K38" s="185">
        <v>-2.695865487811111E-2</v>
      </c>
      <c r="L38" s="4"/>
      <c r="M38" s="2"/>
      <c r="X38" s="2"/>
      <c r="Z38" s="39"/>
      <c r="AA38" s="39"/>
      <c r="AB38" s="39"/>
    </row>
    <row r="39" spans="2:28" ht="21" customHeight="1">
      <c r="H39" s="187" t="s">
        <v>98</v>
      </c>
      <c r="I39" s="188">
        <v>0.21227917752678829</v>
      </c>
      <c r="J39" s="189" t="s">
        <v>318</v>
      </c>
      <c r="K39" s="190">
        <v>-3.5808589291494164E-2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130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101</v>
      </c>
      <c r="D42" s="56" t="s">
        <v>102</v>
      </c>
      <c r="E42" s="56" t="s">
        <v>103</v>
      </c>
      <c r="F42" s="56" t="s">
        <v>104</v>
      </c>
      <c r="G42" s="56" t="s">
        <v>105</v>
      </c>
      <c r="H42" s="56" t="s">
        <v>6</v>
      </c>
      <c r="I42" s="56" t="s">
        <v>7</v>
      </c>
      <c r="J42" s="56" t="s">
        <v>106</v>
      </c>
      <c r="K42" s="56" t="s">
        <v>72</v>
      </c>
      <c r="L42" s="4"/>
      <c r="M42" s="2"/>
      <c r="N42" s="39" t="s">
        <v>123</v>
      </c>
      <c r="X42" s="2"/>
      <c r="Z42" s="39"/>
      <c r="AA42" s="39"/>
      <c r="AB42" s="39"/>
    </row>
    <row r="43" spans="2:28" ht="22.5" customHeight="1">
      <c r="B43" s="225" t="s">
        <v>117</v>
      </c>
      <c r="C43" s="77">
        <v>1</v>
      </c>
      <c r="D43" s="78">
        <v>3.4716453499018814E-2</v>
      </c>
      <c r="E43" s="78">
        <v>0.49484422575403403</v>
      </c>
      <c r="F43" s="78">
        <v>0.21346867625766422</v>
      </c>
      <c r="G43" s="79">
        <v>10.730400000000001</v>
      </c>
      <c r="H43" s="80">
        <v>6.2511979909337345</v>
      </c>
      <c r="I43" s="80">
        <v>22.428088749446811</v>
      </c>
      <c r="J43" s="81">
        <v>2.0720731956979757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3" t="s">
        <v>117</v>
      </c>
      <c r="C44" s="69">
        <v>2</v>
      </c>
      <c r="D44" s="70">
        <v>3.3262989244617118E-2</v>
      </c>
      <c r="E44" s="70">
        <v>0.41311300642593779</v>
      </c>
      <c r="F44" s="70">
        <v>0.17081828936929783</v>
      </c>
      <c r="G44" s="71">
        <v>8.3094864864864864</v>
      </c>
      <c r="H44" s="72">
        <v>2.615043165422132</v>
      </c>
      <c r="I44" s="72">
        <v>11.280336894403922</v>
      </c>
      <c r="J44" s="73">
        <v>2.2951813746811993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3" t="s">
        <v>117</v>
      </c>
      <c r="C45" s="69">
        <v>3</v>
      </c>
      <c r="D45" s="70">
        <v>2.7301362989368055E-2</v>
      </c>
      <c r="E45" s="70">
        <v>0.4072347751438824</v>
      </c>
      <c r="F45" s="70">
        <v>0.180841815020473</v>
      </c>
      <c r="G45" s="71">
        <v>8.1965757575757543</v>
      </c>
      <c r="H45" s="72">
        <v>4.0281812795992868</v>
      </c>
      <c r="I45" s="72">
        <v>16.279633695663232</v>
      </c>
      <c r="J45" s="73">
        <v>2.2763054573670836</v>
      </c>
      <c r="K45" s="74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23" t="s">
        <v>117</v>
      </c>
      <c r="C46" s="69">
        <v>4</v>
      </c>
      <c r="D46" s="70">
        <v>2.6895990306016984E-2</v>
      </c>
      <c r="E46" s="70">
        <v>0.40162293256017495</v>
      </c>
      <c r="F46" s="70">
        <v>0.19340273343001213</v>
      </c>
      <c r="G46" s="71">
        <v>8.8369230769230764</v>
      </c>
      <c r="H46" s="72">
        <v>3.8393055340198878</v>
      </c>
      <c r="I46" s="72">
        <v>18.874278149290959</v>
      </c>
      <c r="J46" s="73">
        <v>2.2448202437048965</v>
      </c>
      <c r="K46" s="74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3" t="s">
        <v>117</v>
      </c>
      <c r="C47" s="69">
        <v>5</v>
      </c>
      <c r="D47" s="70">
        <v>2.8381423003544442E-2</v>
      </c>
      <c r="E47" s="70">
        <v>0.40144081631516104</v>
      </c>
      <c r="F47" s="70">
        <v>0.19916506181095395</v>
      </c>
      <c r="G47" s="71">
        <v>9.7850294117647039</v>
      </c>
      <c r="H47" s="72">
        <v>4.1284055903559649</v>
      </c>
      <c r="I47" s="72">
        <v>23.524776678497449</v>
      </c>
      <c r="J47" s="73">
        <v>2.1100094531875859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23" t="s">
        <v>117</v>
      </c>
      <c r="C48" s="69">
        <v>6</v>
      </c>
      <c r="D48" s="70">
        <v>2.9558271820362931E-2</v>
      </c>
      <c r="E48" s="70">
        <v>0.39281129628542177</v>
      </c>
      <c r="F48" s="70">
        <v>0.18537074947562254</v>
      </c>
      <c r="G48" s="71">
        <v>10.916818181818181</v>
      </c>
      <c r="H48" s="72">
        <v>0.61969872644466839</v>
      </c>
      <c r="I48" s="72">
        <v>17.571365948228571</v>
      </c>
      <c r="J48" s="73">
        <v>2.0293451724137137</v>
      </c>
      <c r="K48" s="74" t="s">
        <v>70</v>
      </c>
      <c r="M48" s="2"/>
      <c r="N48" s="39">
        <v>1</v>
      </c>
      <c r="X48" s="2"/>
      <c r="Z48" s="39"/>
      <c r="AA48" s="39"/>
      <c r="AB48" s="39"/>
    </row>
    <row r="49" spans="2:28" ht="22.5" customHeight="1">
      <c r="B49" s="223" t="s">
        <v>117</v>
      </c>
      <c r="C49" s="69">
        <v>7</v>
      </c>
      <c r="D49" s="70">
        <v>3.3166932846492692E-2</v>
      </c>
      <c r="E49" s="70">
        <v>0.38699784293123257</v>
      </c>
      <c r="F49" s="70">
        <v>0.17385933318992039</v>
      </c>
      <c r="G49" s="71">
        <v>11.376793103448273</v>
      </c>
      <c r="H49" s="72">
        <v>0.59091387369417869</v>
      </c>
      <c r="I49" s="72">
        <v>16.291703356900054</v>
      </c>
      <c r="J49" s="73">
        <v>1.9734357508499347</v>
      </c>
      <c r="K49" s="74" t="s">
        <v>70</v>
      </c>
      <c r="M49" s="2"/>
      <c r="N49" s="39">
        <v>1</v>
      </c>
      <c r="X49" s="2"/>
      <c r="Z49" s="39"/>
      <c r="AA49" s="39"/>
      <c r="AB49" s="39"/>
    </row>
    <row r="50" spans="2:28" ht="22.5" customHeight="1">
      <c r="B50" s="223" t="s">
        <v>117</v>
      </c>
      <c r="C50" s="69">
        <v>8</v>
      </c>
      <c r="D50" s="70">
        <v>3.7331482538332635E-2</v>
      </c>
      <c r="E50" s="70">
        <v>0.38927930303185132</v>
      </c>
      <c r="F50" s="70">
        <v>0.1593901801703381</v>
      </c>
      <c r="G50" s="71">
        <v>12.088379310344827</v>
      </c>
      <c r="H50" s="72">
        <v>0.48245806206442543</v>
      </c>
      <c r="I50" s="72">
        <v>16.913780224061934</v>
      </c>
      <c r="J50" s="73">
        <v>1.9362795623075653</v>
      </c>
      <c r="K50" s="74" t="s">
        <v>70</v>
      </c>
      <c r="M50" s="2"/>
      <c r="N50" s="39">
        <v>1</v>
      </c>
      <c r="X50" s="2"/>
      <c r="Z50" s="39"/>
      <c r="AA50" s="39"/>
      <c r="AB50" s="39"/>
    </row>
    <row r="51" spans="2:28" ht="22.5" customHeight="1">
      <c r="B51" s="223" t="s">
        <v>117</v>
      </c>
      <c r="C51" s="69">
        <v>9</v>
      </c>
      <c r="D51" s="70">
        <v>3.4030718937338174E-2</v>
      </c>
      <c r="E51" s="70">
        <v>0.39466931068616218</v>
      </c>
      <c r="F51" s="70">
        <v>0.17813268439457869</v>
      </c>
      <c r="G51" s="71">
        <v>11.939800000000002</v>
      </c>
      <c r="H51" s="72">
        <v>0.76961923262106513</v>
      </c>
      <c r="I51" s="72">
        <v>21.449635294025523</v>
      </c>
      <c r="J51" s="73">
        <v>1.9873480384221727</v>
      </c>
      <c r="K51" s="74" t="s">
        <v>321</v>
      </c>
      <c r="M51" s="2"/>
      <c r="N51" s="39">
        <v>1</v>
      </c>
      <c r="X51" s="2"/>
      <c r="Z51" s="39"/>
      <c r="AA51" s="39"/>
      <c r="AB51" s="39"/>
    </row>
    <row r="52" spans="2:28" ht="22.5" customHeight="1">
      <c r="B52" s="223" t="s">
        <v>117</v>
      </c>
      <c r="C52" s="69">
        <v>10</v>
      </c>
      <c r="D52" s="70">
        <v>2.8980463982808308E-2</v>
      </c>
      <c r="E52" s="70">
        <v>0.39845336549606608</v>
      </c>
      <c r="F52" s="70">
        <v>0.21264008688275793</v>
      </c>
      <c r="G52" s="71">
        <v>9.9502916666666668</v>
      </c>
      <c r="H52" s="72">
        <v>1.3424016954462281</v>
      </c>
      <c r="I52" s="72">
        <v>19.372858381519222</v>
      </c>
      <c r="J52" s="73">
        <v>2.1979288961915038</v>
      </c>
      <c r="K52" s="74" t="s">
        <v>315</v>
      </c>
      <c r="M52" s="2"/>
      <c r="N52" s="39">
        <v>2</v>
      </c>
      <c r="X52" s="2"/>
      <c r="Z52" s="39"/>
      <c r="AA52" s="39"/>
      <c r="AB52" s="39"/>
    </row>
    <row r="53" spans="2:28" ht="25.5" customHeight="1">
      <c r="B53" s="53" t="s">
        <v>107</v>
      </c>
      <c r="C53" s="53"/>
      <c r="D53" s="67" cm="1">
        <f t="array" aca="1" ref="D53" ca="1">(INDIRECT(ADDRESS(ROW()-1,COLUMN()))/INDIRECT(ADDRESS(ROW()-2,COLUMN())))-1</f>
        <v>-0.14840282874508348</v>
      </c>
      <c r="E53" s="67" cm="1">
        <f t="array" aca="1" ref="E53" ca="1">(INDIRECT(ADDRESS(ROW()-1,COLUMN()))/INDIRECT(ADDRESS(ROW()-2,COLUMN())))-1</f>
        <v>9.587912481274552E-3</v>
      </c>
      <c r="F53" s="67" cm="1">
        <f t="array" aca="1" ref="F53" ca="1">(INDIRECT(ADDRESS(ROW()-1,COLUMN()))/INDIRECT(ADDRESS(ROW()-2,COLUMN())))-1</f>
        <v>0.1937174112963036</v>
      </c>
      <c r="G53" s="67" cm="1">
        <f t="array" aca="1" ref="G53" ca="1">(INDIRECT(ADDRESS(ROW()-1,COLUMN()))/INDIRECT(ADDRESS(ROW()-2,COLUMN())))-1</f>
        <v>-0.16662827964734206</v>
      </c>
      <c r="H53" s="67" cm="1">
        <f t="array" aca="1" ref="H53" ca="1">(INDIRECT(ADDRESS(ROW()-1,COLUMN()))/INDIRECT(ADDRESS(ROW()-2,COLUMN())))-1</f>
        <v>0.74424135799524915</v>
      </c>
      <c r="I53" s="67" cm="1">
        <f t="array" aca="1" ref="I53" ca="1">(INDIRECT(ADDRESS(ROW()-1,COLUMN()))/INDIRECT(ADDRESS(ROW()-2,COLUMN())))-1</f>
        <v>-9.6821082691543769E-2</v>
      </c>
      <c r="J53" s="67" cm="1">
        <f t="array" aca="1" ref="J53" ca="1">(INDIRECT(ADDRESS(ROW()-1,COLUMN()))/INDIRECT(ADDRESS(ROW()-2,COLUMN())))-1</f>
        <v>0.10596073445520848</v>
      </c>
      <c r="K53" s="75" t="str" cm="1">
        <f t="array" aca="1" ref="K53" ca="1">_xlfn.IFS(N53=0,"등급유지",N53&gt;0,N53&amp;"등급 상승",N53&lt;0,N53&amp;"등급 하락")</f>
        <v>1등급 상승</v>
      </c>
      <c r="M53" s="290"/>
      <c r="N53" s="39" cm="1">
        <f t="array" aca="1" ref="N53" ca="1">(INDIRECT(ADDRESS(ROW()-1,COLUMN()))-INDIRECT(ADDRESS(ROW()-2,COLUMN())))</f>
        <v>1</v>
      </c>
      <c r="O53" s="39" t="s">
        <v>124</v>
      </c>
      <c r="X53" s="283"/>
      <c r="Z53" s="228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0"/>
      <c r="N54" s="2"/>
      <c r="O54" s="2"/>
      <c r="X54" s="283"/>
      <c r="Z54" s="228"/>
      <c r="AA54" s="39"/>
      <c r="AB54" s="39"/>
    </row>
    <row r="55" spans="2:28" ht="18" customHeight="1">
      <c r="B55" s="52" t="s">
        <v>131</v>
      </c>
      <c r="C55" s="52"/>
      <c r="D55" s="51"/>
      <c r="E55" s="51"/>
      <c r="F55" s="51"/>
      <c r="G55" s="51"/>
      <c r="H55" s="51"/>
      <c r="I55" s="51"/>
      <c r="J55" s="51"/>
      <c r="K55" s="51"/>
      <c r="M55" s="290"/>
      <c r="X55" s="283"/>
      <c r="Z55" s="228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0"/>
      <c r="X56" s="283"/>
      <c r="Z56" s="228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90"/>
      <c r="N57" s="283"/>
      <c r="P57" s="228"/>
      <c r="AA57" s="40"/>
    </row>
    <row r="58" spans="2:28" ht="25.5" customHeight="1">
      <c r="B58" s="48"/>
      <c r="C58" s="48"/>
      <c r="D58" s="49"/>
      <c r="M58" s="290"/>
      <c r="N58" s="283"/>
      <c r="P58" s="228"/>
      <c r="AA58" s="40"/>
    </row>
    <row r="59" spans="2:28" ht="25.5" customHeight="1">
      <c r="B59" s="48"/>
      <c r="C59" s="48"/>
      <c r="D59" s="49"/>
      <c r="M59" s="290"/>
      <c r="N59" s="283"/>
      <c r="P59" s="228"/>
      <c r="AA59" s="40"/>
    </row>
    <row r="60" spans="2:28" ht="25.5" customHeight="1">
      <c r="B60" s="48"/>
      <c r="C60" s="48"/>
      <c r="D60" s="49"/>
      <c r="M60" s="290"/>
      <c r="N60" s="283"/>
      <c r="P60" s="228"/>
      <c r="AA60" s="40"/>
    </row>
    <row r="61" spans="2:28" ht="25.5" customHeight="1">
      <c r="B61" s="48"/>
      <c r="C61" s="48"/>
      <c r="D61" s="49"/>
      <c r="M61" s="290"/>
      <c r="N61" s="283"/>
      <c r="P61" s="228"/>
      <c r="AA61" s="40"/>
    </row>
    <row r="62" spans="2:28" ht="25.5" customHeight="1">
      <c r="B62" s="48"/>
      <c r="C62" s="48"/>
      <c r="D62" s="49"/>
      <c r="M62" s="290"/>
      <c r="N62" s="283"/>
      <c r="P62" s="228"/>
      <c r="AA62" s="40"/>
    </row>
    <row r="63" spans="2:28" ht="25.5" customHeight="1">
      <c r="B63" s="48"/>
      <c r="C63" s="48"/>
      <c r="D63" s="49"/>
      <c r="M63" s="290"/>
      <c r="N63" s="283"/>
      <c r="P63" s="228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0"/>
      <c r="N64" s="283"/>
      <c r="P64" s="228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90"/>
      <c r="N65" s="283"/>
      <c r="P65" s="228"/>
      <c r="AA65" s="40"/>
    </row>
    <row r="66" spans="2:27" ht="25.5" customHeight="1" thickBot="1">
      <c r="B66" s="207" t="s">
        <v>91</v>
      </c>
      <c r="C66" s="208" t="s">
        <v>118</v>
      </c>
      <c r="D66" s="208" t="s">
        <v>121</v>
      </c>
      <c r="E66" s="208" t="s">
        <v>119</v>
      </c>
      <c r="F66" s="208" t="s">
        <v>120</v>
      </c>
      <c r="G66" s="208"/>
      <c r="H66" s="208" t="s">
        <v>174</v>
      </c>
      <c r="I66" s="208" t="s">
        <v>174</v>
      </c>
      <c r="J66" s="208" t="s">
        <v>174</v>
      </c>
      <c r="K66" s="209" t="s">
        <v>174</v>
      </c>
      <c r="M66" s="291">
        <v>1</v>
      </c>
      <c r="N66" s="292">
        <v>2</v>
      </c>
      <c r="O66" s="292">
        <v>3</v>
      </c>
      <c r="P66" s="291">
        <v>4</v>
      </c>
      <c r="Q66" s="292"/>
      <c r="R66" s="292"/>
      <c r="S66" s="291"/>
      <c r="T66" s="292"/>
      <c r="U66" s="293"/>
      <c r="AA66" s="40"/>
    </row>
    <row r="67" spans="2:27" ht="25.5" customHeight="1" thickTop="1">
      <c r="B67" s="212" t="s">
        <v>109</v>
      </c>
      <c r="C67" s="213" t="s">
        <v>69</v>
      </c>
      <c r="D67" s="214" t="s">
        <v>67</v>
      </c>
      <c r="E67" s="214" t="s">
        <v>70</v>
      </c>
      <c r="F67" s="214" t="s">
        <v>70</v>
      </c>
      <c r="G67" s="214"/>
      <c r="H67" s="214" t="s">
        <v>174</v>
      </c>
      <c r="I67" s="214" t="s">
        <v>174</v>
      </c>
      <c r="J67" s="214" t="s">
        <v>174</v>
      </c>
      <c r="K67" s="214" t="s">
        <v>174</v>
      </c>
      <c r="M67" s="291" t="s">
        <v>118</v>
      </c>
      <c r="N67" s="291" t="s">
        <v>121</v>
      </c>
      <c r="O67" s="291" t="s">
        <v>119</v>
      </c>
      <c r="P67" s="291" t="s">
        <v>120</v>
      </c>
      <c r="Q67" s="291" t="s">
        <v>299</v>
      </c>
      <c r="R67" s="291"/>
      <c r="S67" s="291"/>
      <c r="T67" s="291"/>
      <c r="U67" s="290"/>
      <c r="AA67" s="40"/>
    </row>
    <row r="68" spans="2:27" ht="25.5" customHeight="1">
      <c r="B68" s="210" t="s">
        <v>94</v>
      </c>
      <c r="C68" s="200" t="s">
        <v>322</v>
      </c>
      <c r="D68" s="200" t="s">
        <v>284</v>
      </c>
      <c r="E68" s="200" t="s">
        <v>284</v>
      </c>
      <c r="F68" s="200" t="s">
        <v>284</v>
      </c>
      <c r="G68" s="200"/>
      <c r="H68" s="200" t="s">
        <v>174</v>
      </c>
      <c r="I68" s="200" t="s">
        <v>174</v>
      </c>
      <c r="J68" s="200" t="s">
        <v>174</v>
      </c>
      <c r="K68" s="211" t="s">
        <v>174</v>
      </c>
      <c r="M68" s="290"/>
      <c r="N68" s="283"/>
      <c r="P68" s="228"/>
      <c r="AA68" s="40"/>
    </row>
    <row r="69" spans="2:27" ht="25.5" customHeight="1">
      <c r="B69" s="174" t="s">
        <v>95</v>
      </c>
      <c r="C69" s="176" t="s">
        <v>323</v>
      </c>
      <c r="D69" s="176" t="s">
        <v>324</v>
      </c>
      <c r="E69" s="176" t="s">
        <v>284</v>
      </c>
      <c r="F69" s="176" t="s">
        <v>284</v>
      </c>
      <c r="G69" s="176"/>
      <c r="H69" s="176" t="s">
        <v>174</v>
      </c>
      <c r="I69" s="176" t="s">
        <v>174</v>
      </c>
      <c r="J69" s="176" t="s">
        <v>174</v>
      </c>
      <c r="K69" s="177" t="s">
        <v>174</v>
      </c>
      <c r="M69" s="294">
        <v>8.3333333333333329E-2</v>
      </c>
      <c r="N69" s="294">
        <v>0</v>
      </c>
      <c r="O69" s="294">
        <v>0</v>
      </c>
      <c r="P69" s="294">
        <v>0</v>
      </c>
      <c r="Q69" s="294">
        <v>0</v>
      </c>
      <c r="R69" s="294"/>
      <c r="S69" s="294"/>
      <c r="T69" s="294"/>
      <c r="AA69" s="40"/>
    </row>
    <row r="70" spans="2:27" ht="25.5" customHeight="1">
      <c r="B70" s="173" t="s">
        <v>96</v>
      </c>
      <c r="C70" s="176" t="s">
        <v>325</v>
      </c>
      <c r="D70" s="176" t="s">
        <v>284</v>
      </c>
      <c r="E70" s="176" t="s">
        <v>284</v>
      </c>
      <c r="F70" s="176" t="s">
        <v>284</v>
      </c>
      <c r="G70" s="176"/>
      <c r="H70" s="176" t="s">
        <v>174</v>
      </c>
      <c r="I70" s="176" t="s">
        <v>174</v>
      </c>
      <c r="J70" s="176" t="s">
        <v>174</v>
      </c>
      <c r="K70" s="177" t="s">
        <v>174</v>
      </c>
      <c r="M70" s="294">
        <v>0.125</v>
      </c>
      <c r="N70" s="294">
        <v>0.125</v>
      </c>
      <c r="O70" s="294">
        <v>0</v>
      </c>
      <c r="P70" s="294">
        <v>0</v>
      </c>
      <c r="Q70" s="294">
        <v>0</v>
      </c>
      <c r="R70" s="294"/>
      <c r="S70" s="294"/>
      <c r="T70" s="294"/>
      <c r="AA70" s="40"/>
    </row>
    <row r="71" spans="2:27" ht="25.5" customHeight="1">
      <c r="B71" s="173" t="s">
        <v>99</v>
      </c>
      <c r="C71" s="176" t="s">
        <v>325</v>
      </c>
      <c r="D71" s="176" t="s">
        <v>326</v>
      </c>
      <c r="E71" s="176" t="s">
        <v>284</v>
      </c>
      <c r="F71" s="176" t="s">
        <v>284</v>
      </c>
      <c r="G71" s="176"/>
      <c r="H71" s="176" t="s">
        <v>174</v>
      </c>
      <c r="I71" s="176" t="s">
        <v>174</v>
      </c>
      <c r="J71" s="176" t="s">
        <v>174</v>
      </c>
      <c r="K71" s="177" t="s">
        <v>174</v>
      </c>
      <c r="M71" s="294">
        <v>0.25</v>
      </c>
      <c r="N71" s="294">
        <v>0</v>
      </c>
      <c r="O71" s="294">
        <v>0</v>
      </c>
      <c r="P71" s="294">
        <v>0</v>
      </c>
      <c r="Q71" s="294">
        <v>0</v>
      </c>
      <c r="R71" s="294"/>
      <c r="S71" s="294"/>
      <c r="T71" s="294"/>
      <c r="AA71" s="40"/>
    </row>
    <row r="72" spans="2:27" ht="25.5" customHeight="1">
      <c r="B72" s="178" t="s">
        <v>97</v>
      </c>
      <c r="C72" s="176" t="s">
        <v>327</v>
      </c>
      <c r="D72" s="176" t="s">
        <v>328</v>
      </c>
      <c r="E72" s="176" t="s">
        <v>284</v>
      </c>
      <c r="F72" s="176" t="s">
        <v>284</v>
      </c>
      <c r="G72" s="176"/>
      <c r="H72" s="176" t="s">
        <v>174</v>
      </c>
      <c r="I72" s="176" t="s">
        <v>174</v>
      </c>
      <c r="J72" s="176" t="s">
        <v>174</v>
      </c>
      <c r="K72" s="177" t="s">
        <v>174</v>
      </c>
      <c r="M72" s="294">
        <v>0.25</v>
      </c>
      <c r="N72" s="294">
        <v>0.25</v>
      </c>
      <c r="O72" s="294">
        <v>0</v>
      </c>
      <c r="P72" s="294">
        <v>0</v>
      </c>
      <c r="Q72" s="294">
        <v>0</v>
      </c>
      <c r="R72" s="294"/>
      <c r="S72" s="294"/>
      <c r="T72" s="294"/>
      <c r="AA72" s="40"/>
    </row>
    <row r="73" spans="2:27" ht="25.5" customHeight="1">
      <c r="B73" s="179" t="s">
        <v>98</v>
      </c>
      <c r="C73" s="180" t="s">
        <v>322</v>
      </c>
      <c r="D73" s="180" t="s">
        <v>326</v>
      </c>
      <c r="E73" s="180" t="s">
        <v>329</v>
      </c>
      <c r="F73" s="180" t="s">
        <v>329</v>
      </c>
      <c r="G73" s="180"/>
      <c r="H73" s="180" t="s">
        <v>174</v>
      </c>
      <c r="I73" s="180" t="s">
        <v>174</v>
      </c>
      <c r="J73" s="180" t="s">
        <v>174</v>
      </c>
      <c r="K73" s="181" t="s">
        <v>174</v>
      </c>
      <c r="M73" s="294">
        <v>0.20833333333333334</v>
      </c>
      <c r="N73" s="294">
        <v>0.375</v>
      </c>
      <c r="O73" s="294">
        <v>0</v>
      </c>
      <c r="P73" s="294">
        <v>0</v>
      </c>
      <c r="Q73" s="294">
        <v>0</v>
      </c>
      <c r="R73" s="294"/>
      <c r="S73" s="294"/>
      <c r="T73" s="294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4">
        <v>8.3333333333333329E-2</v>
      </c>
      <c r="N74" s="294">
        <v>0.25</v>
      </c>
      <c r="O74" s="294">
        <v>1</v>
      </c>
      <c r="P74" s="294">
        <v>1</v>
      </c>
      <c r="Q74" s="294">
        <v>0</v>
      </c>
      <c r="R74" s="294"/>
      <c r="S74" s="294"/>
      <c r="T74" s="294"/>
      <c r="AA74" s="40"/>
    </row>
    <row r="75" spans="2:27" ht="17.25" customHeight="1">
      <c r="B75" s="52" t="s">
        <v>132</v>
      </c>
      <c r="C75" s="52"/>
      <c r="D75" s="51"/>
      <c r="E75" s="51"/>
      <c r="F75" s="51"/>
      <c r="G75" s="51"/>
      <c r="H75" s="51"/>
      <c r="I75" s="51"/>
      <c r="J75" s="51"/>
      <c r="K75" s="51"/>
      <c r="M75" s="290"/>
      <c r="N75" s="283"/>
      <c r="P75" s="228"/>
      <c r="AA75" s="40"/>
    </row>
    <row r="76" spans="2:27" ht="30.75" customHeight="1">
      <c r="B76" s="56" t="s">
        <v>75</v>
      </c>
      <c r="C76" s="56" t="s">
        <v>101</v>
      </c>
      <c r="D76" s="56" t="s">
        <v>102</v>
      </c>
      <c r="E76" s="56" t="s">
        <v>103</v>
      </c>
      <c r="F76" s="56" t="s">
        <v>104</v>
      </c>
      <c r="G76" s="56" t="s">
        <v>105</v>
      </c>
      <c r="H76" s="56" t="s">
        <v>6</v>
      </c>
      <c r="I76" s="56" t="s">
        <v>7</v>
      </c>
      <c r="J76" s="56" t="s">
        <v>106</v>
      </c>
      <c r="K76" s="56" t="s">
        <v>108</v>
      </c>
      <c r="M76" s="290"/>
      <c r="N76" s="283"/>
      <c r="P76" s="228"/>
      <c r="AA76" s="40"/>
    </row>
    <row r="77" spans="2:27" ht="20.25" customHeight="1">
      <c r="B77" s="87" t="s">
        <v>118</v>
      </c>
      <c r="C77" s="66">
        <v>1</v>
      </c>
      <c r="D77" s="88">
        <v>1.9546714899597809E-2</v>
      </c>
      <c r="E77" s="88">
        <v>0.53106835593257473</v>
      </c>
      <c r="F77" s="88">
        <v>0.17085869055141095</v>
      </c>
      <c r="G77" s="89">
        <v>11.128666666666666</v>
      </c>
      <c r="H77" s="90">
        <v>0.41384457919026874</v>
      </c>
      <c r="I77" s="90">
        <v>14.188957000809214</v>
      </c>
      <c r="J77" s="91">
        <v>2.0914813363075218</v>
      </c>
      <c r="K77" s="74"/>
      <c r="M77" s="290"/>
      <c r="N77" s="283"/>
      <c r="P77" s="228"/>
      <c r="AA77" s="40"/>
    </row>
    <row r="78" spans="2:27" ht="20.25" customHeight="1">
      <c r="B78" s="87" t="s">
        <v>118</v>
      </c>
      <c r="C78" s="66">
        <v>2</v>
      </c>
      <c r="D78" s="88">
        <v>2.9184878986124155E-2</v>
      </c>
      <c r="E78" s="88">
        <v>0.4106804732678539</v>
      </c>
      <c r="F78" s="88">
        <v>0.13779626196322095</v>
      </c>
      <c r="G78" s="89">
        <v>7.4941818181818176</v>
      </c>
      <c r="H78" s="90">
        <v>0.19318163622535672</v>
      </c>
      <c r="I78" s="90">
        <v>4.5945364409474019</v>
      </c>
      <c r="J78" s="91">
        <v>2.4408570234402287</v>
      </c>
      <c r="K78" s="74"/>
      <c r="M78" s="290"/>
      <c r="N78" s="283"/>
      <c r="P78" s="228"/>
      <c r="AA78" s="40"/>
    </row>
    <row r="79" spans="2:27" ht="20.25" customHeight="1">
      <c r="B79" s="87" t="s">
        <v>118</v>
      </c>
      <c r="C79" s="66">
        <v>3</v>
      </c>
      <c r="D79" s="88">
        <v>2.342389448090668E-2</v>
      </c>
      <c r="E79" s="88">
        <v>0.39529217513362624</v>
      </c>
      <c r="F79" s="88">
        <v>0.13771150004562063</v>
      </c>
      <c r="G79" s="89">
        <v>6.6493333333333329</v>
      </c>
      <c r="H79" s="90">
        <v>0.13902450930012178</v>
      </c>
      <c r="I79" s="90">
        <v>3.8592173970533805</v>
      </c>
      <c r="J79" s="91">
        <v>2.546770612726617</v>
      </c>
      <c r="K79" s="74"/>
      <c r="M79" s="290"/>
      <c r="N79" s="283"/>
      <c r="P79" s="228"/>
      <c r="AA79" s="40"/>
    </row>
    <row r="80" spans="2:27" ht="20.25" customHeight="1">
      <c r="B80" s="87" t="s">
        <v>118</v>
      </c>
      <c r="C80" s="66">
        <v>4</v>
      </c>
      <c r="D80" s="88">
        <v>2.2061466729346647E-2</v>
      </c>
      <c r="E80" s="88">
        <v>0.37797654543302073</v>
      </c>
      <c r="F80" s="88">
        <v>0.14894964612511211</v>
      </c>
      <c r="G80" s="89">
        <v>7.5830000000000011</v>
      </c>
      <c r="H80" s="90">
        <v>0.17036724229996483</v>
      </c>
      <c r="I80" s="90">
        <v>4.6530170202185204</v>
      </c>
      <c r="J80" s="91">
        <v>2.5109732795535811</v>
      </c>
      <c r="K80" s="74"/>
      <c r="M80" s="290"/>
      <c r="N80" s="283"/>
      <c r="P80" s="228"/>
      <c r="AA80" s="40"/>
    </row>
    <row r="81" spans="2:27" ht="20.25" customHeight="1">
      <c r="B81" s="87" t="s">
        <v>118</v>
      </c>
      <c r="C81" s="66">
        <v>5</v>
      </c>
      <c r="D81" s="88">
        <v>2.3126462473379471E-2</v>
      </c>
      <c r="E81" s="88">
        <v>0.37801390406908553</v>
      </c>
      <c r="F81" s="88">
        <v>0.16570854696042808</v>
      </c>
      <c r="G81" s="89">
        <v>8.5448888888888881</v>
      </c>
      <c r="H81" s="90">
        <v>0.22322529943934505</v>
      </c>
      <c r="I81" s="90">
        <v>6.2213180856731753</v>
      </c>
      <c r="J81" s="91">
        <v>2.3622919444102592</v>
      </c>
      <c r="K81" s="74"/>
      <c r="M81" s="290"/>
      <c r="N81" s="283"/>
      <c r="P81" s="228"/>
      <c r="AA81" s="40"/>
    </row>
    <row r="82" spans="2:27" ht="20.25" customHeight="1">
      <c r="B82" s="87" t="s">
        <v>118</v>
      </c>
      <c r="C82" s="66">
        <v>6</v>
      </c>
      <c r="D82" s="88">
        <v>2.3286121943274458E-2</v>
      </c>
      <c r="E82" s="88">
        <v>0.37345727063023354</v>
      </c>
      <c r="F82" s="88">
        <v>0.16245714702847169</v>
      </c>
      <c r="G82" s="89">
        <v>9.825333333333333</v>
      </c>
      <c r="H82" s="90">
        <v>0.13653985898112794</v>
      </c>
      <c r="I82" s="90">
        <v>7.9622965913254058</v>
      </c>
      <c r="J82" s="91">
        <v>2.223736360818342</v>
      </c>
      <c r="K82" s="74"/>
      <c r="M82" s="290"/>
      <c r="N82" s="283"/>
      <c r="P82" s="228"/>
      <c r="AA82" s="40"/>
    </row>
    <row r="83" spans="2:27" ht="20.25" customHeight="1">
      <c r="B83" s="87" t="s">
        <v>118</v>
      </c>
      <c r="C83" s="66">
        <v>7</v>
      </c>
      <c r="D83" s="88">
        <v>2.6453267845824344E-2</v>
      </c>
      <c r="E83" s="88">
        <v>0.36746010677619989</v>
      </c>
      <c r="F83" s="88">
        <v>0.14177434829458191</v>
      </c>
      <c r="G83" s="89">
        <v>10.071400000000001</v>
      </c>
      <c r="H83" s="90">
        <v>0.15330559524096773</v>
      </c>
      <c r="I83" s="90">
        <v>8.120752907329523</v>
      </c>
      <c r="J83" s="91">
        <v>2.1343570893147947</v>
      </c>
      <c r="K83" s="74"/>
      <c r="M83" s="290"/>
      <c r="N83" s="283"/>
      <c r="P83" s="228"/>
      <c r="AA83" s="40"/>
    </row>
    <row r="84" spans="2:27" ht="20.25" customHeight="1">
      <c r="B84" s="87" t="s">
        <v>118</v>
      </c>
      <c r="C84" s="66">
        <v>8</v>
      </c>
      <c r="D84" s="88">
        <v>2.6962311863083833E-2</v>
      </c>
      <c r="E84" s="88">
        <v>0.37215165843844894</v>
      </c>
      <c r="F84" s="88">
        <v>0.13593941464732356</v>
      </c>
      <c r="G84" s="89">
        <v>11.372888888888887</v>
      </c>
      <c r="H84" s="90">
        <v>0.10470301513272676</v>
      </c>
      <c r="I84" s="90">
        <v>10.234719729224039</v>
      </c>
      <c r="J84" s="91">
        <v>2.0547082556833511</v>
      </c>
      <c r="K84" s="74"/>
      <c r="M84" s="290"/>
      <c r="N84" s="283"/>
      <c r="P84" s="228"/>
      <c r="AA84" s="40"/>
    </row>
    <row r="85" spans="2:27" ht="20.25" customHeight="1">
      <c r="B85" s="87" t="s">
        <v>118</v>
      </c>
      <c r="C85" s="66">
        <v>9</v>
      </c>
      <c r="D85" s="88">
        <v>2.2029966975723486E-2</v>
      </c>
      <c r="E85" s="88">
        <v>0.37023050229003418</v>
      </c>
      <c r="F85" s="88">
        <v>0.14732300450506727</v>
      </c>
      <c r="G85" s="89">
        <v>11.0745</v>
      </c>
      <c r="H85" s="90">
        <v>0.12897928409976706</v>
      </c>
      <c r="I85" s="90">
        <v>12.124052705378103</v>
      </c>
      <c r="J85" s="91">
        <v>2.1220178597508466</v>
      </c>
      <c r="K85" s="74"/>
      <c r="M85" s="290"/>
      <c r="N85" s="283"/>
      <c r="P85" s="228"/>
      <c r="AA85" s="40"/>
    </row>
    <row r="86" spans="2:27" ht="20.25" customHeight="1">
      <c r="B86" s="87" t="s">
        <v>118</v>
      </c>
      <c r="C86" s="66">
        <v>10</v>
      </c>
      <c r="D86" s="88">
        <v>2.1212748576668775E-2</v>
      </c>
      <c r="E86" s="88">
        <v>0.37015637945111651</v>
      </c>
      <c r="F86" s="88">
        <v>0.17590161399381621</v>
      </c>
      <c r="G86" s="89">
        <v>9.4779999999999998</v>
      </c>
      <c r="H86" s="90">
        <v>0.32490971129069929</v>
      </c>
      <c r="I86" s="90">
        <v>11.153088802424302</v>
      </c>
      <c r="J86" s="91">
        <v>2.3731017626672193</v>
      </c>
      <c r="K86" s="74" t="s">
        <v>69</v>
      </c>
      <c r="M86" s="290"/>
      <c r="N86" s="283"/>
      <c r="P86" s="228"/>
      <c r="AA86" s="40"/>
    </row>
    <row r="87" spans="2:27" ht="20.25" customHeight="1">
      <c r="B87" s="87" t="s">
        <v>121</v>
      </c>
      <c r="C87" s="66">
        <v>1</v>
      </c>
      <c r="D87" s="88">
        <v>3.2349332292687306E-2</v>
      </c>
      <c r="E87" s="88">
        <v>0.49056198346973295</v>
      </c>
      <c r="F87" s="88">
        <v>0.227446136669639</v>
      </c>
      <c r="G87" s="89">
        <v>10.926846153846157</v>
      </c>
      <c r="H87" s="90">
        <v>1.0536339756956925</v>
      </c>
      <c r="I87" s="90">
        <v>13.268217071185877</v>
      </c>
      <c r="J87" s="91">
        <v>2.0783329625749034</v>
      </c>
      <c r="K87" s="74"/>
      <c r="M87" s="290"/>
      <c r="N87" s="283"/>
      <c r="P87" s="228"/>
      <c r="AA87" s="40"/>
    </row>
    <row r="88" spans="2:27" ht="20.25" customHeight="1">
      <c r="B88" s="87" t="s">
        <v>121</v>
      </c>
      <c r="C88" s="66">
        <v>2</v>
      </c>
      <c r="D88" s="88">
        <v>3.7898322192181325E-2</v>
      </c>
      <c r="E88" s="88">
        <v>0.40735523353634584</v>
      </c>
      <c r="F88" s="88">
        <v>0.19100962891535136</v>
      </c>
      <c r="G88" s="89">
        <v>9.1370000000000005</v>
      </c>
      <c r="H88" s="90">
        <v>0.41865592310128003</v>
      </c>
      <c r="I88" s="90">
        <v>7.2418930698090804</v>
      </c>
      <c r="J88" s="91">
        <v>2.2824315833443514</v>
      </c>
      <c r="K88" s="74"/>
      <c r="M88" s="290"/>
      <c r="N88" s="283"/>
      <c r="P88" s="228"/>
      <c r="AA88" s="40"/>
    </row>
    <row r="89" spans="2:27" ht="20.25" customHeight="1">
      <c r="B89" s="87" t="s">
        <v>121</v>
      </c>
      <c r="C89" s="66">
        <v>3</v>
      </c>
      <c r="D89" s="88">
        <v>2.564286280850387E-2</v>
      </c>
      <c r="E89" s="88">
        <v>0.4037065830570416</v>
      </c>
      <c r="F89" s="88">
        <v>0.20688517609702795</v>
      </c>
      <c r="G89" s="89">
        <v>9.1575000000000006</v>
      </c>
      <c r="H89" s="90">
        <v>0.49216113181182064</v>
      </c>
      <c r="I89" s="90">
        <v>10.282133547229249</v>
      </c>
      <c r="J89" s="91">
        <v>2.3131803963145932</v>
      </c>
      <c r="K89" s="74"/>
      <c r="M89" s="290"/>
      <c r="N89" s="283"/>
      <c r="P89" s="228"/>
      <c r="AA89" s="40"/>
    </row>
    <row r="90" spans="2:27" ht="20.25" customHeight="1">
      <c r="B90" s="87" t="s">
        <v>121</v>
      </c>
      <c r="C90" s="66">
        <v>4</v>
      </c>
      <c r="D90" s="88">
        <v>2.5352485834182526E-2</v>
      </c>
      <c r="E90" s="88">
        <v>0.40860159656738421</v>
      </c>
      <c r="F90" s="88">
        <v>0.22560070914421484</v>
      </c>
      <c r="G90" s="89">
        <v>9.7480714285714303</v>
      </c>
      <c r="H90" s="90">
        <v>0.81438044007512278</v>
      </c>
      <c r="I90" s="90">
        <v>14.458797020211898</v>
      </c>
      <c r="J90" s="91">
        <v>2.2172944505087262</v>
      </c>
      <c r="K90" s="74"/>
      <c r="M90" s="290"/>
      <c r="N90" s="283"/>
      <c r="P90" s="228"/>
      <c r="AA90" s="40"/>
    </row>
    <row r="91" spans="2:27" ht="20.25" customHeight="1">
      <c r="B91" s="87" t="s">
        <v>121</v>
      </c>
      <c r="C91" s="66">
        <v>5</v>
      </c>
      <c r="D91" s="88">
        <v>2.7079587837603725E-2</v>
      </c>
      <c r="E91" s="88">
        <v>0.4060055445746294</v>
      </c>
      <c r="F91" s="88">
        <v>0.22360371157630854</v>
      </c>
      <c r="G91" s="89">
        <v>10.561357142857142</v>
      </c>
      <c r="H91" s="90">
        <v>0.83497588500013953</v>
      </c>
      <c r="I91" s="90">
        <v>18.344310121302499</v>
      </c>
      <c r="J91" s="91">
        <v>2.1405170032435934</v>
      </c>
      <c r="K91" s="74"/>
      <c r="M91" s="290"/>
      <c r="N91" s="283"/>
      <c r="P91" s="228"/>
      <c r="AA91" s="40"/>
    </row>
    <row r="92" spans="2:27" ht="20.25" customHeight="1">
      <c r="B92" s="87" t="s">
        <v>121</v>
      </c>
      <c r="C92" s="66">
        <v>6</v>
      </c>
      <c r="D92" s="88">
        <v>2.9186260589681469E-2</v>
      </c>
      <c r="E92" s="88">
        <v>0.40221997734887155</v>
      </c>
      <c r="F92" s="88">
        <v>0.20441426739534396</v>
      </c>
      <c r="G92" s="89">
        <v>11.744642857142855</v>
      </c>
      <c r="H92" s="90">
        <v>0.66714839228245415</v>
      </c>
      <c r="I92" s="90">
        <v>19.35230698913329</v>
      </c>
      <c r="J92" s="91">
        <v>2.0147405461056054</v>
      </c>
      <c r="K92" s="74"/>
      <c r="M92" s="290"/>
      <c r="N92" s="283"/>
      <c r="P92" s="228"/>
      <c r="AA92" s="40"/>
    </row>
    <row r="93" spans="2:27" ht="20.25" customHeight="1">
      <c r="B93" s="87" t="s">
        <v>121</v>
      </c>
      <c r="C93" s="66">
        <v>7</v>
      </c>
      <c r="D93" s="88">
        <v>3.2622692361322835E-2</v>
      </c>
      <c r="E93" s="88">
        <v>0.40364275222041923</v>
      </c>
      <c r="F93" s="88">
        <v>0.19997149014439794</v>
      </c>
      <c r="G93" s="89">
        <v>12.929545454545455</v>
      </c>
      <c r="H93" s="90">
        <v>0.68650859577412759</v>
      </c>
      <c r="I93" s="90">
        <v>20.363913880675288</v>
      </c>
      <c r="J93" s="91">
        <v>1.9414449674976653</v>
      </c>
      <c r="K93" s="74"/>
      <c r="M93" s="290"/>
      <c r="N93" s="283"/>
      <c r="P93" s="228"/>
      <c r="AA93" s="40"/>
    </row>
    <row r="94" spans="2:27" ht="20.25" customHeight="1">
      <c r="B94" s="87" t="s">
        <v>121</v>
      </c>
      <c r="C94" s="66">
        <v>8</v>
      </c>
      <c r="D94" s="88">
        <v>3.8249086385294714E-2</v>
      </c>
      <c r="E94" s="88">
        <v>0.4078775108430599</v>
      </c>
      <c r="F94" s="88">
        <v>0.18967050283716988</v>
      </c>
      <c r="G94" s="89">
        <v>14.0235</v>
      </c>
      <c r="H94" s="90">
        <v>0.58698801651735366</v>
      </c>
      <c r="I94" s="90">
        <v>26.23102698811924</v>
      </c>
      <c r="J94" s="91">
        <v>1.8808285629824606</v>
      </c>
      <c r="K94" s="74"/>
      <c r="M94" s="290"/>
      <c r="N94" s="283"/>
      <c r="P94" s="228"/>
      <c r="AA94" s="40"/>
    </row>
    <row r="95" spans="2:27" ht="20.25" customHeight="1">
      <c r="B95" s="87" t="s">
        <v>121</v>
      </c>
      <c r="C95" s="66">
        <v>9</v>
      </c>
      <c r="D95" s="88">
        <v>3.6325292714603143E-2</v>
      </c>
      <c r="E95" s="88">
        <v>0.40704939838702497</v>
      </c>
      <c r="F95" s="88">
        <v>0.21224445603800837</v>
      </c>
      <c r="G95" s="89">
        <v>13.363999999999999</v>
      </c>
      <c r="H95" s="90">
        <v>0.85061474600000597</v>
      </c>
      <c r="I95" s="90">
        <v>26.193672642288846</v>
      </c>
      <c r="J95" s="91">
        <v>1.9523530810955922</v>
      </c>
      <c r="K95" s="74"/>
      <c r="M95" s="290"/>
      <c r="N95" s="283"/>
      <c r="P95" s="228"/>
      <c r="AA95" s="40"/>
    </row>
    <row r="96" spans="2:27" ht="20.25" customHeight="1">
      <c r="B96" s="87" t="s">
        <v>121</v>
      </c>
      <c r="C96" s="66">
        <v>10</v>
      </c>
      <c r="D96" s="88">
        <v>2.564049714777606E-2</v>
      </c>
      <c r="E96" s="88">
        <v>0.41082104357126925</v>
      </c>
      <c r="F96" s="88">
        <v>0.23951375108900305</v>
      </c>
      <c r="G96" s="89">
        <v>10.470800000000001</v>
      </c>
      <c r="H96" s="90">
        <v>1.209106026692077</v>
      </c>
      <c r="I96" s="90">
        <v>21.221656731845481</v>
      </c>
      <c r="J96" s="91">
        <v>2.159083816552871</v>
      </c>
      <c r="K96" s="74" t="s">
        <v>67</v>
      </c>
      <c r="M96" s="290"/>
      <c r="N96" s="283"/>
      <c r="P96" s="228"/>
      <c r="AA96" s="40"/>
    </row>
    <row r="97" spans="2:27" ht="20.25" customHeight="1">
      <c r="B97" s="87" t="s">
        <v>119</v>
      </c>
      <c r="C97" s="66">
        <v>1</v>
      </c>
      <c r="D97" s="88">
        <v>0.21377762932673564</v>
      </c>
      <c r="E97" s="88">
        <v>0.39661682172286877</v>
      </c>
      <c r="F97" s="88">
        <v>0.24045886392744784</v>
      </c>
      <c r="G97" s="89">
        <v>16.137</v>
      </c>
      <c r="H97" s="90">
        <v>1.3079352431200091</v>
      </c>
      <c r="I97" s="90">
        <v>17.808041387095507</v>
      </c>
      <c r="J97" s="91">
        <v>2.1123690306675451</v>
      </c>
      <c r="K97" s="74"/>
      <c r="M97" s="290"/>
      <c r="N97" s="283"/>
      <c r="P97" s="228"/>
      <c r="AA97" s="40"/>
    </row>
    <row r="98" spans="2:27" ht="20.25" customHeight="1">
      <c r="B98" s="87" t="s">
        <v>119</v>
      </c>
      <c r="C98" s="66">
        <v>2</v>
      </c>
      <c r="D98" s="88">
        <v>4.9583251382500609E-2</v>
      </c>
      <c r="E98" s="88">
        <v>0.39102164183081034</v>
      </c>
      <c r="F98" s="88">
        <v>0.16013917812934914</v>
      </c>
      <c r="G98" s="89">
        <v>9.2004999999999999</v>
      </c>
      <c r="H98" s="90">
        <v>0.28879923918728428</v>
      </c>
      <c r="I98" s="90">
        <v>12.634966714443687</v>
      </c>
      <c r="J98" s="91">
        <v>2.2864473399662906</v>
      </c>
      <c r="K98" s="74"/>
      <c r="M98" s="290"/>
      <c r="N98" s="283"/>
      <c r="P98" s="228"/>
      <c r="AA98" s="40"/>
    </row>
    <row r="99" spans="2:27" ht="20.25" customHeight="1">
      <c r="B99" s="87" t="s">
        <v>119</v>
      </c>
      <c r="C99" s="66">
        <v>3</v>
      </c>
      <c r="D99" s="88">
        <v>3.9809433855781999E-2</v>
      </c>
      <c r="E99" s="88">
        <v>0.38226738917783654</v>
      </c>
      <c r="F99" s="88">
        <v>0.15056910966998494</v>
      </c>
      <c r="G99" s="89">
        <v>7.8765000000000001</v>
      </c>
      <c r="H99" s="90">
        <v>0.4097915115435049</v>
      </c>
      <c r="I99" s="90">
        <v>8.3187676843331495</v>
      </c>
      <c r="J99" s="91">
        <v>2.3461520764828356</v>
      </c>
      <c r="K99" s="74"/>
    </row>
    <row r="100" spans="2:27" ht="20.25" customHeight="1">
      <c r="B100" s="87" t="s">
        <v>119</v>
      </c>
      <c r="C100" s="66">
        <v>4</v>
      </c>
      <c r="D100" s="88">
        <v>4.2657860853375043E-2</v>
      </c>
      <c r="E100" s="88">
        <v>0.3820533048456759</v>
      </c>
      <c r="F100" s="88">
        <v>0.16466793896931831</v>
      </c>
      <c r="G100" s="89">
        <v>8.9394999999999989</v>
      </c>
      <c r="H100" s="90">
        <v>0.49468146274733482</v>
      </c>
      <c r="I100" s="90">
        <v>7.7590448608999774</v>
      </c>
      <c r="J100" s="91">
        <v>2.2755092458453796</v>
      </c>
      <c r="K100" s="74"/>
    </row>
    <row r="101" spans="2:27" ht="20.25" customHeight="1">
      <c r="B101" s="87" t="s">
        <v>119</v>
      </c>
      <c r="C101" s="66">
        <v>5</v>
      </c>
      <c r="D101" s="88">
        <v>3.9226285460597032E-2</v>
      </c>
      <c r="E101" s="88">
        <v>0.38908763337259045</v>
      </c>
      <c r="F101" s="88">
        <v>0.17790259520675222</v>
      </c>
      <c r="G101" s="89">
        <v>8.1189999999999998</v>
      </c>
      <c r="H101" s="90">
        <v>0.48650913791234279</v>
      </c>
      <c r="I101" s="90">
        <v>14.805852719451746</v>
      </c>
      <c r="J101" s="91">
        <v>2.1399275833434852</v>
      </c>
      <c r="K101" s="74"/>
    </row>
    <row r="102" spans="2:27" ht="20.25" customHeight="1">
      <c r="B102" s="87" t="s">
        <v>119</v>
      </c>
      <c r="C102" s="66">
        <v>6</v>
      </c>
      <c r="D102" s="88">
        <v>4.038701025348481E-2</v>
      </c>
      <c r="E102" s="88">
        <v>0.38691693242361308</v>
      </c>
      <c r="F102" s="88">
        <v>0.1743842310905932</v>
      </c>
      <c r="G102" s="89">
        <v>9.3236666666666661</v>
      </c>
      <c r="H102" s="90">
        <v>0.74411287861651776</v>
      </c>
      <c r="I102" s="90">
        <v>17.128376076302438</v>
      </c>
      <c r="J102" s="91">
        <v>1.9975890902514575</v>
      </c>
      <c r="K102" s="74"/>
    </row>
    <row r="103" spans="2:27" ht="20.25" customHeight="1">
      <c r="B103" s="87" t="s">
        <v>119</v>
      </c>
      <c r="C103" s="66">
        <v>7</v>
      </c>
      <c r="D103" s="88">
        <v>4.6865601773696274E-2</v>
      </c>
      <c r="E103" s="88">
        <v>0.38348027472697405</v>
      </c>
      <c r="F103" s="88">
        <v>0.16947208780736731</v>
      </c>
      <c r="G103" s="89">
        <v>9.8846666666666678</v>
      </c>
      <c r="H103" s="90">
        <v>0.71981958944984881</v>
      </c>
      <c r="I103" s="90">
        <v>18.757240563916447</v>
      </c>
      <c r="J103" s="91">
        <v>1.9274384300684437</v>
      </c>
      <c r="K103" s="74"/>
    </row>
    <row r="104" spans="2:27" ht="20.25" customHeight="1">
      <c r="B104" s="87" t="s">
        <v>119</v>
      </c>
      <c r="C104" s="66">
        <v>8</v>
      </c>
      <c r="D104" s="88">
        <v>4.5883325178171522E-2</v>
      </c>
      <c r="E104" s="88">
        <v>0.39053455021092742</v>
      </c>
      <c r="F104" s="88">
        <v>0.16034214335580363</v>
      </c>
      <c r="G104" s="89">
        <v>10.982250000000001</v>
      </c>
      <c r="H104" s="90">
        <v>0.51596860794739252</v>
      </c>
      <c r="I104" s="90">
        <v>16.008089342772902</v>
      </c>
      <c r="J104" s="91">
        <v>1.8696863224789995</v>
      </c>
      <c r="K104" s="74"/>
    </row>
    <row r="105" spans="2:27" ht="20.25" customHeight="1">
      <c r="B105" s="87" t="s">
        <v>119</v>
      </c>
      <c r="C105" s="66">
        <v>9</v>
      </c>
      <c r="D105" s="88">
        <v>4.5712749600997617E-2</v>
      </c>
      <c r="E105" s="88">
        <v>0.40904731036947095</v>
      </c>
      <c r="F105" s="88">
        <v>0.16589633006930934</v>
      </c>
      <c r="G105" s="89">
        <v>10.578250000000001</v>
      </c>
      <c r="H105" s="90">
        <v>0.76378013348741436</v>
      </c>
      <c r="I105" s="90">
        <v>16.877077143189638</v>
      </c>
      <c r="J105" s="91">
        <v>1.8824144070661897</v>
      </c>
      <c r="K105" s="74"/>
    </row>
    <row r="106" spans="2:27" ht="20.25" customHeight="1">
      <c r="B106" s="87" t="s">
        <v>119</v>
      </c>
      <c r="C106" s="66">
        <v>10</v>
      </c>
      <c r="D106" s="88">
        <v>5.4218225442123957E-2</v>
      </c>
      <c r="E106" s="88">
        <v>0.40645326178353541</v>
      </c>
      <c r="F106" s="88">
        <v>0.19832319714882454</v>
      </c>
      <c r="G106" s="89">
        <v>10.236666666666666</v>
      </c>
      <c r="H106" s="90">
        <v>1.3760499368522086</v>
      </c>
      <c r="I106" s="90">
        <v>15.394558668534083</v>
      </c>
      <c r="J106" s="91">
        <v>2.0209408149924717</v>
      </c>
      <c r="K106" s="74" t="s">
        <v>70</v>
      </c>
    </row>
    <row r="107" spans="2:27" ht="20.25" customHeight="1">
      <c r="B107" s="87" t="s">
        <v>120</v>
      </c>
      <c r="C107" s="66">
        <v>1</v>
      </c>
      <c r="D107" s="88">
        <v>2.845351787864538E-2</v>
      </c>
      <c r="E107" s="88">
        <v>0.49949194967468674</v>
      </c>
      <c r="F107" s="88">
        <v>0.19287518390325628</v>
      </c>
      <c r="G107" s="89">
        <v>7.6786666666666674</v>
      </c>
      <c r="H107" s="90">
        <v>29.968789597666451</v>
      </c>
      <c r="I107" s="90">
        <v>62.194026085206389</v>
      </c>
      <c r="J107" s="91">
        <v>2.031255002318197</v>
      </c>
      <c r="K107" s="74"/>
    </row>
    <row r="108" spans="2:27" ht="20.25" customHeight="1">
      <c r="B108" s="87" t="s">
        <v>120</v>
      </c>
      <c r="C108" s="66">
        <v>2</v>
      </c>
      <c r="D108" s="88">
        <v>2.847597582654162E-2</v>
      </c>
      <c r="E108" s="88">
        <v>0.4269840877115752</v>
      </c>
      <c r="F108" s="88">
        <v>0.18259273078573551</v>
      </c>
      <c r="G108" s="89">
        <v>7.714666666666667</v>
      </c>
      <c r="H108" s="90">
        <v>8.3103650316609947</v>
      </c>
      <c r="I108" s="90">
        <v>23.316082070812055</v>
      </c>
      <c r="J108" s="91">
        <v>2.1723468080237081</v>
      </c>
      <c r="K108" s="74"/>
    </row>
    <row r="109" spans="2:27" ht="20.25" customHeight="1">
      <c r="B109" s="87" t="s">
        <v>120</v>
      </c>
      <c r="C109" s="66">
        <v>3</v>
      </c>
      <c r="D109" s="88">
        <v>2.7675681236078251E-2</v>
      </c>
      <c r="E109" s="88">
        <v>0.43101448835551687</v>
      </c>
      <c r="F109" s="88">
        <v>0.19302854304765102</v>
      </c>
      <c r="G109" s="89">
        <v>8.6558750000000018</v>
      </c>
      <c r="H109" s="90">
        <v>13.129817510073796</v>
      </c>
      <c r="I109" s="90">
        <v>37.139349015978958</v>
      </c>
      <c r="J109" s="91">
        <v>2.0352600585993192</v>
      </c>
      <c r="K109" s="74"/>
    </row>
    <row r="110" spans="2:27" ht="20.25" customHeight="1">
      <c r="B110" s="87" t="s">
        <v>120</v>
      </c>
      <c r="C110" s="66">
        <v>4</v>
      </c>
      <c r="D110" s="88">
        <v>2.7871670926846125E-2</v>
      </c>
      <c r="E110" s="88">
        <v>0.41938094064192266</v>
      </c>
      <c r="F110" s="88">
        <v>0.20180558665240358</v>
      </c>
      <c r="G110" s="89">
        <v>9.0458888888888893</v>
      </c>
      <c r="H110" s="90">
        <v>12.633094509540514</v>
      </c>
      <c r="I110" s="90">
        <v>42.350019901982741</v>
      </c>
      <c r="J110" s="91">
        <v>2.0580840217695751</v>
      </c>
      <c r="K110" s="74"/>
    </row>
    <row r="111" spans="2:27" ht="20.25" customHeight="1">
      <c r="B111" s="87" t="s">
        <v>120</v>
      </c>
      <c r="C111" s="66">
        <v>5</v>
      </c>
      <c r="D111" s="88">
        <v>3.077662111504233E-2</v>
      </c>
      <c r="E111" s="88">
        <v>0.41786702987341789</v>
      </c>
      <c r="F111" s="88">
        <v>0.19634907258855397</v>
      </c>
      <c r="G111" s="89">
        <v>10.446375000000002</v>
      </c>
      <c r="H111" s="90">
        <v>14.477496115472045</v>
      </c>
      <c r="I111" s="90">
        <v>50.988817446569151</v>
      </c>
      <c r="J111" s="91">
        <v>1.8746807488565218</v>
      </c>
      <c r="K111" s="74"/>
    </row>
    <row r="112" spans="2:27" ht="20.25" customHeight="1">
      <c r="B112" s="87" t="s">
        <v>120</v>
      </c>
      <c r="C112" s="66">
        <v>6</v>
      </c>
      <c r="D112" s="88">
        <v>3.2327275526799731E-2</v>
      </c>
      <c r="E112" s="88">
        <v>0.3992146317976194</v>
      </c>
      <c r="F112" s="88">
        <v>0.18255320646823175</v>
      </c>
      <c r="G112" s="89">
        <v>11.347285714285716</v>
      </c>
      <c r="H112" s="90">
        <v>1.154837802475432</v>
      </c>
      <c r="I112" s="90">
        <v>27.923385839341858</v>
      </c>
      <c r="J112" s="91">
        <v>1.8392769867936836</v>
      </c>
      <c r="K112" s="74"/>
    </row>
    <row r="113" spans="2:11" ht="20.25" customHeight="1">
      <c r="B113" s="87" t="s">
        <v>120</v>
      </c>
      <c r="C113" s="66">
        <v>7</v>
      </c>
      <c r="D113" s="88">
        <v>3.7198089656724859E-2</v>
      </c>
      <c r="E113" s="88">
        <v>0.38150504836880206</v>
      </c>
      <c r="F113" s="88">
        <v>0.17919388850738063</v>
      </c>
      <c r="G113" s="89">
        <v>11.466800000000001</v>
      </c>
      <c r="H113" s="90">
        <v>1.1655252918988344</v>
      </c>
      <c r="I113" s="90">
        <v>21.510466777129064</v>
      </c>
      <c r="J113" s="91">
        <v>1.7974385513423756</v>
      </c>
      <c r="K113" s="74"/>
    </row>
    <row r="114" spans="2:11" ht="20.25" customHeight="1">
      <c r="B114" s="87" t="s">
        <v>120</v>
      </c>
      <c r="C114" s="66">
        <v>8</v>
      </c>
      <c r="D114" s="88">
        <v>4.1957431607518858E-2</v>
      </c>
      <c r="E114" s="88">
        <v>0.3725103621837022</v>
      </c>
      <c r="F114" s="88">
        <v>0.15286597321388395</v>
      </c>
      <c r="G114" s="89">
        <v>11.160333333333332</v>
      </c>
      <c r="H114" s="90">
        <v>0.99508714325536129</v>
      </c>
      <c r="I114" s="90">
        <v>18.640727261154311</v>
      </c>
      <c r="J114" s="91">
        <v>1.9624943655563885</v>
      </c>
      <c r="K114" s="74"/>
    </row>
    <row r="115" spans="2:11" ht="20.25" customHeight="1">
      <c r="B115" s="87" t="s">
        <v>120</v>
      </c>
      <c r="C115" s="66">
        <v>9</v>
      </c>
      <c r="D115" s="88">
        <v>3.6929739289209208E-2</v>
      </c>
      <c r="E115" s="88">
        <v>0.39012688626511483</v>
      </c>
      <c r="F115" s="88">
        <v>0.16757278241175319</v>
      </c>
      <c r="G115" s="89">
        <v>11.827499999999999</v>
      </c>
      <c r="H115" s="90">
        <v>1.7839686165844539</v>
      </c>
      <c r="I115" s="90">
        <v>31.717224804967799</v>
      </c>
      <c r="J115" s="91">
        <v>1.7935093421288197</v>
      </c>
      <c r="K115" s="74"/>
    </row>
    <row r="116" spans="2:11" ht="20.25" customHeight="1">
      <c r="B116" s="87" t="s">
        <v>120</v>
      </c>
      <c r="C116" s="66">
        <v>10</v>
      </c>
      <c r="D116" s="88">
        <v>3.1067976444517489E-2</v>
      </c>
      <c r="E116" s="88">
        <v>0.40424975553608122</v>
      </c>
      <c r="F116" s="88">
        <v>0.22428406357720701</v>
      </c>
      <c r="G116" s="89">
        <v>9.1883333333333344</v>
      </c>
      <c r="H116" s="90">
        <v>4.3383709158203878</v>
      </c>
      <c r="I116" s="90">
        <v>37.313227466291025</v>
      </c>
      <c r="J116" s="91">
        <v>1.9833865720324573</v>
      </c>
      <c r="K116" s="74" t="s">
        <v>70</v>
      </c>
    </row>
    <row r="117" spans="2:11" ht="20.25" customHeight="1">
      <c r="B117" s="85" t="s">
        <v>126</v>
      </c>
      <c r="C117" s="84"/>
      <c r="D117" s="85"/>
      <c r="E117" s="85"/>
      <c r="F117" s="85"/>
      <c r="G117" s="85"/>
      <c r="H117" s="85"/>
      <c r="I117" s="85"/>
      <c r="J117" s="85"/>
      <c r="K117" s="84"/>
    </row>
    <row r="118" spans="2:11" ht="20.25" customHeight="1">
      <c r="B118" s="224" t="str">
        <f>C66</f>
        <v>521</v>
      </c>
      <c r="C118" s="54"/>
      <c r="D118" s="67">
        <f t="shared" ref="D118:J121" si="1">(SUMIFS(D$77:D$116,$B$77:$B$116,$B118,$C$77:$C$116,MAX($C$77:$C$116))/SUMIFS(D$77:D$116,$B$77:$B$116,$B118,$C$77:$C$116,MAX($C$77:$C$116)-1))-1</f>
        <v>-3.7095761421488627E-2</v>
      </c>
      <c r="E118" s="67">
        <f t="shared" si="1"/>
        <v>-2.0020727211611522E-4</v>
      </c>
      <c r="F118" s="67">
        <f t="shared" si="1"/>
        <v>0.19398606201902391</v>
      </c>
      <c r="G118" s="67">
        <f t="shared" si="1"/>
        <v>-0.14416000722380251</v>
      </c>
      <c r="H118" s="67">
        <f t="shared" si="1"/>
        <v>1.5190844681644973</v>
      </c>
      <c r="I118" s="67">
        <f t="shared" si="1"/>
        <v>-8.0085754041888335E-2</v>
      </c>
      <c r="J118" s="86">
        <f t="shared" si="1"/>
        <v>0.11832318081708015</v>
      </c>
      <c r="K118" s="55"/>
    </row>
    <row r="119" spans="2:11" ht="20.25" customHeight="1">
      <c r="B119" s="42" t="str">
        <f>D66</f>
        <v>588</v>
      </c>
      <c r="C119" s="54"/>
      <c r="D119" s="67">
        <f t="shared" si="1"/>
        <v>-0.29414203626036262</v>
      </c>
      <c r="E119" s="67">
        <f t="shared" si="1"/>
        <v>9.2658168742905112E-3</v>
      </c>
      <c r="F119" s="67">
        <f t="shared" si="1"/>
        <v>0.12848059996493544</v>
      </c>
      <c r="G119" s="67">
        <f t="shared" si="1"/>
        <v>-0.2164920682430409</v>
      </c>
      <c r="H119" s="67">
        <f t="shared" si="1"/>
        <v>0.42144964260009266</v>
      </c>
      <c r="I119" s="67">
        <f t="shared" si="1"/>
        <v>-0.18981744096534992</v>
      </c>
      <c r="J119" s="86">
        <f t="shared" si="1"/>
        <v>0.10588798586640324</v>
      </c>
      <c r="K119" s="55"/>
    </row>
    <row r="120" spans="2:11" ht="20.25" customHeight="1">
      <c r="B120" s="42" t="str">
        <f>E66</f>
        <v>551</v>
      </c>
      <c r="C120" s="54"/>
      <c r="D120" s="67">
        <f>(SUMIFS(D$77:D$116,$B$77:$B$116,$B120,$C$77:$C$116,MAX($C$77:$C$116))/SUMIFS(D$77:D$116,$B$77:$B$116,$B120,$C$77:$C$116,MAX($C$77:$C$116)-1))-1</f>
        <v>0.18606353622055405</v>
      </c>
      <c r="E120" s="67">
        <f t="shared" si="1"/>
        <v>-6.3416835172256381E-3</v>
      </c>
      <c r="F120" s="67">
        <f t="shared" si="1"/>
        <v>0.19546464388915452</v>
      </c>
      <c r="G120" s="67">
        <f t="shared" si="1"/>
        <v>-3.2291100449822419E-2</v>
      </c>
      <c r="H120" s="67">
        <f t="shared" si="1"/>
        <v>0.80163096226288943</v>
      </c>
      <c r="I120" s="67">
        <f>(SUMIFS(I$77:I$116,$B$77:$B$116,$B120,$C$77:$C$116,MAX($C$77:$C$116))/SUMIFS(I$77:I$116,$B$77:$B$116,$B120,$C$77:$C$116,MAX($C$77:$C$116)-1))-1</f>
        <v>-8.784213416087816E-2</v>
      </c>
      <c r="J120" s="86">
        <f t="shared" si="1"/>
        <v>7.3589751229210076E-2</v>
      </c>
      <c r="K120" s="55"/>
    </row>
    <row r="121" spans="2:11" ht="20.25" customHeight="1">
      <c r="B121" s="42" t="str">
        <f>F66</f>
        <v>586</v>
      </c>
      <c r="C121" s="54"/>
      <c r="D121" s="67">
        <f t="shared" si="1"/>
        <v>-0.15872743641070097</v>
      </c>
      <c r="E121" s="67">
        <f t="shared" si="1"/>
        <v>3.6200707431809809E-2</v>
      </c>
      <c r="F121" s="67">
        <f t="shared" si="1"/>
        <v>0.33842775866849961</v>
      </c>
      <c r="G121" s="67">
        <f t="shared" si="1"/>
        <v>-0.22313816670189512</v>
      </c>
      <c r="H121" s="67">
        <f>(SUMIFS(H$77:H$116,$B$77:$B$116,$B121,$C$77:$C$116,MAX($C$77:$C$116))/SUMIFS(H$77:H$116,$B$77:$B$116,$B121,$C$77:$C$116,MAX($C$77:$C$116)-1))-1</f>
        <v>1.4318650426298052</v>
      </c>
      <c r="I121" s="67">
        <f t="shared" si="1"/>
        <v>0.17643418349914186</v>
      </c>
      <c r="J121" s="86">
        <f t="shared" si="1"/>
        <v>0.10586910558172025</v>
      </c>
      <c r="K121" s="55"/>
    </row>
    <row r="122" spans="2:11" ht="20.25" customHeight="1" thickBot="1"/>
    <row r="123" spans="2:11" ht="17.25" thickTop="1">
      <c r="B123" s="25" t="s">
        <v>51</v>
      </c>
      <c r="C123" s="25"/>
      <c r="D123" s="25"/>
      <c r="E123" s="25"/>
      <c r="F123" s="172" t="s">
        <v>77</v>
      </c>
      <c r="G123" s="43"/>
      <c r="H123" s="25"/>
      <c r="I123" s="25"/>
    </row>
    <row r="124" spans="2:11">
      <c r="B124" s="26" t="s">
        <v>33</v>
      </c>
      <c r="C124" s="26" t="s">
        <v>52</v>
      </c>
      <c r="D124" s="26"/>
      <c r="E124" s="26"/>
      <c r="F124" s="92" t="s">
        <v>78</v>
      </c>
      <c r="G124" s="44"/>
      <c r="H124" s="46" t="s">
        <v>81</v>
      </c>
      <c r="I124" s="46"/>
    </row>
    <row r="125" spans="2:11">
      <c r="B125" s="26" t="s">
        <v>34</v>
      </c>
      <c r="C125" s="26" t="s">
        <v>53</v>
      </c>
      <c r="D125" s="26"/>
      <c r="E125" s="26"/>
      <c r="F125" s="92" t="s">
        <v>79</v>
      </c>
      <c r="G125" s="44"/>
      <c r="H125" s="46" t="s">
        <v>82</v>
      </c>
      <c r="I125" s="46"/>
    </row>
    <row r="126" spans="2:11">
      <c r="B126" s="26" t="s">
        <v>4</v>
      </c>
      <c r="C126" s="26" t="s">
        <v>54</v>
      </c>
      <c r="D126" s="26"/>
      <c r="E126" s="26"/>
      <c r="F126" s="92" t="s">
        <v>80</v>
      </c>
      <c r="G126" s="44"/>
      <c r="H126" s="46" t="s">
        <v>83</v>
      </c>
      <c r="I126" s="46"/>
    </row>
    <row r="127" spans="2:11">
      <c r="B127" s="26" t="s">
        <v>5</v>
      </c>
      <c r="C127" s="26" t="s">
        <v>55</v>
      </c>
      <c r="D127" s="26"/>
      <c r="E127" s="26"/>
      <c r="F127" s="92" t="s">
        <v>87</v>
      </c>
      <c r="G127" s="44"/>
      <c r="H127" s="46" t="s">
        <v>84</v>
      </c>
      <c r="I127" s="46"/>
    </row>
    <row r="128" spans="2:11">
      <c r="B128" s="26" t="s">
        <v>56</v>
      </c>
      <c r="C128" s="26" t="s">
        <v>57</v>
      </c>
      <c r="D128" s="26"/>
      <c r="E128" s="26"/>
      <c r="F128" s="92" t="s">
        <v>88</v>
      </c>
      <c r="G128" s="44"/>
      <c r="H128" s="46" t="s">
        <v>85</v>
      </c>
      <c r="I128" s="46"/>
    </row>
    <row r="129" spans="2:9" ht="17.25" thickBot="1">
      <c r="B129" s="27" t="s">
        <v>58</v>
      </c>
      <c r="C129" s="27" t="s">
        <v>59</v>
      </c>
      <c r="D129" s="27"/>
      <c r="E129" s="27"/>
      <c r="F129" s="93" t="s">
        <v>89</v>
      </c>
      <c r="G129" s="45"/>
      <c r="H129" s="47" t="s">
        <v>86</v>
      </c>
      <c r="I129" s="47"/>
    </row>
    <row r="130" spans="2:9" ht="17.25" thickTop="1"/>
    <row r="131" spans="2:9" ht="6.75" customHeight="1"/>
  </sheetData>
  <mergeCells count="3">
    <mergeCell ref="O9:P9"/>
    <mergeCell ref="C4:D4"/>
    <mergeCell ref="C5:D5"/>
  </mergeCells>
  <phoneticPr fontId="2" type="noConversion"/>
  <conditionalFormatting sqref="B77:K116">
    <cfRule type="expression" dxfId="36" priority="6">
      <formula>$B77&lt;&gt;$B78</formula>
    </cfRule>
  </conditionalFormatting>
  <conditionalFormatting sqref="C67:K67">
    <cfRule type="containsText" dxfId="35" priority="7" operator="containsText" text="F">
      <formula>NOT(ISERROR(SEARCH("F",C67)))</formula>
    </cfRule>
    <cfRule type="containsText" dxfId="34" priority="8" operator="containsText" text="D">
      <formula>NOT(ISERROR(SEARCH("D",C67)))</formula>
    </cfRule>
    <cfRule type="containsText" dxfId="33" priority="9" operator="containsText" text="S">
      <formula>NOT(ISERROR(SEARCH("S",C67)))</formula>
    </cfRule>
    <cfRule type="containsText" dxfId="32" priority="10" operator="containsText" text="A">
      <formula>NOT(ISERROR(SEARCH("A",C67)))</formula>
    </cfRule>
  </conditionalFormatting>
  <conditionalFormatting sqref="D54:K54 D56:K57 D58:D63 D64:K65 D74:K74 D117:K117 K118:K121">
    <cfRule type="containsText" dxfId="31" priority="65" operator="containsText" text="악화">
      <formula>NOT(ISERROR(SEARCH("악화",D54)))</formula>
    </cfRule>
  </conditionalFormatting>
  <conditionalFormatting sqref="D54:K54 D56:K57 D64:K65 D74:K74 D117:K117 K118:K121 D58:D63">
    <cfRule type="containsText" dxfId="30" priority="64" operator="containsText" text="개선">
      <formula>NOT(ISERROR(SEARCH("개선",D54)))</formula>
    </cfRule>
  </conditionalFormatting>
  <conditionalFormatting sqref="G4:G5">
    <cfRule type="containsText" dxfId="29" priority="15" operator="containsText" text="S">
      <formula>NOT(ISERROR(SEARCH("S",G4)))</formula>
    </cfRule>
    <cfRule type="containsText" dxfId="28" priority="16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21 J22">
    <cfRule type="containsText" dxfId="25" priority="1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4:K28 K30:K66 K68:K1048576">
    <cfRule type="containsText" dxfId="21" priority="17" operator="containsText" text="D">
      <formula>NOT(ISERROR(SEARCH("D",K24)))</formula>
    </cfRule>
    <cfRule type="containsText" dxfId="20" priority="18" operator="containsText" text="F">
      <formula>NOT(ISERROR(SEARCH("F",K24)))</formula>
    </cfRule>
    <cfRule type="containsText" dxfId="19" priority="19" operator="containsText" text="S">
      <formula>NOT(ISERROR(SEARCH("S",K24)))</formula>
    </cfRule>
    <cfRule type="containsText" dxfId="18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D118:J121</xm:sqref>
        </x14:conditionalFormatting>
        <x14:conditionalFormatting xmlns:xm="http://schemas.microsoft.com/office/excel/2006/main">
          <x14:cfRule type="iconSet" priority="5" id="{755FDC80-50A8-4D48-9E0A-6D5082D4FA7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155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141</v>
      </c>
      <c r="C4" s="138" t="s">
        <v>1</v>
      </c>
      <c r="D4" s="138" t="s">
        <v>10</v>
      </c>
      <c r="E4" s="139" t="s">
        <v>140</v>
      </c>
      <c r="F4" s="125" t="s">
        <v>45</v>
      </c>
      <c r="G4" s="149" t="s">
        <v>145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3" t="str">
        <f>W5</f>
        <v>성산여객</v>
      </c>
      <c r="B5" s="143" t="str">
        <f>V5</f>
        <v>1111</v>
      </c>
      <c r="C5" s="144" t="str">
        <f>Y5</f>
        <v>71바7094</v>
      </c>
      <c r="D5" s="132" t="str">
        <f>Z5</f>
        <v>중형</v>
      </c>
      <c r="E5" s="128" t="str">
        <f>AZ5</f>
        <v>이상</v>
      </c>
      <c r="F5" s="151">
        <f>G5/H5</f>
        <v>1.3542307692307691</v>
      </c>
      <c r="G5" s="152">
        <f>AE5</f>
        <v>3.5209999999999999</v>
      </c>
      <c r="H5" s="153">
        <f>AF5</f>
        <v>2.6</v>
      </c>
      <c r="I5" s="154">
        <f>AC5</f>
        <v>5400.4560000000001</v>
      </c>
      <c r="J5" s="155">
        <f>AI5/AH5</f>
        <v>4.0504291192423991E-2</v>
      </c>
      <c r="K5" s="155">
        <f>AJ5/AH5</f>
        <v>0.30576870639008541</v>
      </c>
      <c r="L5" s="155">
        <f>AK5/AC5</f>
        <v>0.21850006740171571</v>
      </c>
      <c r="M5" s="156">
        <f>AG5</f>
        <v>5.0519999999999996</v>
      </c>
      <c r="N5" s="157">
        <f>IF(AW5=0,AT5,"속도계이상")</f>
        <v>1.9E-2</v>
      </c>
      <c r="O5" s="157">
        <f>IF(AW5=0,AU5,"속도계이상")</f>
        <v>4.5919999999999996</v>
      </c>
      <c r="P5" s="158">
        <f>AQ5/60</f>
        <v>0</v>
      </c>
      <c r="Q5" s="159">
        <f>AN5</f>
        <v>61</v>
      </c>
      <c r="R5" s="160">
        <f>AC5/(AH5-AI5-AJ5)</f>
        <v>23.972172894516735</v>
      </c>
      <c r="S5" s="145">
        <f>IF(AW5=0,AL5,"속도계이상")</f>
        <v>1</v>
      </c>
      <c r="T5" s="145">
        <f>IF(AW5=0,AM5,"속도계이상")</f>
        <v>248</v>
      </c>
      <c r="U5" t="s">
        <v>117</v>
      </c>
      <c r="V5" s="5" t="s">
        <v>299</v>
      </c>
      <c r="W5" t="s">
        <v>117</v>
      </c>
      <c r="X5" s="5" t="s">
        <v>299</v>
      </c>
      <c r="Y5" t="s">
        <v>269</v>
      </c>
      <c r="Z5" t="s">
        <v>191</v>
      </c>
      <c r="AA5" t="s">
        <v>48</v>
      </c>
      <c r="AB5">
        <v>518</v>
      </c>
      <c r="AC5" s="1">
        <v>5400.4560000000001</v>
      </c>
      <c r="AD5" s="1">
        <v>1533.98</v>
      </c>
      <c r="AE5" s="28">
        <v>3.5209999999999999</v>
      </c>
      <c r="AF5">
        <v>2.6</v>
      </c>
      <c r="AG5">
        <v>5.0519999999999996</v>
      </c>
      <c r="AH5">
        <v>344.608993</v>
      </c>
      <c r="AI5">
        <v>13.958143</v>
      </c>
      <c r="AJ5">
        <v>105.37064599999999</v>
      </c>
      <c r="AK5">
        <v>1180</v>
      </c>
      <c r="AL5">
        <v>1</v>
      </c>
      <c r="AM5">
        <v>248</v>
      </c>
      <c r="AN5">
        <v>61</v>
      </c>
      <c r="AO5">
        <v>15.671256</v>
      </c>
      <c r="AP5">
        <v>0</v>
      </c>
      <c r="AQ5">
        <v>0</v>
      </c>
      <c r="AR5">
        <v>38</v>
      </c>
      <c r="AS5">
        <v>13108</v>
      </c>
      <c r="AT5">
        <v>1.9E-2</v>
      </c>
      <c r="AU5">
        <v>4.5919999999999996</v>
      </c>
      <c r="AV5">
        <v>47515</v>
      </c>
      <c r="AW5">
        <v>0</v>
      </c>
      <c r="AX5" s="29">
        <v>0.59</v>
      </c>
      <c r="AY5">
        <v>1.3542307692307691</v>
      </c>
      <c r="AZ5" t="s">
        <v>122</v>
      </c>
      <c r="BA5" t="s">
        <v>300</v>
      </c>
      <c r="BB5">
        <v>1</v>
      </c>
      <c r="BC5" t="s">
        <v>301</v>
      </c>
      <c r="BD5">
        <v>11</v>
      </c>
      <c r="BE5">
        <v>0</v>
      </c>
      <c r="BF5" t="e">
        <v>#DIV/0!</v>
      </c>
      <c r="BG5" t="e">
        <v>#DIV/0!</v>
      </c>
      <c r="BH5">
        <v>107709.73400000001</v>
      </c>
      <c r="BI5">
        <v>5.0138978154007877E-2</v>
      </c>
      <c r="BJ5">
        <v>6.7899746953946821E-2</v>
      </c>
      <c r="BK5">
        <v>1</v>
      </c>
      <c r="BL5" t="s">
        <v>71</v>
      </c>
      <c r="BM5">
        <v>-6</v>
      </c>
      <c r="BN5" t="s">
        <v>270</v>
      </c>
    </row>
    <row r="6" spans="1:66">
      <c r="A6" s="140" t="str">
        <f t="shared" ref="A6:A7" si="0">W6</f>
        <v>성산여객</v>
      </c>
      <c r="B6" s="140" t="str">
        <f t="shared" ref="B6:B7" si="1">V6</f>
        <v>521</v>
      </c>
      <c r="C6" s="141" t="str">
        <f t="shared" ref="C6:C7" si="2">Y6</f>
        <v>71바7088</v>
      </c>
      <c r="D6" s="115" t="str">
        <f t="shared" ref="D6:D7" si="3">Z6</f>
        <v>중형</v>
      </c>
      <c r="E6" s="111" t="str">
        <f>AZ6</f>
        <v>S</v>
      </c>
      <c r="F6" s="161">
        <f>G6/H6</f>
        <v>1.0480769230769231</v>
      </c>
      <c r="G6" s="162">
        <f>AE6</f>
        <v>2.7250000000000001</v>
      </c>
      <c r="H6" s="163">
        <f>AF6</f>
        <v>2.6</v>
      </c>
      <c r="I6" s="164">
        <f t="shared" ref="I6:I7" si="4">AC6</f>
        <v>3691.73</v>
      </c>
      <c r="J6" s="165">
        <f t="shared" ref="J6:J7" si="5">AI6/AH6</f>
        <v>1.6624686881210049E-2</v>
      </c>
      <c r="K6" s="165">
        <f t="shared" ref="K6:K7" si="6">AJ6/AH6</f>
        <v>0.34588192725086075</v>
      </c>
      <c r="L6" s="165">
        <f t="shared" ref="L6:L7" si="7">AK6/AC6</f>
        <v>0.17606921416246585</v>
      </c>
      <c r="M6" s="166">
        <f t="shared" ref="M6:M7" si="8">AG6</f>
        <v>10.051</v>
      </c>
      <c r="N6" s="167">
        <f t="shared" ref="N6:N7" si="9">IF(AW6=0,AT6,"속도계이상")</f>
        <v>5.3999999999999999E-2</v>
      </c>
      <c r="O6" s="167">
        <f t="shared" ref="O6:O7" si="10">IF(AW6=0,AU6,"속도계이상")</f>
        <v>6.0410000000000004</v>
      </c>
      <c r="P6" s="168">
        <f t="shared" ref="P6:P7" si="11">AQ6/60</f>
        <v>0</v>
      </c>
      <c r="Q6" s="169">
        <f t="shared" ref="Q6:Q7" si="12">AN6</f>
        <v>69</v>
      </c>
      <c r="R6" s="170">
        <f t="shared" ref="R6:R7" si="13">AC6/(AH6-AI6-AJ6)</f>
        <v>24.579472361174862</v>
      </c>
      <c r="S6" s="142">
        <f t="shared" ref="S6:S7" si="14">IF(AW6=0,AL6,"속도계이상")</f>
        <v>2</v>
      </c>
      <c r="T6" s="142">
        <f t="shared" ref="T6:T7" si="15">IF(AW6=0,AM6,"속도계이상")</f>
        <v>223</v>
      </c>
      <c r="U6" t="s">
        <v>117</v>
      </c>
      <c r="V6" s="5" t="s">
        <v>118</v>
      </c>
      <c r="W6" t="s">
        <v>117</v>
      </c>
      <c r="X6" s="5" t="s">
        <v>118</v>
      </c>
      <c r="Y6" t="s">
        <v>245</v>
      </c>
      <c r="Z6" t="s">
        <v>191</v>
      </c>
      <c r="AA6" t="s">
        <v>48</v>
      </c>
      <c r="AB6">
        <v>518</v>
      </c>
      <c r="AC6" s="1">
        <v>3691.73</v>
      </c>
      <c r="AD6" s="1">
        <v>1354.9870000000001</v>
      </c>
      <c r="AE6" s="28">
        <v>2.7250000000000001</v>
      </c>
      <c r="AF6">
        <v>2.6</v>
      </c>
      <c r="AG6">
        <v>10.051</v>
      </c>
      <c r="AH6">
        <v>235.603475</v>
      </c>
      <c r="AI6">
        <v>3.9168340000000001</v>
      </c>
      <c r="AJ6">
        <v>81.490983999999997</v>
      </c>
      <c r="AK6">
        <v>650</v>
      </c>
      <c r="AL6">
        <v>2</v>
      </c>
      <c r="AM6">
        <v>223</v>
      </c>
      <c r="AN6">
        <v>69</v>
      </c>
      <c r="AO6">
        <v>15.669250999999999</v>
      </c>
      <c r="AP6">
        <v>153.9</v>
      </c>
      <c r="AQ6">
        <v>0</v>
      </c>
      <c r="AR6">
        <v>22</v>
      </c>
      <c r="AS6">
        <v>4523</v>
      </c>
      <c r="AT6">
        <v>5.3999999999999999E-2</v>
      </c>
      <c r="AU6">
        <v>6.0410000000000004</v>
      </c>
      <c r="AV6">
        <v>27955</v>
      </c>
      <c r="AW6">
        <v>0</v>
      </c>
      <c r="AX6" s="29">
        <v>0.63</v>
      </c>
      <c r="AY6">
        <v>1.0480769230769231</v>
      </c>
      <c r="AZ6" t="s">
        <v>71</v>
      </c>
      <c r="BA6" t="s">
        <v>259</v>
      </c>
      <c r="BB6">
        <v>1</v>
      </c>
      <c r="BC6" t="s">
        <v>330</v>
      </c>
      <c r="BD6">
        <v>8</v>
      </c>
      <c r="BE6">
        <v>34897.020000000004</v>
      </c>
      <c r="BF6">
        <v>0.10578926223499885</v>
      </c>
      <c r="BG6">
        <v>0.11087528445783534</v>
      </c>
      <c r="BH6">
        <v>107709.73400000001</v>
      </c>
      <c r="BI6">
        <v>3.42748037981414E-2</v>
      </c>
      <c r="BJ6">
        <v>3.5922630903821279E-2</v>
      </c>
      <c r="BK6">
        <v>1</v>
      </c>
      <c r="BL6" t="s">
        <v>66</v>
      </c>
      <c r="BM6">
        <v>1</v>
      </c>
      <c r="BN6" t="s">
        <v>271</v>
      </c>
    </row>
    <row r="7" spans="1:66">
      <c r="A7" s="143" t="str">
        <f t="shared" si="0"/>
        <v>성산여객</v>
      </c>
      <c r="B7" s="143" t="str">
        <f t="shared" si="1"/>
        <v>521</v>
      </c>
      <c r="C7" s="144" t="str">
        <f t="shared" si="2"/>
        <v>71바7093</v>
      </c>
      <c r="D7" s="132" t="str">
        <f t="shared" si="3"/>
        <v>중형</v>
      </c>
      <c r="E7" s="128" t="str">
        <f t="shared" ref="E7:E31" si="16">AZ7</f>
        <v>C</v>
      </c>
      <c r="F7" s="151">
        <f t="shared" ref="F7:F31" si="17">G7/H7</f>
        <v>0.85692307692307701</v>
      </c>
      <c r="G7" s="152">
        <f t="shared" ref="G7:G31" si="18">AE7</f>
        <v>2.2280000000000002</v>
      </c>
      <c r="H7" s="153">
        <f t="shared" ref="H7:H31" si="19">AF7</f>
        <v>2.6</v>
      </c>
      <c r="I7" s="154">
        <f t="shared" si="4"/>
        <v>5095.6210000000001</v>
      </c>
      <c r="J7" s="155">
        <f t="shared" si="5"/>
        <v>2.1818489182273186E-2</v>
      </c>
      <c r="K7" s="155">
        <f t="shared" si="6"/>
        <v>0.36576649682559809</v>
      </c>
      <c r="L7" s="155">
        <f t="shared" si="7"/>
        <v>0.19487320583693332</v>
      </c>
      <c r="M7" s="156">
        <f t="shared" si="8"/>
        <v>8.7769999999999992</v>
      </c>
      <c r="N7" s="157">
        <f t="shared" si="9"/>
        <v>0</v>
      </c>
      <c r="O7" s="157">
        <f t="shared" si="10"/>
        <v>8.4779999999999998</v>
      </c>
      <c r="P7" s="158">
        <f t="shared" si="11"/>
        <v>0</v>
      </c>
      <c r="Q7" s="159">
        <f t="shared" si="12"/>
        <v>72</v>
      </c>
      <c r="R7" s="160">
        <f t="shared" si="13"/>
        <v>24.415702931328418</v>
      </c>
      <c r="S7" s="145">
        <f t="shared" si="14"/>
        <v>0</v>
      </c>
      <c r="T7" s="145">
        <f t="shared" si="15"/>
        <v>432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204</v>
      </c>
      <c r="Z7" s="4" t="s">
        <v>191</v>
      </c>
      <c r="AA7" s="4" t="s">
        <v>48</v>
      </c>
      <c r="AB7" s="4">
        <v>518</v>
      </c>
      <c r="AC7" s="4">
        <v>5095.6210000000001</v>
      </c>
      <c r="AD7" s="4">
        <v>2286.66</v>
      </c>
      <c r="AE7" s="4">
        <v>2.2280000000000002</v>
      </c>
      <c r="AF7" s="4">
        <v>2.6</v>
      </c>
      <c r="AG7" s="4">
        <v>8.7769999999999992</v>
      </c>
      <c r="AH7" s="4">
        <v>340.78624500000001</v>
      </c>
      <c r="AI7" s="4">
        <v>7.435441</v>
      </c>
      <c r="AJ7" s="4">
        <v>124.648191</v>
      </c>
      <c r="AK7" s="4">
        <v>993</v>
      </c>
      <c r="AL7" s="4">
        <v>0</v>
      </c>
      <c r="AM7" s="4">
        <v>432</v>
      </c>
      <c r="AN7" s="4">
        <v>72</v>
      </c>
      <c r="AO7" s="4">
        <v>14.952543</v>
      </c>
      <c r="AP7" s="4">
        <v>745.2</v>
      </c>
      <c r="AQ7" s="4">
        <v>0</v>
      </c>
      <c r="AR7" s="4">
        <v>73</v>
      </c>
      <c r="AS7" s="4">
        <v>10238</v>
      </c>
      <c r="AT7" s="4">
        <v>0</v>
      </c>
      <c r="AU7" s="4">
        <v>8.4779999999999998</v>
      </c>
      <c r="AV7" s="4">
        <v>44963</v>
      </c>
      <c r="AW7" s="4">
        <v>0</v>
      </c>
      <c r="AX7" s="30">
        <v>0.48</v>
      </c>
      <c r="AY7">
        <v>0.85692307692307701</v>
      </c>
      <c r="AZ7" t="s">
        <v>69</v>
      </c>
      <c r="BA7" t="s">
        <v>259</v>
      </c>
      <c r="BB7">
        <v>4</v>
      </c>
      <c r="BC7" t="s">
        <v>331</v>
      </c>
      <c r="BD7">
        <v>10</v>
      </c>
      <c r="BE7">
        <v>34897.020000000004</v>
      </c>
      <c r="BF7">
        <v>0.14601880045917959</v>
      </c>
      <c r="BG7">
        <v>0.12512687977809697</v>
      </c>
      <c r="BH7">
        <v>107709.73400000001</v>
      </c>
      <c r="BI7">
        <v>4.730882540291112E-2</v>
      </c>
      <c r="BJ7">
        <v>4.0540024229879228E-2</v>
      </c>
      <c r="BK7">
        <v>1</v>
      </c>
      <c r="BL7" t="s">
        <v>70</v>
      </c>
      <c r="BM7">
        <v>2</v>
      </c>
      <c r="BN7" t="s">
        <v>271</v>
      </c>
    </row>
    <row r="8" spans="1:66">
      <c r="A8" s="140" t="str">
        <f t="shared" ref="A8:A31" si="20">W8</f>
        <v>성산여객</v>
      </c>
      <c r="B8" s="140" t="str">
        <f t="shared" ref="B8:B31" si="21">V8</f>
        <v>521</v>
      </c>
      <c r="C8" s="141" t="str">
        <f t="shared" ref="C8:C31" si="22">Y8</f>
        <v>71바7503</v>
      </c>
      <c r="D8" s="115" t="str">
        <f t="shared" ref="D8:D31" si="23">Z8</f>
        <v>중형</v>
      </c>
      <c r="E8" s="111" t="str">
        <f t="shared" si="16"/>
        <v>B</v>
      </c>
      <c r="F8" s="161">
        <f t="shared" si="17"/>
        <v>0.9017857142857143</v>
      </c>
      <c r="G8" s="162">
        <f t="shared" si="18"/>
        <v>2.5249999999999999</v>
      </c>
      <c r="H8" s="163">
        <f t="shared" si="19"/>
        <v>2.8</v>
      </c>
      <c r="I8" s="164">
        <f t="shared" ref="I8:I31" si="24">AC8</f>
        <v>4814.6109999999999</v>
      </c>
      <c r="J8" s="165">
        <f t="shared" ref="J8:J31" si="25">AI8/AH8</f>
        <v>2.3975570910697169E-2</v>
      </c>
      <c r="K8" s="165">
        <f t="shared" ref="K8:K31" si="26">AJ8/AH8</f>
        <v>0.36608299223240476</v>
      </c>
      <c r="L8" s="165">
        <f t="shared" ref="L8:L31" si="27">AK8/AC8</f>
        <v>0.15369881388132914</v>
      </c>
      <c r="M8" s="166">
        <f t="shared" ref="M8:M31" si="28">AG8</f>
        <v>5.7889999999999997</v>
      </c>
      <c r="N8" s="167">
        <f t="shared" ref="N8:N31" si="29">IF(AW8=0,AT8,"속도계이상")</f>
        <v>0.39500000000000002</v>
      </c>
      <c r="O8" s="167">
        <f t="shared" ref="O8:O31" si="30">IF(AW8=0,AU8,"속도계이상")</f>
        <v>4.9640000000000004</v>
      </c>
      <c r="P8" s="168">
        <f t="shared" ref="P8:P31" si="31">AQ8/60</f>
        <v>0</v>
      </c>
      <c r="Q8" s="169">
        <f t="shared" ref="Q8:Q31" si="32">AN8</f>
        <v>78</v>
      </c>
      <c r="R8" s="170">
        <f t="shared" ref="R8:R31" si="33">AC8/(AH8-AI8-AJ8)</f>
        <v>23.920217844492424</v>
      </c>
      <c r="S8" s="142">
        <f t="shared" ref="S8:S31" si="34">IF(AW8=0,AL8,"속도계이상")</f>
        <v>19</v>
      </c>
      <c r="T8" s="142">
        <f t="shared" ref="T8:T31" si="35">IF(AW8=0,AM8,"속도계이상")</f>
        <v>239</v>
      </c>
      <c r="U8" t="s">
        <v>117</v>
      </c>
      <c r="V8" s="5" t="s">
        <v>118</v>
      </c>
      <c r="W8" t="s">
        <v>117</v>
      </c>
      <c r="X8" s="5" t="s">
        <v>118</v>
      </c>
      <c r="Y8" t="s">
        <v>197</v>
      </c>
      <c r="Z8" t="s">
        <v>191</v>
      </c>
      <c r="AA8" t="s">
        <v>196</v>
      </c>
      <c r="AB8">
        <v>518</v>
      </c>
      <c r="AC8" s="1">
        <v>4814.6109999999999</v>
      </c>
      <c r="AD8" s="1">
        <v>1906.663</v>
      </c>
      <c r="AE8" s="28">
        <v>2.5249999999999999</v>
      </c>
      <c r="AF8">
        <v>2.8</v>
      </c>
      <c r="AG8">
        <v>5.7889999999999997</v>
      </c>
      <c r="AH8">
        <v>329.99543699999998</v>
      </c>
      <c r="AI8">
        <v>7.911829</v>
      </c>
      <c r="AJ8">
        <v>120.805717</v>
      </c>
      <c r="AK8">
        <v>740</v>
      </c>
      <c r="AL8">
        <v>19</v>
      </c>
      <c r="AM8">
        <v>239</v>
      </c>
      <c r="AN8">
        <v>78</v>
      </c>
      <c r="AO8">
        <v>14.589931999999999</v>
      </c>
      <c r="AP8">
        <v>768.6</v>
      </c>
      <c r="AQ8">
        <v>0</v>
      </c>
      <c r="AR8">
        <v>69</v>
      </c>
      <c r="AS8">
        <v>16589</v>
      </c>
      <c r="AT8">
        <v>0.39500000000000002</v>
      </c>
      <c r="AU8">
        <v>4.9640000000000004</v>
      </c>
      <c r="AV8">
        <v>40253</v>
      </c>
      <c r="AW8">
        <v>0</v>
      </c>
      <c r="AX8" s="29">
        <v>0.45</v>
      </c>
      <c r="AY8">
        <v>0.9017857142857143</v>
      </c>
      <c r="AZ8" t="s">
        <v>68</v>
      </c>
      <c r="BA8" t="s">
        <v>259</v>
      </c>
      <c r="BB8">
        <v>2</v>
      </c>
      <c r="BC8" t="s">
        <v>332</v>
      </c>
      <c r="BD8">
        <v>11</v>
      </c>
      <c r="BE8">
        <v>34897.020000000004</v>
      </c>
      <c r="BF8">
        <v>0.13796625041335905</v>
      </c>
      <c r="BG8">
        <v>0.12441599367633271</v>
      </c>
      <c r="BH8">
        <v>107709.73400000001</v>
      </c>
      <c r="BI8">
        <v>4.4699869001626161E-2</v>
      </c>
      <c r="BJ8">
        <v>4.0309703296109306E-2</v>
      </c>
      <c r="BK8">
        <v>1</v>
      </c>
      <c r="BL8" t="s">
        <v>70</v>
      </c>
      <c r="BM8">
        <v>3</v>
      </c>
      <c r="BN8" t="s">
        <v>271</v>
      </c>
    </row>
    <row r="9" spans="1:66">
      <c r="A9" s="143" t="str">
        <f t="shared" si="20"/>
        <v>성산여객</v>
      </c>
      <c r="B9" s="143" t="str">
        <f t="shared" si="21"/>
        <v>521</v>
      </c>
      <c r="C9" s="144" t="str">
        <f t="shared" si="22"/>
        <v>71바7505</v>
      </c>
      <c r="D9" s="132" t="str">
        <f t="shared" si="23"/>
        <v>중형</v>
      </c>
      <c r="E9" s="128" t="str">
        <f t="shared" si="16"/>
        <v>F</v>
      </c>
      <c r="F9" s="151">
        <f t="shared" si="17"/>
        <v>0.75206896551724145</v>
      </c>
      <c r="G9" s="152">
        <f t="shared" si="18"/>
        <v>2.181</v>
      </c>
      <c r="H9" s="153">
        <f t="shared" si="19"/>
        <v>2.9</v>
      </c>
      <c r="I9" s="154">
        <f t="shared" si="24"/>
        <v>3811.4609999999998</v>
      </c>
      <c r="J9" s="155">
        <f t="shared" si="25"/>
        <v>3.384981227374504E-2</v>
      </c>
      <c r="K9" s="155">
        <f t="shared" si="26"/>
        <v>0.45420511186934859</v>
      </c>
      <c r="L9" s="155">
        <f t="shared" si="27"/>
        <v>0.17762217690276774</v>
      </c>
      <c r="M9" s="156">
        <f t="shared" si="28"/>
        <v>10.864000000000001</v>
      </c>
      <c r="N9" s="157" t="str">
        <f t="shared" si="29"/>
        <v>속도계이상</v>
      </c>
      <c r="O9" s="157" t="str">
        <f t="shared" si="30"/>
        <v>속도계이상</v>
      </c>
      <c r="P9" s="158">
        <f t="shared" si="31"/>
        <v>0</v>
      </c>
      <c r="Q9" s="159">
        <f t="shared" si="32"/>
        <v>129</v>
      </c>
      <c r="R9" s="160">
        <f t="shared" si="33"/>
        <v>23.607468135290219</v>
      </c>
      <c r="S9" s="145" t="str">
        <f t="shared" si="34"/>
        <v>속도계이상</v>
      </c>
      <c r="T9" s="145" t="str">
        <f t="shared" si="35"/>
        <v>속도계이상</v>
      </c>
      <c r="U9" t="s">
        <v>117</v>
      </c>
      <c r="V9" s="5" t="s">
        <v>118</v>
      </c>
      <c r="W9" t="s">
        <v>117</v>
      </c>
      <c r="X9" s="5" t="s">
        <v>118</v>
      </c>
      <c r="Y9" t="s">
        <v>261</v>
      </c>
      <c r="Z9" t="s">
        <v>191</v>
      </c>
      <c r="AA9" t="s">
        <v>196</v>
      </c>
      <c r="AB9">
        <v>518</v>
      </c>
      <c r="AC9" s="1">
        <v>3811.4609999999998</v>
      </c>
      <c r="AD9" s="1">
        <v>1747.759</v>
      </c>
      <c r="AE9" s="28">
        <v>2.181</v>
      </c>
      <c r="AF9">
        <v>2.9</v>
      </c>
      <c r="AG9">
        <v>10.864000000000001</v>
      </c>
      <c r="AH9">
        <v>315.36878000000002</v>
      </c>
      <c r="AI9">
        <v>10.675174</v>
      </c>
      <c r="AJ9">
        <v>143.24211199999999</v>
      </c>
      <c r="AK9">
        <v>677</v>
      </c>
      <c r="AL9">
        <v>4190</v>
      </c>
      <c r="AM9">
        <v>714</v>
      </c>
      <c r="AN9">
        <v>129</v>
      </c>
      <c r="AO9">
        <v>12.085727</v>
      </c>
      <c r="AP9">
        <v>1551.1</v>
      </c>
      <c r="AQ9">
        <v>0</v>
      </c>
      <c r="AR9">
        <v>57</v>
      </c>
      <c r="AS9">
        <v>8545</v>
      </c>
      <c r="AT9">
        <v>109.932</v>
      </c>
      <c r="AU9">
        <v>18.733000000000001</v>
      </c>
      <c r="AV9">
        <v>38308</v>
      </c>
      <c r="AW9">
        <v>17</v>
      </c>
      <c r="AX9" s="29">
        <v>0.55000000000000004</v>
      </c>
      <c r="AY9">
        <v>0.75206896551724145</v>
      </c>
      <c r="AZ9" t="s">
        <v>70</v>
      </c>
      <c r="BA9" t="s">
        <v>259</v>
      </c>
      <c r="BB9">
        <v>2</v>
      </c>
      <c r="BC9" t="s">
        <v>272</v>
      </c>
      <c r="BD9">
        <v>13</v>
      </c>
      <c r="BE9">
        <v>34897.020000000004</v>
      </c>
      <c r="BF9">
        <v>0.10922024287460647</v>
      </c>
      <c r="BG9">
        <v>8.2141155072247146E-2</v>
      </c>
      <c r="BH9">
        <v>107709.73400000001</v>
      </c>
      <c r="BI9">
        <v>3.5386411779644716E-2</v>
      </c>
      <c r="BJ9">
        <v>2.661302210048453E-2</v>
      </c>
      <c r="BK9">
        <v>1</v>
      </c>
      <c r="BL9" t="s">
        <v>122</v>
      </c>
      <c r="BM9">
        <v>1</v>
      </c>
      <c r="BN9" t="s">
        <v>271</v>
      </c>
    </row>
    <row r="10" spans="1:66">
      <c r="A10" s="140" t="str">
        <f t="shared" si="20"/>
        <v>성산여객</v>
      </c>
      <c r="B10" s="140" t="str">
        <f t="shared" si="21"/>
        <v>521</v>
      </c>
      <c r="C10" s="141" t="str">
        <f t="shared" si="22"/>
        <v>71바7506</v>
      </c>
      <c r="D10" s="115" t="str">
        <f t="shared" si="23"/>
        <v>중형</v>
      </c>
      <c r="E10" s="111" t="str">
        <f t="shared" si="16"/>
        <v>C</v>
      </c>
      <c r="F10" s="161">
        <f t="shared" si="17"/>
        <v>0.89692307692307682</v>
      </c>
      <c r="G10" s="162">
        <f t="shared" si="18"/>
        <v>2.3319999999999999</v>
      </c>
      <c r="H10" s="163">
        <f t="shared" si="19"/>
        <v>2.6</v>
      </c>
      <c r="I10" s="164">
        <f t="shared" si="24"/>
        <v>2565.4650000000001</v>
      </c>
      <c r="J10" s="165">
        <f t="shared" si="25"/>
        <v>2.4285163889254658E-2</v>
      </c>
      <c r="K10" s="165">
        <f t="shared" si="26"/>
        <v>0.36393393804894464</v>
      </c>
      <c r="L10" s="165">
        <f t="shared" si="27"/>
        <v>0.17774555489940419</v>
      </c>
      <c r="M10" s="166">
        <f t="shared" si="28"/>
        <v>11.926</v>
      </c>
      <c r="N10" s="167">
        <f t="shared" si="29"/>
        <v>0</v>
      </c>
      <c r="O10" s="167">
        <f t="shared" si="30"/>
        <v>9.6280000000000001</v>
      </c>
      <c r="P10" s="168">
        <f t="shared" si="31"/>
        <v>0</v>
      </c>
      <c r="Q10" s="169">
        <f t="shared" si="32"/>
        <v>69</v>
      </c>
      <c r="R10" s="170">
        <f t="shared" si="33"/>
        <v>24.94037099315273</v>
      </c>
      <c r="S10" s="142">
        <f t="shared" si="34"/>
        <v>0</v>
      </c>
      <c r="T10" s="142">
        <f t="shared" si="35"/>
        <v>247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200</v>
      </c>
      <c r="Z10" s="4" t="s">
        <v>191</v>
      </c>
      <c r="AA10" s="4" t="s">
        <v>48</v>
      </c>
      <c r="AB10" s="4">
        <v>518</v>
      </c>
      <c r="AC10" s="4">
        <v>2565.4650000000001</v>
      </c>
      <c r="AD10" s="4">
        <v>1099.9079999999999</v>
      </c>
      <c r="AE10" s="4">
        <v>2.3319999999999999</v>
      </c>
      <c r="AF10" s="4">
        <v>2.6</v>
      </c>
      <c r="AG10" s="4">
        <v>11.926</v>
      </c>
      <c r="AH10" s="4">
        <v>168.13854000000001</v>
      </c>
      <c r="AI10" s="4">
        <v>4.083272</v>
      </c>
      <c r="AJ10" s="4">
        <v>61.191321000000002</v>
      </c>
      <c r="AK10" s="4">
        <v>456</v>
      </c>
      <c r="AL10" s="4">
        <v>0</v>
      </c>
      <c r="AM10" s="4">
        <v>247</v>
      </c>
      <c r="AN10" s="4">
        <v>69</v>
      </c>
      <c r="AO10" s="4">
        <v>15.258042</v>
      </c>
      <c r="AP10" s="4">
        <v>167.7</v>
      </c>
      <c r="AQ10" s="4">
        <v>0</v>
      </c>
      <c r="AR10" s="4">
        <v>30</v>
      </c>
      <c r="AS10" s="4">
        <v>6534</v>
      </c>
      <c r="AT10" s="4">
        <v>0</v>
      </c>
      <c r="AU10" s="4">
        <v>9.6280000000000001</v>
      </c>
      <c r="AV10" s="4">
        <v>22054</v>
      </c>
      <c r="AW10" s="4">
        <v>0</v>
      </c>
      <c r="AX10" s="30">
        <v>0.59</v>
      </c>
      <c r="AY10">
        <v>0.89692307692307682</v>
      </c>
      <c r="AZ10" t="s">
        <v>69</v>
      </c>
      <c r="BA10" t="s">
        <v>259</v>
      </c>
      <c r="BB10">
        <v>1</v>
      </c>
      <c r="BC10" t="s">
        <v>333</v>
      </c>
      <c r="BD10">
        <v>9</v>
      </c>
      <c r="BE10">
        <v>34897.020000000004</v>
      </c>
      <c r="BF10">
        <v>7.3515303025874418E-2</v>
      </c>
      <c r="BG10">
        <v>6.5937571790899666E-2</v>
      </c>
      <c r="BH10">
        <v>107709.73400000001</v>
      </c>
      <c r="BI10">
        <v>2.3818320821403196E-2</v>
      </c>
      <c r="BJ10">
        <v>2.1363201598273943E-2</v>
      </c>
      <c r="BK10">
        <v>1</v>
      </c>
      <c r="BL10" t="s">
        <v>67</v>
      </c>
      <c r="BM10">
        <v>1</v>
      </c>
      <c r="BN10" t="s">
        <v>271</v>
      </c>
    </row>
    <row r="11" spans="1:66">
      <c r="A11" s="143" t="str">
        <f t="shared" si="20"/>
        <v>성산여객</v>
      </c>
      <c r="B11" s="143" t="str">
        <f t="shared" si="21"/>
        <v>521</v>
      </c>
      <c r="C11" s="144" t="str">
        <f t="shared" si="22"/>
        <v>71바7507</v>
      </c>
      <c r="D11" s="132" t="str">
        <f t="shared" si="23"/>
        <v>중형</v>
      </c>
      <c r="E11" s="128" t="str">
        <f t="shared" si="16"/>
        <v>C</v>
      </c>
      <c r="F11" s="151">
        <f t="shared" si="17"/>
        <v>0.87115384615384617</v>
      </c>
      <c r="G11" s="152">
        <f t="shared" si="18"/>
        <v>2.2650000000000001</v>
      </c>
      <c r="H11" s="153">
        <f t="shared" si="19"/>
        <v>2.6</v>
      </c>
      <c r="I11" s="154">
        <f t="shared" si="24"/>
        <v>4806.7749999999996</v>
      </c>
      <c r="J11" s="155">
        <f t="shared" si="25"/>
        <v>1.5823719922072155E-2</v>
      </c>
      <c r="K11" s="155">
        <f t="shared" si="26"/>
        <v>0.34576673608735337</v>
      </c>
      <c r="L11" s="155">
        <f t="shared" si="27"/>
        <v>0.208663813055531</v>
      </c>
      <c r="M11" s="156">
        <f t="shared" si="28"/>
        <v>7.3550000000000004</v>
      </c>
      <c r="N11" s="157">
        <f t="shared" si="29"/>
        <v>2.1000000000000001E-2</v>
      </c>
      <c r="O11" s="157">
        <f t="shared" si="30"/>
        <v>4.7850000000000001</v>
      </c>
      <c r="P11" s="158">
        <f t="shared" si="31"/>
        <v>0</v>
      </c>
      <c r="Q11" s="159">
        <f t="shared" si="32"/>
        <v>70</v>
      </c>
      <c r="R11" s="160">
        <f t="shared" si="33"/>
        <v>24.07636062749048</v>
      </c>
      <c r="S11" s="145">
        <f t="shared" si="34"/>
        <v>1</v>
      </c>
      <c r="T11" s="145">
        <f t="shared" si="35"/>
        <v>230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226</v>
      </c>
      <c r="Z11" t="s">
        <v>191</v>
      </c>
      <c r="AA11" t="s">
        <v>48</v>
      </c>
      <c r="AB11">
        <v>518</v>
      </c>
      <c r="AC11" s="1">
        <v>4806.7749999999996</v>
      </c>
      <c r="AD11" s="1">
        <v>2122.596</v>
      </c>
      <c r="AE11" s="28">
        <v>2.2650000000000001</v>
      </c>
      <c r="AF11">
        <v>2.6</v>
      </c>
      <c r="AG11">
        <v>7.3550000000000004</v>
      </c>
      <c r="AH11">
        <v>312.725707</v>
      </c>
      <c r="AI11">
        <v>4.9484839999999997</v>
      </c>
      <c r="AJ11">
        <v>108.13014699999999</v>
      </c>
      <c r="AK11">
        <v>1003</v>
      </c>
      <c r="AL11">
        <v>1</v>
      </c>
      <c r="AM11">
        <v>230</v>
      </c>
      <c r="AN11">
        <v>70</v>
      </c>
      <c r="AO11">
        <v>15.370578</v>
      </c>
      <c r="AP11">
        <v>547.29999999999995</v>
      </c>
      <c r="AQ11">
        <v>0</v>
      </c>
      <c r="AR11">
        <v>47</v>
      </c>
      <c r="AS11">
        <v>8701</v>
      </c>
      <c r="AT11">
        <v>2.1000000000000001E-2</v>
      </c>
      <c r="AU11">
        <v>4.7850000000000001</v>
      </c>
      <c r="AV11">
        <v>39501</v>
      </c>
      <c r="AW11">
        <v>0</v>
      </c>
      <c r="AX11" s="29">
        <v>0.45</v>
      </c>
      <c r="AY11">
        <v>0.87115384615384617</v>
      </c>
      <c r="AZ11" t="s">
        <v>69</v>
      </c>
      <c r="BA11" t="s">
        <v>259</v>
      </c>
      <c r="BB11">
        <v>3</v>
      </c>
      <c r="BC11" t="s">
        <v>334</v>
      </c>
      <c r="BD11">
        <v>8</v>
      </c>
      <c r="BE11">
        <v>34897.020000000004</v>
      </c>
      <c r="BF11">
        <v>0.13774170401942629</v>
      </c>
      <c r="BG11">
        <v>0.1199942152323079</v>
      </c>
      <c r="BH11">
        <v>107709.73400000001</v>
      </c>
      <c r="BI11">
        <v>4.4627117916752064E-2</v>
      </c>
      <c r="BJ11">
        <v>3.8877085415939781E-2</v>
      </c>
      <c r="BK11">
        <v>1</v>
      </c>
      <c r="BL11" t="s">
        <v>70</v>
      </c>
      <c r="BM11">
        <v>2</v>
      </c>
      <c r="BN11" t="s">
        <v>271</v>
      </c>
    </row>
    <row r="12" spans="1:66" s="2" customFormat="1">
      <c r="A12" s="140" t="str">
        <f t="shared" si="20"/>
        <v>성산여객</v>
      </c>
      <c r="B12" s="140" t="str">
        <f t="shared" si="21"/>
        <v>521</v>
      </c>
      <c r="C12" s="141" t="str">
        <f t="shared" si="22"/>
        <v>71바7509</v>
      </c>
      <c r="D12" s="115" t="str">
        <f t="shared" si="23"/>
        <v>중형</v>
      </c>
      <c r="E12" s="111" t="str">
        <f t="shared" si="16"/>
        <v>B</v>
      </c>
      <c r="F12" s="161">
        <f t="shared" si="17"/>
        <v>0.9124000000000001</v>
      </c>
      <c r="G12" s="162">
        <f t="shared" si="18"/>
        <v>2.2810000000000001</v>
      </c>
      <c r="H12" s="163">
        <f t="shared" si="19"/>
        <v>2.5</v>
      </c>
      <c r="I12" s="164">
        <f t="shared" si="24"/>
        <v>5117.4359999999997</v>
      </c>
      <c r="J12" s="165">
        <f t="shared" si="25"/>
        <v>2.0278123747374404E-2</v>
      </c>
      <c r="K12" s="165">
        <f t="shared" si="26"/>
        <v>0.40307947813777645</v>
      </c>
      <c r="L12" s="165">
        <f t="shared" si="27"/>
        <v>0.17743260492168345</v>
      </c>
      <c r="M12" s="166">
        <f t="shared" si="28"/>
        <v>12.997</v>
      </c>
      <c r="N12" s="167">
        <f t="shared" si="29"/>
        <v>0.89900000000000002</v>
      </c>
      <c r="O12" s="167">
        <f t="shared" si="30"/>
        <v>31.324000000000002</v>
      </c>
      <c r="P12" s="168">
        <f t="shared" si="31"/>
        <v>0</v>
      </c>
      <c r="Q12" s="169">
        <f t="shared" si="32"/>
        <v>70</v>
      </c>
      <c r="R12" s="170">
        <f t="shared" si="33"/>
        <v>25.766132748796231</v>
      </c>
      <c r="S12" s="142">
        <f t="shared" si="34"/>
        <v>46</v>
      </c>
      <c r="T12" s="142">
        <f t="shared" si="35"/>
        <v>1603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211</v>
      </c>
      <c r="Z12" t="s">
        <v>191</v>
      </c>
      <c r="AA12" t="s">
        <v>48</v>
      </c>
      <c r="AB12">
        <v>518</v>
      </c>
      <c r="AC12" s="1">
        <v>5117.4359999999997</v>
      </c>
      <c r="AD12" s="1">
        <v>2243.7719999999999</v>
      </c>
      <c r="AE12" s="28">
        <v>2.2810000000000001</v>
      </c>
      <c r="AF12">
        <v>2.5</v>
      </c>
      <c r="AG12">
        <v>12.997</v>
      </c>
      <c r="AH12">
        <v>344.42653999999999</v>
      </c>
      <c r="AI12">
        <v>6.984324</v>
      </c>
      <c r="AJ12">
        <v>138.83126999999999</v>
      </c>
      <c r="AK12">
        <v>908</v>
      </c>
      <c r="AL12">
        <v>46</v>
      </c>
      <c r="AM12">
        <v>1603</v>
      </c>
      <c r="AN12">
        <v>70</v>
      </c>
      <c r="AO12">
        <v>14.857844</v>
      </c>
      <c r="AP12">
        <v>1110.2</v>
      </c>
      <c r="AQ12">
        <v>0</v>
      </c>
      <c r="AR12">
        <v>151</v>
      </c>
      <c r="AS12">
        <v>34129</v>
      </c>
      <c r="AT12">
        <v>0.89900000000000002</v>
      </c>
      <c r="AU12">
        <v>31.324000000000002</v>
      </c>
      <c r="AV12">
        <v>38794</v>
      </c>
      <c r="AW12">
        <v>0</v>
      </c>
      <c r="AX12" s="29">
        <v>0.59</v>
      </c>
      <c r="AY12" s="2">
        <v>0.9124000000000001</v>
      </c>
      <c r="AZ12" s="2" t="s">
        <v>68</v>
      </c>
      <c r="BA12" s="2" t="s">
        <v>259</v>
      </c>
      <c r="BB12" s="2">
        <v>1</v>
      </c>
      <c r="BC12" s="2" t="s">
        <v>302</v>
      </c>
      <c r="BD12" s="2">
        <v>11</v>
      </c>
      <c r="BE12" s="2">
        <v>34897.020000000004</v>
      </c>
      <c r="BF12" s="2">
        <v>0.14664392546985386</v>
      </c>
      <c r="BG12" s="2">
        <v>0.13379791759869467</v>
      </c>
      <c r="BH12" s="2">
        <v>107709.73400000001</v>
      </c>
      <c r="BI12" s="2">
        <v>4.7511360486694722E-2</v>
      </c>
      <c r="BJ12" s="2">
        <v>4.3349365308060266E-2</v>
      </c>
      <c r="BK12" s="2">
        <v>1</v>
      </c>
      <c r="BL12" s="2" t="s">
        <v>70</v>
      </c>
      <c r="BM12" s="2">
        <v>3</v>
      </c>
      <c r="BN12" s="2" t="s">
        <v>271</v>
      </c>
    </row>
    <row r="13" spans="1:66">
      <c r="A13" s="143" t="str">
        <f t="shared" si="20"/>
        <v>성산여객</v>
      </c>
      <c r="B13" s="143" t="str">
        <f t="shared" si="21"/>
        <v>521</v>
      </c>
      <c r="C13" s="144" t="str">
        <f t="shared" si="22"/>
        <v>71바7510</v>
      </c>
      <c r="D13" s="132" t="str">
        <f t="shared" si="23"/>
        <v>중형</v>
      </c>
      <c r="E13" s="128" t="str">
        <f t="shared" si="16"/>
        <v>C</v>
      </c>
      <c r="F13" s="151">
        <f t="shared" si="17"/>
        <v>0.89379310344827589</v>
      </c>
      <c r="G13" s="152">
        <f t="shared" si="18"/>
        <v>2.5920000000000001</v>
      </c>
      <c r="H13" s="153">
        <f t="shared" si="19"/>
        <v>2.9</v>
      </c>
      <c r="I13" s="154">
        <f t="shared" si="24"/>
        <v>3893.3240000000001</v>
      </c>
      <c r="J13" s="155">
        <f t="shared" si="25"/>
        <v>2.3258724829495057E-2</v>
      </c>
      <c r="K13" s="155">
        <f t="shared" si="26"/>
        <v>0.37595041908159843</v>
      </c>
      <c r="L13" s="155">
        <f t="shared" si="27"/>
        <v>0.132791414225993</v>
      </c>
      <c r="M13" s="156">
        <f t="shared" si="28"/>
        <v>5.6619999999999999</v>
      </c>
      <c r="N13" s="157">
        <f t="shared" si="29"/>
        <v>0.437</v>
      </c>
      <c r="O13" s="157">
        <f t="shared" si="30"/>
        <v>4.726</v>
      </c>
      <c r="P13" s="158">
        <f t="shared" si="31"/>
        <v>0</v>
      </c>
      <c r="Q13" s="159">
        <f t="shared" si="32"/>
        <v>73</v>
      </c>
      <c r="R13" s="160">
        <f t="shared" si="33"/>
        <v>24.304188961859897</v>
      </c>
      <c r="S13" s="145">
        <f t="shared" si="34"/>
        <v>17</v>
      </c>
      <c r="T13" s="145">
        <f t="shared" si="35"/>
        <v>184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274</v>
      </c>
      <c r="Z13" s="4" t="s">
        <v>191</v>
      </c>
      <c r="AA13" s="4" t="s">
        <v>196</v>
      </c>
      <c r="AB13" s="4">
        <v>518</v>
      </c>
      <c r="AC13" s="4">
        <v>3893.3240000000001</v>
      </c>
      <c r="AD13" s="4">
        <v>1502.3320000000001</v>
      </c>
      <c r="AE13" s="4">
        <v>2.5920000000000001</v>
      </c>
      <c r="AF13" s="4">
        <v>2.9</v>
      </c>
      <c r="AG13" s="4">
        <v>5.6619999999999999</v>
      </c>
      <c r="AH13" s="4">
        <v>266.63435099999998</v>
      </c>
      <c r="AI13" s="4">
        <v>6.2015750000000001</v>
      </c>
      <c r="AJ13" s="4">
        <v>100.24129600000001</v>
      </c>
      <c r="AK13" s="4">
        <v>517</v>
      </c>
      <c r="AL13" s="4">
        <v>17</v>
      </c>
      <c r="AM13" s="4">
        <v>184</v>
      </c>
      <c r="AN13" s="4">
        <v>73</v>
      </c>
      <c r="AO13" s="4">
        <v>14.601734</v>
      </c>
      <c r="AP13" s="4">
        <v>749.6</v>
      </c>
      <c r="AQ13" s="4">
        <v>0</v>
      </c>
      <c r="AR13" s="4">
        <v>79</v>
      </c>
      <c r="AS13" s="4">
        <v>19883</v>
      </c>
      <c r="AT13" s="4">
        <v>0.437</v>
      </c>
      <c r="AU13" s="4">
        <v>4.726</v>
      </c>
      <c r="AV13" s="4">
        <v>33179</v>
      </c>
      <c r="AW13" s="4">
        <v>0</v>
      </c>
      <c r="AX13" s="30">
        <v>0.45</v>
      </c>
      <c r="AY13">
        <v>0.89379310344827589</v>
      </c>
      <c r="AZ13" t="s">
        <v>69</v>
      </c>
      <c r="BA13" t="s">
        <v>259</v>
      </c>
      <c r="BB13">
        <v>2</v>
      </c>
      <c r="BC13" t="s">
        <v>335</v>
      </c>
      <c r="BD13">
        <v>11</v>
      </c>
      <c r="BE13">
        <v>34897.020000000004</v>
      </c>
      <c r="BF13">
        <v>0.11156608787799072</v>
      </c>
      <c r="BG13">
        <v>9.9716999924052391E-2</v>
      </c>
      <c r="BH13">
        <v>107709.73400000001</v>
      </c>
      <c r="BI13">
        <v>3.6146445222861659E-2</v>
      </c>
      <c r="BJ13">
        <v>3.2307443454364627E-2</v>
      </c>
      <c r="BK13">
        <v>1</v>
      </c>
      <c r="BL13" t="s">
        <v>67</v>
      </c>
      <c r="BM13">
        <v>1</v>
      </c>
      <c r="BN13" t="s">
        <v>271</v>
      </c>
    </row>
    <row r="14" spans="1:66">
      <c r="A14" s="140" t="str">
        <f t="shared" si="20"/>
        <v>성산여객</v>
      </c>
      <c r="B14" s="140" t="str">
        <f t="shared" si="21"/>
        <v>521</v>
      </c>
      <c r="C14" s="141" t="str">
        <f t="shared" si="22"/>
        <v>75아1152</v>
      </c>
      <c r="D14" s="115" t="str">
        <f t="shared" si="23"/>
        <v>중형</v>
      </c>
      <c r="E14" s="111" t="str">
        <f t="shared" si="16"/>
        <v>F</v>
      </c>
      <c r="F14" s="161">
        <f t="shared" si="17"/>
        <v>0.75600000000000001</v>
      </c>
      <c r="G14" s="162">
        <f t="shared" si="18"/>
        <v>1.89</v>
      </c>
      <c r="H14" s="163">
        <f t="shared" si="19"/>
        <v>2.5</v>
      </c>
      <c r="I14" s="164">
        <f t="shared" si="24"/>
        <v>1100.597</v>
      </c>
      <c r="J14" s="165">
        <f t="shared" si="25"/>
        <v>3.1061815475673892E-2</v>
      </c>
      <c r="K14" s="165">
        <f t="shared" si="26"/>
        <v>0.41732865195355218</v>
      </c>
      <c r="L14" s="165">
        <f t="shared" si="27"/>
        <v>0.18262815544654401</v>
      </c>
      <c r="M14" s="166">
        <f t="shared" si="28"/>
        <v>13.266999999999999</v>
      </c>
      <c r="N14" s="167">
        <f t="shared" si="29"/>
        <v>1.454</v>
      </c>
      <c r="O14" s="167">
        <f t="shared" si="30"/>
        <v>28.076000000000001</v>
      </c>
      <c r="P14" s="168">
        <f t="shared" si="31"/>
        <v>0</v>
      </c>
      <c r="Q14" s="169">
        <f t="shared" si="32"/>
        <v>66</v>
      </c>
      <c r="R14" s="170">
        <f t="shared" si="33"/>
        <v>21.644925185368855</v>
      </c>
      <c r="S14" s="142">
        <f t="shared" si="34"/>
        <v>16</v>
      </c>
      <c r="T14" s="142">
        <f t="shared" si="35"/>
        <v>309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275</v>
      </c>
      <c r="Z14" t="s">
        <v>191</v>
      </c>
      <c r="AA14" t="s">
        <v>48</v>
      </c>
      <c r="AB14">
        <v>518</v>
      </c>
      <c r="AC14" s="1">
        <v>1100.597</v>
      </c>
      <c r="AD14" s="1">
        <v>582.20799999999997</v>
      </c>
      <c r="AE14" s="28">
        <v>1.89</v>
      </c>
      <c r="AF14">
        <v>2.5</v>
      </c>
      <c r="AG14">
        <v>13.266999999999999</v>
      </c>
      <c r="AH14">
        <v>92.180800000000005</v>
      </c>
      <c r="AI14">
        <v>2.8633030000000002</v>
      </c>
      <c r="AJ14">
        <v>38.469689000000002</v>
      </c>
      <c r="AK14">
        <v>201</v>
      </c>
      <c r="AL14">
        <v>16</v>
      </c>
      <c r="AM14">
        <v>309</v>
      </c>
      <c r="AN14">
        <v>66</v>
      </c>
      <c r="AO14">
        <v>11.939546999999999</v>
      </c>
      <c r="AP14">
        <v>39.6</v>
      </c>
      <c r="AQ14">
        <v>0</v>
      </c>
      <c r="AR14">
        <v>35</v>
      </c>
      <c r="AS14">
        <v>11908</v>
      </c>
      <c r="AT14">
        <v>1.454</v>
      </c>
      <c r="AU14">
        <v>28.076000000000001</v>
      </c>
      <c r="AV14">
        <v>204</v>
      </c>
      <c r="AW14">
        <v>0</v>
      </c>
      <c r="AX14" s="29">
        <v>0.59</v>
      </c>
      <c r="AY14">
        <v>0.75600000000000001</v>
      </c>
      <c r="AZ14" t="s">
        <v>70</v>
      </c>
      <c r="BA14" t="s">
        <v>259</v>
      </c>
      <c r="BB14">
        <v>1</v>
      </c>
      <c r="BC14" t="s">
        <v>260</v>
      </c>
      <c r="BD14">
        <v>1</v>
      </c>
      <c r="BE14">
        <v>34897.020000000004</v>
      </c>
      <c r="BF14">
        <v>3.1538423624710647E-2</v>
      </c>
      <c r="BG14">
        <v>2.384304826028125E-2</v>
      </c>
      <c r="BH14">
        <v>107709.73400000001</v>
      </c>
      <c r="BI14">
        <v>1.021817582429458E-2</v>
      </c>
      <c r="BJ14">
        <v>7.7249409231667024E-3</v>
      </c>
      <c r="BK14">
        <v>1</v>
      </c>
      <c r="BL14" t="s">
        <v>69</v>
      </c>
      <c r="BM14">
        <v>-2</v>
      </c>
      <c r="BN14" t="s">
        <v>270</v>
      </c>
    </row>
    <row r="15" spans="1:66">
      <c r="A15" s="143" t="str">
        <f t="shared" si="20"/>
        <v>성산여객</v>
      </c>
      <c r="B15" s="143" t="str">
        <f t="shared" si="21"/>
        <v>551</v>
      </c>
      <c r="C15" s="144" t="str">
        <f t="shared" si="22"/>
        <v>71바7051</v>
      </c>
      <c r="D15" s="132" t="str">
        <f t="shared" si="23"/>
        <v>중형</v>
      </c>
      <c r="E15" s="128" t="str">
        <f t="shared" si="16"/>
        <v>F</v>
      </c>
      <c r="F15" s="151">
        <f t="shared" si="17"/>
        <v>0.76639999999999997</v>
      </c>
      <c r="G15" s="152">
        <f t="shared" si="18"/>
        <v>1.9159999999999999</v>
      </c>
      <c r="H15" s="153">
        <f t="shared" si="19"/>
        <v>2.5</v>
      </c>
      <c r="I15" s="154">
        <f t="shared" si="24"/>
        <v>3961.9180000000001</v>
      </c>
      <c r="J15" s="155">
        <f t="shared" si="25"/>
        <v>4.1274612361075852E-2</v>
      </c>
      <c r="K15" s="155">
        <f t="shared" si="26"/>
        <v>0.41412595717351708</v>
      </c>
      <c r="L15" s="155">
        <f t="shared" si="27"/>
        <v>0.23069634454827181</v>
      </c>
      <c r="M15" s="156">
        <f t="shared" si="28"/>
        <v>11.84</v>
      </c>
      <c r="N15" s="157">
        <f t="shared" si="29"/>
        <v>1.3879999999999999</v>
      </c>
      <c r="O15" s="157">
        <f t="shared" si="30"/>
        <v>21.53</v>
      </c>
      <c r="P15" s="158">
        <f t="shared" si="31"/>
        <v>0</v>
      </c>
      <c r="Q15" s="159">
        <f t="shared" si="32"/>
        <v>72</v>
      </c>
      <c r="R15" s="160">
        <f t="shared" si="33"/>
        <v>20.39161554559038</v>
      </c>
      <c r="S15" s="145">
        <f t="shared" si="34"/>
        <v>55</v>
      </c>
      <c r="T15" s="145">
        <f t="shared" si="35"/>
        <v>853</v>
      </c>
      <c r="U15" t="s">
        <v>117</v>
      </c>
      <c r="V15" s="5" t="s">
        <v>119</v>
      </c>
      <c r="W15" t="s">
        <v>117</v>
      </c>
      <c r="X15" s="5" t="s">
        <v>119</v>
      </c>
      <c r="Y15" t="s">
        <v>221</v>
      </c>
      <c r="Z15" t="s">
        <v>191</v>
      </c>
      <c r="AA15" t="s">
        <v>48</v>
      </c>
      <c r="AB15">
        <v>518</v>
      </c>
      <c r="AC15" s="1">
        <v>3961.9180000000001</v>
      </c>
      <c r="AD15" s="1">
        <v>2068.0030000000002</v>
      </c>
      <c r="AE15" s="28">
        <v>1.9159999999999999</v>
      </c>
      <c r="AF15">
        <v>2.5</v>
      </c>
      <c r="AG15">
        <v>11.84</v>
      </c>
      <c r="AH15">
        <v>356.76041900000001</v>
      </c>
      <c r="AI15">
        <v>14.725148000000001</v>
      </c>
      <c r="AJ15">
        <v>147.74375000000001</v>
      </c>
      <c r="AK15">
        <v>914</v>
      </c>
      <c r="AL15">
        <v>55</v>
      </c>
      <c r="AM15">
        <v>853</v>
      </c>
      <c r="AN15">
        <v>72</v>
      </c>
      <c r="AO15">
        <v>11.105262</v>
      </c>
      <c r="AP15">
        <v>0.9</v>
      </c>
      <c r="AQ15">
        <v>0</v>
      </c>
      <c r="AR15">
        <v>36</v>
      </c>
      <c r="AS15">
        <v>15919</v>
      </c>
      <c r="AT15">
        <v>1.3879999999999999</v>
      </c>
      <c r="AU15">
        <v>21.53</v>
      </c>
      <c r="AV15">
        <v>0</v>
      </c>
      <c r="AW15">
        <v>0</v>
      </c>
      <c r="AX15" s="29">
        <v>0.59</v>
      </c>
      <c r="AY15">
        <v>0.76639999999999997</v>
      </c>
      <c r="AZ15" t="s">
        <v>70</v>
      </c>
      <c r="BA15" t="s">
        <v>262</v>
      </c>
      <c r="BB15">
        <v>2</v>
      </c>
      <c r="BC15" t="s">
        <v>263</v>
      </c>
      <c r="BD15">
        <v>1</v>
      </c>
      <c r="BE15">
        <v>11627.484999999999</v>
      </c>
      <c r="BF15">
        <v>0.34073731335710178</v>
      </c>
      <c r="BG15">
        <v>0.26114107695688277</v>
      </c>
      <c r="BH15">
        <v>107709.73400000001</v>
      </c>
      <c r="BI15">
        <v>3.6783286457656647E-2</v>
      </c>
      <c r="BJ15">
        <v>2.8190710741148053E-2</v>
      </c>
      <c r="BK15">
        <v>1</v>
      </c>
      <c r="BL15" t="s">
        <v>70</v>
      </c>
      <c r="BM15">
        <v>0</v>
      </c>
      <c r="BN15" t="s">
        <v>273</v>
      </c>
    </row>
    <row r="16" spans="1:66">
      <c r="A16" s="140" t="str">
        <f t="shared" si="20"/>
        <v>성산여객</v>
      </c>
      <c r="B16" s="140" t="str">
        <f t="shared" si="21"/>
        <v>551</v>
      </c>
      <c r="C16" s="141" t="str">
        <f t="shared" si="22"/>
        <v>71바7058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0.75678571428571439</v>
      </c>
      <c r="G16" s="162">
        <f t="shared" si="18"/>
        <v>2.1190000000000002</v>
      </c>
      <c r="H16" s="163">
        <f t="shared" si="19"/>
        <v>2.8</v>
      </c>
      <c r="I16" s="164">
        <f t="shared" si="24"/>
        <v>4342.6769999999997</v>
      </c>
      <c r="J16" s="165">
        <f t="shared" si="25"/>
        <v>6.5379848740418203E-2</v>
      </c>
      <c r="K16" s="165">
        <f t="shared" si="26"/>
        <v>0.39891784980241207</v>
      </c>
      <c r="L16" s="165">
        <f t="shared" si="27"/>
        <v>0.18905389463687952</v>
      </c>
      <c r="M16" s="166">
        <f t="shared" si="28"/>
        <v>7.0389999999999997</v>
      </c>
      <c r="N16" s="167">
        <f t="shared" si="29"/>
        <v>0.96699999999999997</v>
      </c>
      <c r="O16" s="167">
        <f t="shared" si="30"/>
        <v>11.007</v>
      </c>
      <c r="P16" s="168">
        <f t="shared" si="31"/>
        <v>0</v>
      </c>
      <c r="Q16" s="169">
        <f t="shared" si="32"/>
        <v>71</v>
      </c>
      <c r="R16" s="170">
        <f t="shared" si="33"/>
        <v>20.6560402057038</v>
      </c>
      <c r="S16" s="142">
        <f t="shared" si="34"/>
        <v>42</v>
      </c>
      <c r="T16" s="142">
        <f t="shared" si="35"/>
        <v>478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265</v>
      </c>
      <c r="Z16" s="4" t="s">
        <v>191</v>
      </c>
      <c r="AA16" s="4" t="s">
        <v>196</v>
      </c>
      <c r="AB16" s="4">
        <v>518</v>
      </c>
      <c r="AC16" s="4">
        <v>4342.6769999999997</v>
      </c>
      <c r="AD16" s="4">
        <v>2049.6819999999998</v>
      </c>
      <c r="AE16" s="4">
        <v>2.1190000000000002</v>
      </c>
      <c r="AF16" s="4">
        <v>2.8</v>
      </c>
      <c r="AG16" s="4">
        <v>7.0389999999999997</v>
      </c>
      <c r="AH16" s="4">
        <v>392.452361</v>
      </c>
      <c r="AI16" s="4">
        <v>25.658476</v>
      </c>
      <c r="AJ16" s="4">
        <v>156.556252</v>
      </c>
      <c r="AK16" s="4">
        <v>821</v>
      </c>
      <c r="AL16" s="4">
        <v>42</v>
      </c>
      <c r="AM16" s="4">
        <v>478</v>
      </c>
      <c r="AN16" s="4">
        <v>71</v>
      </c>
      <c r="AO16" s="4">
        <v>11.065488</v>
      </c>
      <c r="AP16" s="4">
        <v>192.1</v>
      </c>
      <c r="AQ16" s="4">
        <v>0</v>
      </c>
      <c r="AR16" s="4">
        <v>41</v>
      </c>
      <c r="AS16" s="4">
        <v>22767</v>
      </c>
      <c r="AT16" s="4">
        <v>0.96699999999999997</v>
      </c>
      <c r="AU16" s="4">
        <v>11.007</v>
      </c>
      <c r="AV16" s="4">
        <v>0</v>
      </c>
      <c r="AW16" s="4">
        <v>0</v>
      </c>
      <c r="AX16" s="30">
        <v>0.48</v>
      </c>
      <c r="AY16">
        <v>0.75678571428571439</v>
      </c>
      <c r="AZ16" t="s">
        <v>70</v>
      </c>
      <c r="BA16" t="s">
        <v>262</v>
      </c>
      <c r="BB16">
        <v>3</v>
      </c>
      <c r="BC16" t="s">
        <v>266</v>
      </c>
      <c r="BD16">
        <v>1</v>
      </c>
      <c r="BE16">
        <v>11627.484999999999</v>
      </c>
      <c r="BF16">
        <v>0.3734837757262211</v>
      </c>
      <c r="BG16">
        <v>0.28264718598709382</v>
      </c>
      <c r="BH16">
        <v>107709.73400000001</v>
      </c>
      <c r="BI16">
        <v>4.0318333717173596E-2</v>
      </c>
      <c r="BJ16">
        <v>3.0512338980961021E-2</v>
      </c>
      <c r="BK16">
        <v>1</v>
      </c>
      <c r="BL16" t="s">
        <v>70</v>
      </c>
      <c r="BM16">
        <v>0</v>
      </c>
      <c r="BN16" t="s">
        <v>273</v>
      </c>
    </row>
    <row r="17" spans="1:66">
      <c r="A17" s="143" t="str">
        <f t="shared" si="20"/>
        <v>성산여객</v>
      </c>
      <c r="B17" s="143" t="str">
        <f t="shared" si="21"/>
        <v>551</v>
      </c>
      <c r="C17" s="144" t="str">
        <f t="shared" si="22"/>
        <v>71바7082</v>
      </c>
      <c r="D17" s="132" t="str">
        <f t="shared" si="23"/>
        <v>중형</v>
      </c>
      <c r="E17" s="128" t="str">
        <f t="shared" si="16"/>
        <v>F</v>
      </c>
      <c r="F17" s="151">
        <f t="shared" si="17"/>
        <v>0.7811538461538462</v>
      </c>
      <c r="G17" s="152">
        <f t="shared" si="18"/>
        <v>2.0310000000000001</v>
      </c>
      <c r="H17" s="153">
        <f t="shared" si="19"/>
        <v>2.6</v>
      </c>
      <c r="I17" s="154">
        <f t="shared" si="24"/>
        <v>3322.89</v>
      </c>
      <c r="J17" s="155">
        <f t="shared" si="25"/>
        <v>5.4995767475241993E-2</v>
      </c>
      <c r="K17" s="155">
        <f t="shared" si="26"/>
        <v>0.40717384775075682</v>
      </c>
      <c r="L17" s="155">
        <f t="shared" si="27"/>
        <v>0.17183836961199439</v>
      </c>
      <c r="M17" s="156">
        <f t="shared" si="28"/>
        <v>11.831</v>
      </c>
      <c r="N17" s="157">
        <f t="shared" si="29"/>
        <v>1.8959999999999999</v>
      </c>
      <c r="O17" s="157">
        <f t="shared" si="30"/>
        <v>13.813000000000001</v>
      </c>
      <c r="P17" s="158">
        <f t="shared" si="31"/>
        <v>0</v>
      </c>
      <c r="Q17" s="159">
        <f t="shared" si="32"/>
        <v>68</v>
      </c>
      <c r="R17" s="160">
        <f t="shared" si="33"/>
        <v>20.238612429880675</v>
      </c>
      <c r="S17" s="145">
        <f t="shared" si="34"/>
        <v>63</v>
      </c>
      <c r="T17" s="145">
        <f t="shared" si="35"/>
        <v>459</v>
      </c>
      <c r="U17" t="s">
        <v>117</v>
      </c>
      <c r="V17" s="5" t="s">
        <v>119</v>
      </c>
      <c r="W17" t="s">
        <v>117</v>
      </c>
      <c r="X17" s="5" t="s">
        <v>119</v>
      </c>
      <c r="Y17" t="s">
        <v>193</v>
      </c>
      <c r="Z17" t="s">
        <v>191</v>
      </c>
      <c r="AA17" t="s">
        <v>48</v>
      </c>
      <c r="AB17">
        <v>518</v>
      </c>
      <c r="AC17" s="1">
        <v>3322.89</v>
      </c>
      <c r="AD17" s="1">
        <v>1635.816</v>
      </c>
      <c r="AE17" s="28">
        <v>2.0310000000000001</v>
      </c>
      <c r="AF17">
        <v>2.6</v>
      </c>
      <c r="AG17">
        <v>11.831</v>
      </c>
      <c r="AH17">
        <v>305.27405599999997</v>
      </c>
      <c r="AI17">
        <v>16.788781</v>
      </c>
      <c r="AJ17">
        <v>124.299612</v>
      </c>
      <c r="AK17">
        <v>571</v>
      </c>
      <c r="AL17">
        <v>63</v>
      </c>
      <c r="AM17">
        <v>459</v>
      </c>
      <c r="AN17">
        <v>68</v>
      </c>
      <c r="AO17">
        <v>10.88494</v>
      </c>
      <c r="AP17">
        <v>62.9</v>
      </c>
      <c r="AQ17">
        <v>0</v>
      </c>
      <c r="AR17">
        <v>48</v>
      </c>
      <c r="AS17">
        <v>15578</v>
      </c>
      <c r="AT17">
        <v>1.8959999999999999</v>
      </c>
      <c r="AU17">
        <v>13.813000000000001</v>
      </c>
      <c r="AV17">
        <v>0</v>
      </c>
      <c r="AW17">
        <v>0</v>
      </c>
      <c r="AX17" s="29">
        <v>0.63</v>
      </c>
      <c r="AY17">
        <v>0.7811538461538462</v>
      </c>
      <c r="AZ17" t="s">
        <v>70</v>
      </c>
      <c r="BA17" t="s">
        <v>262</v>
      </c>
      <c r="BB17">
        <v>1</v>
      </c>
      <c r="BC17" t="s">
        <v>264</v>
      </c>
      <c r="BD17">
        <v>1</v>
      </c>
      <c r="BE17">
        <v>11627.484999999999</v>
      </c>
      <c r="BF17">
        <v>0.28577891091667718</v>
      </c>
      <c r="BG17">
        <v>0.22323729541221976</v>
      </c>
      <c r="BH17">
        <v>107709.73400000001</v>
      </c>
      <c r="BI17">
        <v>3.0850415060908049E-2</v>
      </c>
      <c r="BJ17">
        <v>2.4098920380270866E-2</v>
      </c>
      <c r="BK17">
        <v>1</v>
      </c>
      <c r="BL17" t="s">
        <v>70</v>
      </c>
      <c r="BM17">
        <v>0</v>
      </c>
      <c r="BN17" t="s">
        <v>273</v>
      </c>
    </row>
    <row r="18" spans="1:66">
      <c r="A18" s="140" t="str">
        <f t="shared" si="20"/>
        <v>성산여객</v>
      </c>
      <c r="B18" s="140" t="str">
        <f t="shared" si="21"/>
        <v>586</v>
      </c>
      <c r="C18" s="141" t="str">
        <f t="shared" si="22"/>
        <v>71바7059</v>
      </c>
      <c r="D18" s="115" t="str">
        <f t="shared" si="23"/>
        <v>중형</v>
      </c>
      <c r="E18" s="111" t="str">
        <f t="shared" si="16"/>
        <v>F</v>
      </c>
      <c r="F18" s="161">
        <f t="shared" si="17"/>
        <v>0.70038461538461538</v>
      </c>
      <c r="G18" s="162">
        <f t="shared" si="18"/>
        <v>1.821</v>
      </c>
      <c r="H18" s="163">
        <f t="shared" si="19"/>
        <v>2.6</v>
      </c>
      <c r="I18" s="164">
        <f t="shared" si="24"/>
        <v>5492.5569999999998</v>
      </c>
      <c r="J18" s="165">
        <f t="shared" si="25"/>
        <v>2.4019645034218915E-2</v>
      </c>
      <c r="K18" s="165">
        <f t="shared" si="26"/>
        <v>0.43529362342148142</v>
      </c>
      <c r="L18" s="165">
        <f t="shared" si="27"/>
        <v>0.2026378606539723</v>
      </c>
      <c r="M18" s="166">
        <f t="shared" si="28"/>
        <v>8.0530000000000008</v>
      </c>
      <c r="N18" s="167" t="str">
        <f t="shared" si="29"/>
        <v>속도계이상</v>
      </c>
      <c r="O18" s="167" t="str">
        <f t="shared" si="30"/>
        <v>속도계이상</v>
      </c>
      <c r="P18" s="168">
        <f t="shared" si="31"/>
        <v>0.36333333333333334</v>
      </c>
      <c r="Q18" s="169">
        <f t="shared" si="32"/>
        <v>87</v>
      </c>
      <c r="R18" s="170">
        <f t="shared" si="33"/>
        <v>26.096097533861471</v>
      </c>
      <c r="S18" s="142" t="str">
        <f t="shared" si="34"/>
        <v>속도계이상</v>
      </c>
      <c r="T18" s="142" t="str">
        <f t="shared" si="35"/>
        <v>속도계이상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240</v>
      </c>
      <c r="Z18" t="s">
        <v>191</v>
      </c>
      <c r="AA18" t="s">
        <v>196</v>
      </c>
      <c r="AB18">
        <v>518</v>
      </c>
      <c r="AC18" s="1">
        <v>5492.5569999999998</v>
      </c>
      <c r="AD18" s="1">
        <v>3016.9250000000002</v>
      </c>
      <c r="AE18" s="28">
        <v>1.821</v>
      </c>
      <c r="AF18">
        <v>2.6</v>
      </c>
      <c r="AG18">
        <v>8.0530000000000008</v>
      </c>
      <c r="AH18">
        <v>389.27211399999999</v>
      </c>
      <c r="AI18">
        <v>9.3501779999999997</v>
      </c>
      <c r="AJ18">
        <v>169.44766899999999</v>
      </c>
      <c r="AK18">
        <v>1113</v>
      </c>
      <c r="AL18">
        <v>0</v>
      </c>
      <c r="AM18">
        <v>0</v>
      </c>
      <c r="AN18">
        <v>87</v>
      </c>
      <c r="AO18">
        <v>14.109813000000001</v>
      </c>
      <c r="AP18">
        <v>5949.6</v>
      </c>
      <c r="AQ18">
        <v>21.8</v>
      </c>
      <c r="AR18">
        <v>141</v>
      </c>
      <c r="AS18">
        <v>110216</v>
      </c>
      <c r="AT18">
        <v>0</v>
      </c>
      <c r="AU18">
        <v>0</v>
      </c>
      <c r="AV18">
        <v>0</v>
      </c>
      <c r="AW18">
        <v>17</v>
      </c>
      <c r="AX18" s="29">
        <v>0.35</v>
      </c>
      <c r="AY18">
        <v>0.70038461538461538</v>
      </c>
      <c r="AZ18" t="s">
        <v>70</v>
      </c>
      <c r="BA18" t="s">
        <v>267</v>
      </c>
      <c r="BB18">
        <v>3</v>
      </c>
      <c r="BC18" t="s">
        <v>288</v>
      </c>
      <c r="BD18">
        <v>1</v>
      </c>
      <c r="BE18">
        <v>17847.424999999999</v>
      </c>
      <c r="BF18">
        <v>0.30775066991456751</v>
      </c>
      <c r="BG18">
        <v>0.21554383458247209</v>
      </c>
      <c r="BH18">
        <v>107709.73400000001</v>
      </c>
      <c r="BI18">
        <v>5.0994063359213193E-2</v>
      </c>
      <c r="BJ18">
        <v>3.5715457452741239E-2</v>
      </c>
      <c r="BK18">
        <v>1</v>
      </c>
      <c r="BL18" t="s">
        <v>122</v>
      </c>
      <c r="BM18">
        <v>1</v>
      </c>
      <c r="BN18" t="s">
        <v>271</v>
      </c>
    </row>
    <row r="19" spans="1:66">
      <c r="A19" s="143" t="str">
        <f t="shared" si="20"/>
        <v>성산여객</v>
      </c>
      <c r="B19" s="143" t="str">
        <f t="shared" si="21"/>
        <v>586</v>
      </c>
      <c r="C19" s="144" t="str">
        <f t="shared" si="22"/>
        <v>71바7061</v>
      </c>
      <c r="D19" s="132" t="str">
        <f t="shared" si="23"/>
        <v>중형</v>
      </c>
      <c r="E19" s="128" t="str">
        <f t="shared" si="16"/>
        <v>F</v>
      </c>
      <c r="F19" s="151">
        <f t="shared" si="17"/>
        <v>0.7946153846153845</v>
      </c>
      <c r="G19" s="152">
        <f t="shared" si="18"/>
        <v>2.0659999999999998</v>
      </c>
      <c r="H19" s="153">
        <f t="shared" si="19"/>
        <v>2.6</v>
      </c>
      <c r="I19" s="154">
        <f t="shared" si="24"/>
        <v>5502.8509999999997</v>
      </c>
      <c r="J19" s="155">
        <f t="shared" si="25"/>
        <v>3.1312324120369377E-2</v>
      </c>
      <c r="K19" s="155">
        <f t="shared" si="26"/>
        <v>0.40835964374109968</v>
      </c>
      <c r="L19" s="155">
        <f t="shared" si="27"/>
        <v>0.21207188782687375</v>
      </c>
      <c r="M19" s="156">
        <f t="shared" si="28"/>
        <v>9.1989999999999998</v>
      </c>
      <c r="N19" s="157">
        <f t="shared" si="29"/>
        <v>6.0510000000000002</v>
      </c>
      <c r="O19" s="157">
        <f t="shared" si="30"/>
        <v>47.302999999999997</v>
      </c>
      <c r="P19" s="158">
        <f t="shared" si="31"/>
        <v>0</v>
      </c>
      <c r="Q19" s="159">
        <f t="shared" si="32"/>
        <v>71</v>
      </c>
      <c r="R19" s="160">
        <f t="shared" si="33"/>
        <v>24.788468187858236</v>
      </c>
      <c r="S19" s="145">
        <f t="shared" si="34"/>
        <v>333</v>
      </c>
      <c r="T19" s="145">
        <f t="shared" si="35"/>
        <v>2603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225</v>
      </c>
      <c r="Z19" s="4" t="s">
        <v>191</v>
      </c>
      <c r="AA19" s="4" t="s">
        <v>196</v>
      </c>
      <c r="AB19" s="4">
        <v>518</v>
      </c>
      <c r="AC19" s="4">
        <v>5502.8509999999997</v>
      </c>
      <c r="AD19" s="4">
        <v>2663.2629999999999</v>
      </c>
      <c r="AE19" s="4">
        <v>2.0659999999999998</v>
      </c>
      <c r="AF19" s="4">
        <v>2.6</v>
      </c>
      <c r="AG19" s="4">
        <v>9.1989999999999998</v>
      </c>
      <c r="AH19" s="4">
        <v>396.18288799999999</v>
      </c>
      <c r="AI19" s="4">
        <v>12.405407</v>
      </c>
      <c r="AJ19" s="4">
        <v>161.78510299999999</v>
      </c>
      <c r="AK19" s="4">
        <v>1167</v>
      </c>
      <c r="AL19" s="4">
        <v>333</v>
      </c>
      <c r="AM19" s="4">
        <v>2603</v>
      </c>
      <c r="AN19" s="4">
        <v>71</v>
      </c>
      <c r="AO19" s="4">
        <v>13.889673</v>
      </c>
      <c r="AP19" s="4">
        <v>908.5</v>
      </c>
      <c r="AQ19" s="4">
        <v>0</v>
      </c>
      <c r="AR19" s="4">
        <v>58</v>
      </c>
      <c r="AS19" s="4">
        <v>28698</v>
      </c>
      <c r="AT19" s="4">
        <v>6.0510000000000002</v>
      </c>
      <c r="AU19" s="4">
        <v>47.302999999999997</v>
      </c>
      <c r="AV19" s="4">
        <v>0</v>
      </c>
      <c r="AW19" s="4">
        <v>0</v>
      </c>
      <c r="AX19" s="30">
        <v>0.45</v>
      </c>
      <c r="AY19">
        <v>0.7946153846153845</v>
      </c>
      <c r="AZ19" t="s">
        <v>70</v>
      </c>
      <c r="BA19" t="s">
        <v>267</v>
      </c>
      <c r="BB19">
        <v>1</v>
      </c>
      <c r="BC19" t="s">
        <v>289</v>
      </c>
      <c r="BD19">
        <v>1</v>
      </c>
      <c r="BE19">
        <v>17847.424999999999</v>
      </c>
      <c r="BF19">
        <v>0.30832744779709115</v>
      </c>
      <c r="BG19">
        <v>0.24500173351876547</v>
      </c>
      <c r="BH19">
        <v>107709.73400000001</v>
      </c>
      <c r="BI19">
        <v>5.1089635037071014E-2</v>
      </c>
      <c r="BJ19">
        <v>4.0596609994841805E-2</v>
      </c>
      <c r="BK19">
        <v>1</v>
      </c>
      <c r="BL19" t="s">
        <v>70</v>
      </c>
      <c r="BM19">
        <v>0</v>
      </c>
      <c r="BN19" t="s">
        <v>273</v>
      </c>
    </row>
    <row r="20" spans="1:66">
      <c r="A20" s="140" t="str">
        <f t="shared" si="20"/>
        <v>성산여객</v>
      </c>
      <c r="B20" s="140" t="str">
        <f t="shared" si="21"/>
        <v>586</v>
      </c>
      <c r="C20" s="141" t="str">
        <f t="shared" si="22"/>
        <v>71바7068</v>
      </c>
      <c r="D20" s="115" t="str">
        <f t="shared" si="23"/>
        <v>중형</v>
      </c>
      <c r="E20" s="111" t="str">
        <f t="shared" si="16"/>
        <v>F</v>
      </c>
      <c r="F20" s="161">
        <f t="shared" si="17"/>
        <v>0.66076923076923078</v>
      </c>
      <c r="G20" s="162">
        <f t="shared" si="18"/>
        <v>1.718</v>
      </c>
      <c r="H20" s="163">
        <f t="shared" si="19"/>
        <v>2.6</v>
      </c>
      <c r="I20" s="164">
        <f t="shared" si="24"/>
        <v>1573.1369999999999</v>
      </c>
      <c r="J20" s="165">
        <f t="shared" si="25"/>
        <v>3.7727803370394525E-2</v>
      </c>
      <c r="K20" s="165">
        <f t="shared" si="26"/>
        <v>0.37609859753251468</v>
      </c>
      <c r="L20" s="165">
        <f t="shared" si="27"/>
        <v>0.18688772815082222</v>
      </c>
      <c r="M20" s="166">
        <f t="shared" si="28"/>
        <v>11.59</v>
      </c>
      <c r="N20" s="167">
        <f t="shared" si="29"/>
        <v>0.57199999999999995</v>
      </c>
      <c r="O20" s="167">
        <f t="shared" si="30"/>
        <v>24.664000000000001</v>
      </c>
      <c r="P20" s="168">
        <f t="shared" si="31"/>
        <v>0</v>
      </c>
      <c r="Q20" s="169">
        <f t="shared" si="32"/>
        <v>72</v>
      </c>
      <c r="R20" s="170">
        <f t="shared" si="33"/>
        <v>23.652523478911334</v>
      </c>
      <c r="S20" s="142">
        <f t="shared" si="34"/>
        <v>9</v>
      </c>
      <c r="T20" s="142">
        <f t="shared" si="35"/>
        <v>388</v>
      </c>
      <c r="U20" t="s">
        <v>117</v>
      </c>
      <c r="V20" s="5" t="s">
        <v>120</v>
      </c>
      <c r="W20" t="s">
        <v>117</v>
      </c>
      <c r="X20" s="5" t="s">
        <v>120</v>
      </c>
      <c r="Y20" t="s">
        <v>268</v>
      </c>
      <c r="Z20" t="s">
        <v>191</v>
      </c>
      <c r="AA20" t="s">
        <v>196</v>
      </c>
      <c r="AB20">
        <v>518</v>
      </c>
      <c r="AC20" s="1">
        <v>1573.1369999999999</v>
      </c>
      <c r="AD20" s="1">
        <v>915.80600000000004</v>
      </c>
      <c r="AE20" s="28">
        <v>1.718</v>
      </c>
      <c r="AF20">
        <v>2.6</v>
      </c>
      <c r="AG20">
        <v>11.59</v>
      </c>
      <c r="AH20">
        <v>113.465233</v>
      </c>
      <c r="AI20">
        <v>4.2807940000000002</v>
      </c>
      <c r="AJ20">
        <v>42.674115</v>
      </c>
      <c r="AK20">
        <v>294</v>
      </c>
      <c r="AL20">
        <v>9</v>
      </c>
      <c r="AM20">
        <v>388</v>
      </c>
      <c r="AN20">
        <v>72</v>
      </c>
      <c r="AO20">
        <v>13.864483999999999</v>
      </c>
      <c r="AP20">
        <v>179.7</v>
      </c>
      <c r="AQ20">
        <v>0</v>
      </c>
      <c r="AR20">
        <v>15</v>
      </c>
      <c r="AS20">
        <v>3787</v>
      </c>
      <c r="AT20">
        <v>0.57199999999999995</v>
      </c>
      <c r="AU20">
        <v>24.664000000000001</v>
      </c>
      <c r="AV20">
        <v>5302</v>
      </c>
      <c r="AW20">
        <v>0</v>
      </c>
      <c r="AX20" s="29">
        <v>0.45</v>
      </c>
      <c r="AY20">
        <v>0.66076923076923078</v>
      </c>
      <c r="AZ20" t="s">
        <v>70</v>
      </c>
      <c r="BA20" t="s">
        <v>267</v>
      </c>
      <c r="BB20">
        <v>4</v>
      </c>
      <c r="BC20" t="s">
        <v>290</v>
      </c>
      <c r="BD20">
        <v>3</v>
      </c>
      <c r="BE20">
        <v>17847.424999999999</v>
      </c>
      <c r="BF20">
        <v>8.8143639768762161E-2</v>
      </c>
      <c r="BG20">
        <v>5.8242605047205152E-2</v>
      </c>
      <c r="BH20">
        <v>107709.73400000001</v>
      </c>
      <c r="BI20">
        <v>1.4605337341191463E-2</v>
      </c>
      <c r="BJ20">
        <v>9.6507575200642064E-3</v>
      </c>
      <c r="BK20">
        <v>1</v>
      </c>
      <c r="BL20" t="s">
        <v>122</v>
      </c>
      <c r="BM20">
        <v>1</v>
      </c>
      <c r="BN20" t="s">
        <v>271</v>
      </c>
    </row>
    <row r="21" spans="1:66">
      <c r="A21" s="143" t="str">
        <f t="shared" si="20"/>
        <v>성산여객</v>
      </c>
      <c r="B21" s="143" t="str">
        <f t="shared" si="21"/>
        <v>586</v>
      </c>
      <c r="C21" s="144" t="str">
        <f t="shared" si="22"/>
        <v>72바1404</v>
      </c>
      <c r="D21" s="132" t="str">
        <f t="shared" si="23"/>
        <v>중형</v>
      </c>
      <c r="E21" s="128" t="str">
        <f t="shared" si="16"/>
        <v>F</v>
      </c>
      <c r="F21" s="151">
        <f t="shared" si="17"/>
        <v>0.76615384615384607</v>
      </c>
      <c r="G21" s="152">
        <f t="shared" si="18"/>
        <v>1.992</v>
      </c>
      <c r="H21" s="153">
        <f t="shared" si="19"/>
        <v>2.6</v>
      </c>
      <c r="I21" s="154">
        <f t="shared" si="24"/>
        <v>5278.88</v>
      </c>
      <c r="J21" s="155">
        <f t="shared" si="25"/>
        <v>2.8936167216112817E-2</v>
      </c>
      <c r="K21" s="155">
        <f t="shared" si="26"/>
        <v>0.40816571849880579</v>
      </c>
      <c r="L21" s="155">
        <f t="shared" si="27"/>
        <v>0.2481587003303731</v>
      </c>
      <c r="M21" s="156">
        <f t="shared" si="28"/>
        <v>6.7759999999999998</v>
      </c>
      <c r="N21" s="157">
        <f t="shared" si="29"/>
        <v>3.6749999999999998</v>
      </c>
      <c r="O21" s="157">
        <f t="shared" si="30"/>
        <v>30.669</v>
      </c>
      <c r="P21" s="158">
        <f t="shared" si="31"/>
        <v>0</v>
      </c>
      <c r="Q21" s="159">
        <f t="shared" si="32"/>
        <v>69</v>
      </c>
      <c r="R21" s="160">
        <f t="shared" si="33"/>
        <v>23.452205129830457</v>
      </c>
      <c r="S21" s="145">
        <f t="shared" si="34"/>
        <v>194</v>
      </c>
      <c r="T21" s="145">
        <f t="shared" si="35"/>
        <v>1619</v>
      </c>
      <c r="U21" t="s">
        <v>117</v>
      </c>
      <c r="V21" s="5" t="s">
        <v>120</v>
      </c>
      <c r="W21" t="s">
        <v>117</v>
      </c>
      <c r="X21" s="5" t="s">
        <v>120</v>
      </c>
      <c r="Y21" t="s">
        <v>214</v>
      </c>
      <c r="Z21" t="s">
        <v>191</v>
      </c>
      <c r="AA21" t="s">
        <v>196</v>
      </c>
      <c r="AB21">
        <v>518</v>
      </c>
      <c r="AC21" s="1">
        <v>5278.88</v>
      </c>
      <c r="AD21" s="1">
        <v>2650.1089999999999</v>
      </c>
      <c r="AE21" s="28">
        <v>1.992</v>
      </c>
      <c r="AF21">
        <v>2.6</v>
      </c>
      <c r="AG21">
        <v>6.7759999999999998</v>
      </c>
      <c r="AH21">
        <v>399.878737</v>
      </c>
      <c r="AI21">
        <v>11.570957999999999</v>
      </c>
      <c r="AJ21">
        <v>163.216792</v>
      </c>
      <c r="AK21">
        <v>1310</v>
      </c>
      <c r="AL21">
        <v>194</v>
      </c>
      <c r="AM21">
        <v>1619</v>
      </c>
      <c r="AN21">
        <v>69</v>
      </c>
      <c r="AO21">
        <v>13.201202</v>
      </c>
      <c r="AP21">
        <v>536.1</v>
      </c>
      <c r="AQ21">
        <v>0</v>
      </c>
      <c r="AR21">
        <v>83</v>
      </c>
      <c r="AS21">
        <v>36765</v>
      </c>
      <c r="AT21">
        <v>3.6749999999999998</v>
      </c>
      <c r="AU21">
        <v>30.669</v>
      </c>
      <c r="AV21">
        <v>0</v>
      </c>
      <c r="AW21">
        <v>0</v>
      </c>
      <c r="AX21" s="29">
        <v>0.39</v>
      </c>
      <c r="AY21">
        <v>0.76615384615384607</v>
      </c>
      <c r="AZ21" t="s">
        <v>70</v>
      </c>
      <c r="BA21" t="s">
        <v>267</v>
      </c>
      <c r="BB21">
        <v>2</v>
      </c>
      <c r="BC21" t="s">
        <v>291</v>
      </c>
      <c r="BD21">
        <v>1</v>
      </c>
      <c r="BE21">
        <v>17847.424999999999</v>
      </c>
      <c r="BF21">
        <v>0.29577824251957918</v>
      </c>
      <c r="BG21">
        <v>0.22661163811500065</v>
      </c>
      <c r="BH21">
        <v>107709.73400000001</v>
      </c>
      <c r="BI21">
        <v>4.9010240801448821E-2</v>
      </c>
      <c r="BJ21">
        <v>3.754938449095617E-2</v>
      </c>
      <c r="BK21">
        <v>1</v>
      </c>
      <c r="BL21" t="s">
        <v>70</v>
      </c>
      <c r="BM21">
        <v>0</v>
      </c>
      <c r="BN21" t="s">
        <v>273</v>
      </c>
    </row>
    <row r="22" spans="1:66">
      <c r="A22" s="140" t="str">
        <f t="shared" si="20"/>
        <v>성산여객</v>
      </c>
      <c r="B22" s="140" t="str">
        <f t="shared" si="21"/>
        <v>588</v>
      </c>
      <c r="C22" s="141" t="str">
        <f t="shared" si="22"/>
        <v>71바7055</v>
      </c>
      <c r="D22" s="115" t="str">
        <f t="shared" si="23"/>
        <v>중형</v>
      </c>
      <c r="E22" s="111" t="str">
        <f t="shared" si="16"/>
        <v>A</v>
      </c>
      <c r="F22" s="161">
        <f t="shared" si="17"/>
        <v>0.95839999999999992</v>
      </c>
      <c r="G22" s="162">
        <f t="shared" si="18"/>
        <v>2.3959999999999999</v>
      </c>
      <c r="H22" s="163">
        <f t="shared" si="19"/>
        <v>2.5</v>
      </c>
      <c r="I22" s="164">
        <f t="shared" si="24"/>
        <v>4172.2439999999997</v>
      </c>
      <c r="J22" s="165">
        <f t="shared" si="25"/>
        <v>3.241872409403785E-2</v>
      </c>
      <c r="K22" s="165">
        <f t="shared" si="26"/>
        <v>0.38107876286083397</v>
      </c>
      <c r="L22" s="165">
        <f t="shared" si="27"/>
        <v>0.15555178460320154</v>
      </c>
      <c r="M22" s="166">
        <f t="shared" si="28"/>
        <v>5.2229999999999999</v>
      </c>
      <c r="N22" s="167">
        <f t="shared" si="29"/>
        <v>0.57499999999999996</v>
      </c>
      <c r="O22" s="167">
        <f t="shared" si="30"/>
        <v>6.351</v>
      </c>
      <c r="P22" s="168">
        <f t="shared" si="31"/>
        <v>0</v>
      </c>
      <c r="Q22" s="169">
        <f t="shared" si="32"/>
        <v>69</v>
      </c>
      <c r="R22" s="170">
        <f t="shared" si="33"/>
        <v>20.335456433259871</v>
      </c>
      <c r="S22" s="142">
        <f t="shared" si="34"/>
        <v>24</v>
      </c>
      <c r="T22" s="142">
        <f t="shared" si="35"/>
        <v>265</v>
      </c>
      <c r="U22" t="s">
        <v>117</v>
      </c>
      <c r="V22" t="s">
        <v>121</v>
      </c>
      <c r="W22" s="4" t="s">
        <v>117</v>
      </c>
      <c r="X22" s="4" t="s">
        <v>121</v>
      </c>
      <c r="Y22" s="4" t="s">
        <v>201</v>
      </c>
      <c r="Z22" s="4" t="s">
        <v>191</v>
      </c>
      <c r="AA22" s="4" t="s">
        <v>196</v>
      </c>
      <c r="AB22" s="4">
        <v>518</v>
      </c>
      <c r="AC22" s="4">
        <v>4172.2439999999997</v>
      </c>
      <c r="AD22" s="4">
        <v>1741.5650000000001</v>
      </c>
      <c r="AE22" s="4">
        <v>2.3959999999999999</v>
      </c>
      <c r="AF22" s="4">
        <v>2.5</v>
      </c>
      <c r="AG22" s="4">
        <v>5.2229999999999999</v>
      </c>
      <c r="AH22" s="4">
        <v>349.82101599999999</v>
      </c>
      <c r="AI22" s="4">
        <v>11.340750999999999</v>
      </c>
      <c r="AJ22" s="4">
        <v>133.30936</v>
      </c>
      <c r="AK22" s="4">
        <v>649</v>
      </c>
      <c r="AL22" s="4">
        <v>24</v>
      </c>
      <c r="AM22" s="4">
        <v>265</v>
      </c>
      <c r="AN22" s="4">
        <v>69</v>
      </c>
      <c r="AO22" s="4">
        <v>11.926796</v>
      </c>
      <c r="AP22" s="4">
        <v>224</v>
      </c>
      <c r="AQ22" s="4">
        <v>0</v>
      </c>
      <c r="AR22" s="4">
        <v>97</v>
      </c>
      <c r="AS22" s="4">
        <v>35083</v>
      </c>
      <c r="AT22" s="4">
        <v>0.57499999999999996</v>
      </c>
      <c r="AU22" s="4">
        <v>6.351</v>
      </c>
      <c r="AV22" s="4">
        <v>167</v>
      </c>
      <c r="AW22" s="4">
        <v>0</v>
      </c>
      <c r="AX22" s="30">
        <v>0.48</v>
      </c>
      <c r="AY22">
        <v>0.95839999999999992</v>
      </c>
      <c r="AZ22" t="s">
        <v>66</v>
      </c>
      <c r="BA22" t="s">
        <v>292</v>
      </c>
      <c r="BB22">
        <v>1</v>
      </c>
      <c r="BC22" t="s">
        <v>336</v>
      </c>
      <c r="BD22">
        <v>2</v>
      </c>
      <c r="BE22">
        <v>43337.803999999996</v>
      </c>
      <c r="BF22">
        <v>9.6272621473852252E-2</v>
      </c>
      <c r="BG22">
        <v>9.2267680420539996E-2</v>
      </c>
      <c r="BH22">
        <v>107709.73400000001</v>
      </c>
      <c r="BI22">
        <v>3.8735997621162067E-2</v>
      </c>
      <c r="BJ22">
        <v>3.7124580120121722E-2</v>
      </c>
      <c r="BK22">
        <v>1</v>
      </c>
      <c r="BL22" t="s">
        <v>67</v>
      </c>
      <c r="BM22">
        <v>3</v>
      </c>
      <c r="BN22" t="s">
        <v>271</v>
      </c>
    </row>
    <row r="23" spans="1:66">
      <c r="A23" s="143" t="str">
        <f t="shared" si="20"/>
        <v>성산여객</v>
      </c>
      <c r="B23" s="143" t="str">
        <f t="shared" si="21"/>
        <v>588</v>
      </c>
      <c r="C23" s="144" t="str">
        <f t="shared" si="22"/>
        <v>71바7069</v>
      </c>
      <c r="D23" s="132" t="str">
        <f t="shared" si="23"/>
        <v>중형</v>
      </c>
      <c r="E23" s="128" t="str">
        <f t="shared" si="16"/>
        <v>D</v>
      </c>
      <c r="F23" s="151">
        <f t="shared" si="17"/>
        <v>0.84499999999999997</v>
      </c>
      <c r="G23" s="152">
        <f t="shared" si="18"/>
        <v>2.1970000000000001</v>
      </c>
      <c r="H23" s="153">
        <f t="shared" si="19"/>
        <v>2.6</v>
      </c>
      <c r="I23" s="154">
        <f t="shared" si="24"/>
        <v>4084.931</v>
      </c>
      <c r="J23" s="155">
        <f t="shared" si="25"/>
        <v>1.9387980061897288E-2</v>
      </c>
      <c r="K23" s="155">
        <f t="shared" si="26"/>
        <v>0.39982127837033848</v>
      </c>
      <c r="L23" s="155">
        <f t="shared" si="27"/>
        <v>0.22766602422415458</v>
      </c>
      <c r="M23" s="156">
        <f t="shared" si="28"/>
        <v>11.744999999999999</v>
      </c>
      <c r="N23" s="157">
        <f t="shared" si="29"/>
        <v>1.7869999999999999</v>
      </c>
      <c r="O23" s="157">
        <f t="shared" si="30"/>
        <v>18.654</v>
      </c>
      <c r="P23" s="158">
        <f t="shared" si="31"/>
        <v>0</v>
      </c>
      <c r="Q23" s="159">
        <f t="shared" si="32"/>
        <v>68</v>
      </c>
      <c r="R23" s="160">
        <f t="shared" si="33"/>
        <v>20.797057510308331</v>
      </c>
      <c r="S23" s="145">
        <f t="shared" si="34"/>
        <v>73</v>
      </c>
      <c r="T23" s="145">
        <f t="shared" si="35"/>
        <v>762</v>
      </c>
      <c r="U23" t="s">
        <v>117</v>
      </c>
      <c r="V23" s="5" t="s">
        <v>121</v>
      </c>
      <c r="W23" t="s">
        <v>117</v>
      </c>
      <c r="X23" s="5" t="s">
        <v>121</v>
      </c>
      <c r="Y23" t="s">
        <v>218</v>
      </c>
      <c r="Z23" t="s">
        <v>191</v>
      </c>
      <c r="AA23" t="s">
        <v>48</v>
      </c>
      <c r="AB23">
        <v>518</v>
      </c>
      <c r="AC23" s="1">
        <v>4084.931</v>
      </c>
      <c r="AD23" s="1">
        <v>1859.6289999999999</v>
      </c>
      <c r="AE23" s="28">
        <v>2.1970000000000001</v>
      </c>
      <c r="AF23">
        <v>2.6</v>
      </c>
      <c r="AG23">
        <v>11.744999999999999</v>
      </c>
      <c r="AH23">
        <v>338.19185800000002</v>
      </c>
      <c r="AI23">
        <v>6.5568569999999999</v>
      </c>
      <c r="AJ23">
        <v>135.21630099999999</v>
      </c>
      <c r="AK23">
        <v>930</v>
      </c>
      <c r="AL23">
        <v>73</v>
      </c>
      <c r="AM23">
        <v>762</v>
      </c>
      <c r="AN23">
        <v>68</v>
      </c>
      <c r="AO23">
        <v>12.078738</v>
      </c>
      <c r="AP23">
        <v>8.6</v>
      </c>
      <c r="AQ23">
        <v>0</v>
      </c>
      <c r="AR23">
        <v>65</v>
      </c>
      <c r="AS23">
        <v>11839</v>
      </c>
      <c r="AT23">
        <v>1.7869999999999999</v>
      </c>
      <c r="AU23">
        <v>18.654</v>
      </c>
      <c r="AV23">
        <v>0</v>
      </c>
      <c r="AW23">
        <v>0</v>
      </c>
      <c r="AX23" s="29">
        <v>0.66</v>
      </c>
      <c r="AY23">
        <v>0.84499999999999997</v>
      </c>
      <c r="AZ23" t="s">
        <v>67</v>
      </c>
      <c r="BA23" t="s">
        <v>292</v>
      </c>
      <c r="BB23">
        <v>1</v>
      </c>
      <c r="BC23" t="s">
        <v>293</v>
      </c>
      <c r="BD23">
        <v>1</v>
      </c>
      <c r="BE23">
        <v>43337.803999999996</v>
      </c>
      <c r="BF23">
        <v>9.4257913945062846E-2</v>
      </c>
      <c r="BG23">
        <v>7.9647937283578107E-2</v>
      </c>
      <c r="BH23">
        <v>107709.73400000001</v>
      </c>
      <c r="BI23">
        <v>3.7925365222794064E-2</v>
      </c>
      <c r="BJ23">
        <v>3.2046933613260983E-2</v>
      </c>
      <c r="BK23">
        <v>1</v>
      </c>
      <c r="BL23" t="s">
        <v>70</v>
      </c>
      <c r="BM23">
        <v>1</v>
      </c>
      <c r="BN23" t="s">
        <v>271</v>
      </c>
    </row>
    <row r="24" spans="1:66">
      <c r="A24" s="140" t="str">
        <f t="shared" si="20"/>
        <v>성산여객</v>
      </c>
      <c r="B24" s="140" t="str">
        <f t="shared" si="21"/>
        <v>588</v>
      </c>
      <c r="C24" s="141" t="str">
        <f t="shared" si="22"/>
        <v>71바7081</v>
      </c>
      <c r="D24" s="115" t="str">
        <f t="shared" si="23"/>
        <v>중형</v>
      </c>
      <c r="E24" s="111" t="str">
        <f t="shared" si="16"/>
        <v>C</v>
      </c>
      <c r="F24" s="161">
        <f t="shared" si="17"/>
        <v>0.88615384615384607</v>
      </c>
      <c r="G24" s="162">
        <f t="shared" si="18"/>
        <v>2.3039999999999998</v>
      </c>
      <c r="H24" s="163">
        <f t="shared" si="19"/>
        <v>2.6</v>
      </c>
      <c r="I24" s="164">
        <f t="shared" si="24"/>
        <v>4531.9660000000003</v>
      </c>
      <c r="J24" s="165">
        <f t="shared" si="25"/>
        <v>2.5130997354043425E-2</v>
      </c>
      <c r="K24" s="165">
        <f t="shared" si="26"/>
        <v>0.3873470226921778</v>
      </c>
      <c r="L24" s="165">
        <f t="shared" si="27"/>
        <v>0.28332074865521939</v>
      </c>
      <c r="M24" s="166">
        <f t="shared" si="28"/>
        <v>9.3800000000000008</v>
      </c>
      <c r="N24" s="167">
        <f t="shared" si="29"/>
        <v>0.441</v>
      </c>
      <c r="O24" s="167">
        <f t="shared" si="30"/>
        <v>8.1199999999999992</v>
      </c>
      <c r="P24" s="168">
        <f t="shared" si="31"/>
        <v>0</v>
      </c>
      <c r="Q24" s="169">
        <f t="shared" si="32"/>
        <v>63</v>
      </c>
      <c r="R24" s="170">
        <f t="shared" si="33"/>
        <v>20.287104159738529</v>
      </c>
      <c r="S24" s="142">
        <f t="shared" si="34"/>
        <v>20</v>
      </c>
      <c r="T24" s="142">
        <f t="shared" si="35"/>
        <v>368</v>
      </c>
      <c r="U24" t="s">
        <v>117</v>
      </c>
      <c r="V24" s="5" t="s">
        <v>121</v>
      </c>
      <c r="W24" t="s">
        <v>117</v>
      </c>
      <c r="X24" s="5" t="s">
        <v>121</v>
      </c>
      <c r="Y24" t="s">
        <v>229</v>
      </c>
      <c r="Z24" t="s">
        <v>191</v>
      </c>
      <c r="AA24" t="s">
        <v>48</v>
      </c>
      <c r="AB24">
        <v>518</v>
      </c>
      <c r="AC24" s="1">
        <v>4531.9660000000003</v>
      </c>
      <c r="AD24" s="1">
        <v>1967.181</v>
      </c>
      <c r="AE24" s="28">
        <v>2.3039999999999998</v>
      </c>
      <c r="AF24">
        <v>2.6</v>
      </c>
      <c r="AG24">
        <v>9.3800000000000008</v>
      </c>
      <c r="AH24">
        <v>380.22657299999997</v>
      </c>
      <c r="AI24">
        <v>9.5554729999999992</v>
      </c>
      <c r="AJ24">
        <v>147.27963099999999</v>
      </c>
      <c r="AK24">
        <v>1284</v>
      </c>
      <c r="AL24">
        <v>20</v>
      </c>
      <c r="AM24">
        <v>368</v>
      </c>
      <c r="AN24">
        <v>63</v>
      </c>
      <c r="AO24">
        <v>11.919119</v>
      </c>
      <c r="AP24">
        <v>15.2</v>
      </c>
      <c r="AQ24">
        <v>0</v>
      </c>
      <c r="AR24">
        <v>116</v>
      </c>
      <c r="AS24">
        <v>27631</v>
      </c>
      <c r="AT24">
        <v>0.441</v>
      </c>
      <c r="AU24">
        <v>8.1199999999999992</v>
      </c>
      <c r="AV24">
        <v>0</v>
      </c>
      <c r="AW24">
        <v>0</v>
      </c>
      <c r="AX24" s="29">
        <v>0.62</v>
      </c>
      <c r="AY24">
        <v>0.88615384615384607</v>
      </c>
      <c r="AZ24" t="s">
        <v>69</v>
      </c>
      <c r="BA24" t="s">
        <v>292</v>
      </c>
      <c r="BB24">
        <v>1</v>
      </c>
      <c r="BC24" t="s">
        <v>303</v>
      </c>
      <c r="BD24">
        <v>1</v>
      </c>
      <c r="BE24">
        <v>43337.803999999996</v>
      </c>
      <c r="BF24">
        <v>0.1045730420489234</v>
      </c>
      <c r="BG24">
        <v>9.2667803415661346E-2</v>
      </c>
      <c r="BH24">
        <v>107709.73400000001</v>
      </c>
      <c r="BI24">
        <v>4.2075732913795884E-2</v>
      </c>
      <c r="BJ24">
        <v>3.7285572551302194E-2</v>
      </c>
      <c r="BK24">
        <v>1</v>
      </c>
      <c r="BL24" t="s">
        <v>70</v>
      </c>
      <c r="BM24">
        <v>2</v>
      </c>
      <c r="BN24" t="s">
        <v>271</v>
      </c>
    </row>
    <row r="25" spans="1:66">
      <c r="A25" s="143" t="str">
        <f t="shared" si="20"/>
        <v>성산여객</v>
      </c>
      <c r="B25" s="143" t="str">
        <f t="shared" si="21"/>
        <v>588</v>
      </c>
      <c r="C25" s="144" t="str">
        <f t="shared" si="22"/>
        <v>71바7084</v>
      </c>
      <c r="D25" s="132" t="str">
        <f t="shared" si="23"/>
        <v>중형</v>
      </c>
      <c r="E25" s="128" t="str">
        <f t="shared" si="16"/>
        <v>D</v>
      </c>
      <c r="F25" s="151">
        <f t="shared" si="17"/>
        <v>0.83499999999999985</v>
      </c>
      <c r="G25" s="152">
        <f t="shared" si="18"/>
        <v>2.1709999999999998</v>
      </c>
      <c r="H25" s="153">
        <f t="shared" si="19"/>
        <v>2.6</v>
      </c>
      <c r="I25" s="154">
        <f t="shared" si="24"/>
        <v>4453.2349999999997</v>
      </c>
      <c r="J25" s="155">
        <f t="shared" si="25"/>
        <v>2.7467313237200638E-2</v>
      </c>
      <c r="K25" s="155">
        <f t="shared" si="26"/>
        <v>0.41163562363492229</v>
      </c>
      <c r="L25" s="155">
        <f t="shared" si="27"/>
        <v>0.24880788909635357</v>
      </c>
      <c r="M25" s="156">
        <f t="shared" si="28"/>
        <v>10.29</v>
      </c>
      <c r="N25" s="157">
        <f t="shared" si="29"/>
        <v>0.33700000000000002</v>
      </c>
      <c r="O25" s="157">
        <f t="shared" si="30"/>
        <v>12.013999999999999</v>
      </c>
      <c r="P25" s="158">
        <f t="shared" si="31"/>
        <v>0</v>
      </c>
      <c r="Q25" s="159">
        <f t="shared" si="32"/>
        <v>70</v>
      </c>
      <c r="R25" s="160">
        <f t="shared" si="33"/>
        <v>20.515328167809756</v>
      </c>
      <c r="S25" s="145">
        <f t="shared" si="34"/>
        <v>15</v>
      </c>
      <c r="T25" s="145">
        <f t="shared" si="35"/>
        <v>535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208</v>
      </c>
      <c r="Z25" s="4" t="s">
        <v>191</v>
      </c>
      <c r="AA25" s="4" t="s">
        <v>48</v>
      </c>
      <c r="AB25" s="4">
        <v>518</v>
      </c>
      <c r="AC25" s="4">
        <v>4453.2349999999997</v>
      </c>
      <c r="AD25" s="4">
        <v>2051.0149999999999</v>
      </c>
      <c r="AE25" s="4">
        <v>2.1709999999999998</v>
      </c>
      <c r="AF25" s="4">
        <v>2.6</v>
      </c>
      <c r="AG25" s="4">
        <v>10.29</v>
      </c>
      <c r="AH25" s="4">
        <v>387.00268599999998</v>
      </c>
      <c r="AI25" s="4">
        <v>10.629924000000001</v>
      </c>
      <c r="AJ25" s="4">
        <v>159.304092</v>
      </c>
      <c r="AK25" s="4">
        <v>1108</v>
      </c>
      <c r="AL25" s="4">
        <v>15</v>
      </c>
      <c r="AM25" s="4">
        <v>535</v>
      </c>
      <c r="AN25" s="4">
        <v>70</v>
      </c>
      <c r="AO25" s="4">
        <v>11.506987000000001</v>
      </c>
      <c r="AP25" s="4">
        <v>169.2</v>
      </c>
      <c r="AQ25" s="4">
        <v>0</v>
      </c>
      <c r="AR25" s="4">
        <v>153</v>
      </c>
      <c r="AS25" s="4">
        <v>50884</v>
      </c>
      <c r="AT25" s="4">
        <v>0.33700000000000002</v>
      </c>
      <c r="AU25" s="4">
        <v>12.013999999999999</v>
      </c>
      <c r="AV25" s="4">
        <v>784</v>
      </c>
      <c r="AW25" s="4">
        <v>0</v>
      </c>
      <c r="AX25" s="30">
        <v>0.61</v>
      </c>
      <c r="AY25">
        <v>0.83499999999999985</v>
      </c>
      <c r="AZ25" t="s">
        <v>67</v>
      </c>
      <c r="BA25" t="s">
        <v>292</v>
      </c>
      <c r="BB25">
        <v>2</v>
      </c>
      <c r="BC25" t="s">
        <v>304</v>
      </c>
      <c r="BD25">
        <v>1</v>
      </c>
      <c r="BE25">
        <v>43337.803999999996</v>
      </c>
      <c r="BF25">
        <v>0.10275636024381854</v>
      </c>
      <c r="BG25">
        <v>8.5801560803588472E-2</v>
      </c>
      <c r="BH25">
        <v>107709.73400000001</v>
      </c>
      <c r="BI25">
        <v>4.1344777622419893E-2</v>
      </c>
      <c r="BJ25">
        <v>3.4522889314720605E-2</v>
      </c>
      <c r="BK25">
        <v>1</v>
      </c>
      <c r="BL25" t="s">
        <v>70</v>
      </c>
      <c r="BM25">
        <v>1</v>
      </c>
      <c r="BN25" t="s">
        <v>271</v>
      </c>
    </row>
    <row r="26" spans="1:66">
      <c r="A26" s="140" t="str">
        <f t="shared" si="20"/>
        <v>성산여객</v>
      </c>
      <c r="B26" s="140" t="str">
        <f t="shared" si="21"/>
        <v>588</v>
      </c>
      <c r="C26" s="141" t="str">
        <f t="shared" si="22"/>
        <v>71바7085</v>
      </c>
      <c r="D26" s="115" t="str">
        <f t="shared" si="23"/>
        <v>중형</v>
      </c>
      <c r="E26" s="111" t="str">
        <f t="shared" si="16"/>
        <v>D</v>
      </c>
      <c r="F26" s="161">
        <f t="shared" si="17"/>
        <v>0.80846153846153834</v>
      </c>
      <c r="G26" s="162">
        <f t="shared" si="18"/>
        <v>2.1019999999999999</v>
      </c>
      <c r="H26" s="163">
        <f t="shared" si="19"/>
        <v>2.6</v>
      </c>
      <c r="I26" s="164">
        <f t="shared" si="24"/>
        <v>4493.1329999999998</v>
      </c>
      <c r="J26" s="165">
        <f t="shared" si="25"/>
        <v>2.4858798717397029E-2</v>
      </c>
      <c r="K26" s="165">
        <f t="shared" si="26"/>
        <v>0.41650010023801765</v>
      </c>
      <c r="L26" s="165">
        <f t="shared" si="27"/>
        <v>0.2635132323036064</v>
      </c>
      <c r="M26" s="166">
        <f t="shared" si="28"/>
        <v>11.567</v>
      </c>
      <c r="N26" s="167">
        <f t="shared" si="29"/>
        <v>1.714</v>
      </c>
      <c r="O26" s="167">
        <f t="shared" si="30"/>
        <v>32.738999999999997</v>
      </c>
      <c r="P26" s="168">
        <f t="shared" si="31"/>
        <v>0</v>
      </c>
      <c r="Q26" s="169">
        <f t="shared" si="32"/>
        <v>69</v>
      </c>
      <c r="R26" s="170">
        <f t="shared" si="33"/>
        <v>20.989892033443116</v>
      </c>
      <c r="S26" s="142">
        <f t="shared" si="34"/>
        <v>77</v>
      </c>
      <c r="T26" s="142">
        <f t="shared" si="35"/>
        <v>1471</v>
      </c>
      <c r="U26" t="s">
        <v>117</v>
      </c>
      <c r="V26" s="5" t="s">
        <v>121</v>
      </c>
      <c r="W26" t="s">
        <v>117</v>
      </c>
      <c r="X26" s="5" t="s">
        <v>121</v>
      </c>
      <c r="Y26" t="s">
        <v>254</v>
      </c>
      <c r="Z26" t="s">
        <v>191</v>
      </c>
      <c r="AA26" t="s">
        <v>48</v>
      </c>
      <c r="AB26">
        <v>518</v>
      </c>
      <c r="AC26" s="1">
        <v>4493.1329999999998</v>
      </c>
      <c r="AD26" s="1">
        <v>2137.2939999999999</v>
      </c>
      <c r="AE26" s="28">
        <v>2.1019999999999999</v>
      </c>
      <c r="AF26">
        <v>2.6</v>
      </c>
      <c r="AG26">
        <v>11.567</v>
      </c>
      <c r="AH26">
        <v>383.18295699999999</v>
      </c>
      <c r="AI26">
        <v>9.525468</v>
      </c>
      <c r="AJ26">
        <v>159.59574000000001</v>
      </c>
      <c r="AK26">
        <v>1184</v>
      </c>
      <c r="AL26">
        <v>77</v>
      </c>
      <c r="AM26">
        <v>1471</v>
      </c>
      <c r="AN26">
        <v>69</v>
      </c>
      <c r="AO26">
        <v>11.725816</v>
      </c>
      <c r="AP26">
        <v>151</v>
      </c>
      <c r="AQ26">
        <v>0</v>
      </c>
      <c r="AR26">
        <v>153</v>
      </c>
      <c r="AS26">
        <v>53386</v>
      </c>
      <c r="AT26">
        <v>1.714</v>
      </c>
      <c r="AU26">
        <v>32.738999999999997</v>
      </c>
      <c r="AV26">
        <v>0</v>
      </c>
      <c r="AW26">
        <v>0</v>
      </c>
      <c r="AX26" s="29">
        <v>0.62</v>
      </c>
      <c r="AY26">
        <v>0.80846153846153834</v>
      </c>
      <c r="AZ26" t="s">
        <v>67</v>
      </c>
      <c r="BA26" t="s">
        <v>292</v>
      </c>
      <c r="BB26">
        <v>4</v>
      </c>
      <c r="BC26" t="s">
        <v>337</v>
      </c>
      <c r="BD26">
        <v>1</v>
      </c>
      <c r="BE26">
        <v>43337.803999999996</v>
      </c>
      <c r="BF26">
        <v>0.10367698834024909</v>
      </c>
      <c r="BG26">
        <v>8.3818857496616758E-2</v>
      </c>
      <c r="BH26">
        <v>107709.73400000001</v>
      </c>
      <c r="BI26">
        <v>4.1715199110973565E-2</v>
      </c>
      <c r="BJ26">
        <v>3.3725134050487084E-2</v>
      </c>
      <c r="BK26">
        <v>1</v>
      </c>
      <c r="BL26" t="s">
        <v>70</v>
      </c>
      <c r="BM26">
        <v>1</v>
      </c>
      <c r="BN26" t="s">
        <v>271</v>
      </c>
    </row>
    <row r="27" spans="1:66">
      <c r="A27" s="143" t="str">
        <f t="shared" si="20"/>
        <v>성산여객</v>
      </c>
      <c r="B27" s="143" t="str">
        <f t="shared" si="21"/>
        <v>588</v>
      </c>
      <c r="C27" s="144" t="str">
        <f t="shared" si="22"/>
        <v>71바7086</v>
      </c>
      <c r="D27" s="132" t="str">
        <f t="shared" si="23"/>
        <v>중형</v>
      </c>
      <c r="E27" s="128" t="str">
        <f t="shared" si="16"/>
        <v>D</v>
      </c>
      <c r="F27" s="151">
        <f t="shared" si="17"/>
        <v>0.81153846153846143</v>
      </c>
      <c r="G27" s="152">
        <f t="shared" si="18"/>
        <v>2.11</v>
      </c>
      <c r="H27" s="153">
        <f t="shared" si="19"/>
        <v>2.6</v>
      </c>
      <c r="I27" s="154">
        <f t="shared" si="24"/>
        <v>4328.6840000000002</v>
      </c>
      <c r="J27" s="155">
        <f t="shared" si="25"/>
        <v>3.2667495556744724E-2</v>
      </c>
      <c r="K27" s="155">
        <f t="shared" si="26"/>
        <v>0.40778727591460429</v>
      </c>
      <c r="L27" s="155">
        <f t="shared" si="27"/>
        <v>0.28830933373745921</v>
      </c>
      <c r="M27" s="156">
        <f t="shared" si="28"/>
        <v>12.388</v>
      </c>
      <c r="N27" s="157">
        <f t="shared" si="29"/>
        <v>2.125</v>
      </c>
      <c r="O27" s="157">
        <f t="shared" si="30"/>
        <v>19.221</v>
      </c>
      <c r="P27" s="158">
        <f t="shared" si="31"/>
        <v>0</v>
      </c>
      <c r="Q27" s="159">
        <f t="shared" si="32"/>
        <v>66</v>
      </c>
      <c r="R27" s="160">
        <f t="shared" si="33"/>
        <v>20.977943719012899</v>
      </c>
      <c r="S27" s="145">
        <f t="shared" si="34"/>
        <v>92</v>
      </c>
      <c r="T27" s="145">
        <f t="shared" si="35"/>
        <v>832</v>
      </c>
      <c r="U27" t="s">
        <v>117</v>
      </c>
      <c r="V27" t="s">
        <v>121</v>
      </c>
      <c r="W27" t="s">
        <v>117</v>
      </c>
      <c r="X27" s="4" t="s">
        <v>121</v>
      </c>
      <c r="Y27" s="4" t="s">
        <v>207</v>
      </c>
      <c r="Z27" s="4" t="s">
        <v>191</v>
      </c>
      <c r="AA27" s="4" t="s">
        <v>48</v>
      </c>
      <c r="AB27" s="4">
        <v>518</v>
      </c>
      <c r="AC27" s="4">
        <v>4328.6840000000002</v>
      </c>
      <c r="AD27" s="4">
        <v>2051.183</v>
      </c>
      <c r="AE27" s="4">
        <v>2.11</v>
      </c>
      <c r="AF27" s="4">
        <v>2.6</v>
      </c>
      <c r="AG27" s="4">
        <v>12.388</v>
      </c>
      <c r="AH27" s="4">
        <v>368.77185700000001</v>
      </c>
      <c r="AI27" s="4">
        <v>12.046853</v>
      </c>
      <c r="AJ27" s="4">
        <v>150.380471</v>
      </c>
      <c r="AK27" s="4">
        <v>1248</v>
      </c>
      <c r="AL27" s="4">
        <v>92</v>
      </c>
      <c r="AM27" s="4">
        <v>832</v>
      </c>
      <c r="AN27" s="4">
        <v>66</v>
      </c>
      <c r="AO27" s="4">
        <v>11.738108</v>
      </c>
      <c r="AP27" s="4">
        <v>27.2</v>
      </c>
      <c r="AQ27" s="4">
        <v>0</v>
      </c>
      <c r="AR27" s="4">
        <v>121</v>
      </c>
      <c r="AS27" s="4">
        <v>30661</v>
      </c>
      <c r="AT27" s="4">
        <v>2.125</v>
      </c>
      <c r="AU27" s="4">
        <v>19.221</v>
      </c>
      <c r="AV27" s="4">
        <v>0</v>
      </c>
      <c r="AW27" s="4">
        <v>0</v>
      </c>
      <c r="AX27" s="30">
        <v>0.65</v>
      </c>
      <c r="AY27">
        <v>0.81153846153846143</v>
      </c>
      <c r="AZ27" t="s">
        <v>67</v>
      </c>
      <c r="BA27" t="s">
        <v>292</v>
      </c>
      <c r="BB27">
        <v>3</v>
      </c>
      <c r="BC27" t="s">
        <v>338</v>
      </c>
      <c r="BD27">
        <v>1</v>
      </c>
      <c r="BE27">
        <v>43337.803999999996</v>
      </c>
      <c r="BF27">
        <v>9.9882402901632958E-2</v>
      </c>
      <c r="BG27">
        <v>8.1058411585555962E-2</v>
      </c>
      <c r="BH27">
        <v>107709.73400000001</v>
      </c>
      <c r="BI27">
        <v>4.0188419739296724E-2</v>
      </c>
      <c r="BJ27">
        <v>3.2614448326890796E-2</v>
      </c>
      <c r="BK27">
        <v>1</v>
      </c>
      <c r="BL27" t="s">
        <v>70</v>
      </c>
      <c r="BM27">
        <v>1</v>
      </c>
      <c r="BN27" t="s">
        <v>271</v>
      </c>
    </row>
    <row r="28" spans="1:66">
      <c r="A28" s="140" t="str">
        <f t="shared" si="20"/>
        <v>성산여객</v>
      </c>
      <c r="B28" s="140" t="str">
        <f t="shared" si="21"/>
        <v>588</v>
      </c>
      <c r="C28" s="141" t="str">
        <f t="shared" si="22"/>
        <v>71바7087</v>
      </c>
      <c r="D28" s="115" t="str">
        <f t="shared" si="23"/>
        <v>중형</v>
      </c>
      <c r="E28" s="111" t="str">
        <f t="shared" si="16"/>
        <v>D</v>
      </c>
      <c r="F28" s="161">
        <f t="shared" si="17"/>
        <v>0.80230769230769228</v>
      </c>
      <c r="G28" s="162">
        <f t="shared" si="18"/>
        <v>2.0859999999999999</v>
      </c>
      <c r="H28" s="163">
        <f t="shared" si="19"/>
        <v>2.6</v>
      </c>
      <c r="I28" s="164">
        <f t="shared" si="24"/>
        <v>3773.4520000000002</v>
      </c>
      <c r="J28" s="165">
        <f t="shared" si="25"/>
        <v>2.3874459566644531E-2</v>
      </c>
      <c r="K28" s="165">
        <f t="shared" si="26"/>
        <v>0.43652268501035635</v>
      </c>
      <c r="L28" s="165">
        <f t="shared" si="27"/>
        <v>0.29760548166506423</v>
      </c>
      <c r="M28" s="166">
        <f t="shared" si="28"/>
        <v>9.3010000000000002</v>
      </c>
      <c r="N28" s="167">
        <f t="shared" si="29"/>
        <v>0.39800000000000002</v>
      </c>
      <c r="O28" s="167">
        <f t="shared" si="30"/>
        <v>26.925000000000001</v>
      </c>
      <c r="P28" s="168">
        <f t="shared" si="31"/>
        <v>0</v>
      </c>
      <c r="Q28" s="169">
        <f t="shared" si="32"/>
        <v>76</v>
      </c>
      <c r="R28" s="170">
        <f t="shared" si="33"/>
        <v>22.2229489604719</v>
      </c>
      <c r="S28" s="142">
        <f t="shared" si="34"/>
        <v>15</v>
      </c>
      <c r="T28" s="142">
        <f t="shared" si="35"/>
        <v>1016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339</v>
      </c>
      <c r="Z28" s="4" t="s">
        <v>191</v>
      </c>
      <c r="AA28" s="4" t="s">
        <v>48</v>
      </c>
      <c r="AB28" s="4">
        <v>518</v>
      </c>
      <c r="AC28" s="4">
        <v>3773.4520000000002</v>
      </c>
      <c r="AD28" s="4">
        <v>1809.18</v>
      </c>
      <c r="AE28" s="4">
        <v>2.0859999999999999</v>
      </c>
      <c r="AF28" s="4">
        <v>2.6</v>
      </c>
      <c r="AG28" s="4">
        <v>9.3010000000000002</v>
      </c>
      <c r="AH28" s="4">
        <v>314.675479</v>
      </c>
      <c r="AI28" s="4">
        <v>7.5127069999999998</v>
      </c>
      <c r="AJ28" s="4">
        <v>137.36298500000001</v>
      </c>
      <c r="AK28" s="4">
        <v>1123</v>
      </c>
      <c r="AL28" s="4">
        <v>15</v>
      </c>
      <c r="AM28" s="4">
        <v>1016</v>
      </c>
      <c r="AN28" s="4">
        <v>76</v>
      </c>
      <c r="AO28" s="4">
        <v>11.991566000000001</v>
      </c>
      <c r="AP28" s="4">
        <v>899.6</v>
      </c>
      <c r="AQ28" s="4">
        <v>0</v>
      </c>
      <c r="AR28" s="4">
        <v>154</v>
      </c>
      <c r="AS28" s="4">
        <v>34743</v>
      </c>
      <c r="AT28" s="4">
        <v>0.39800000000000002</v>
      </c>
      <c r="AU28" s="4">
        <v>26.925000000000001</v>
      </c>
      <c r="AV28" s="4">
        <v>0</v>
      </c>
      <c r="AW28" s="4">
        <v>0</v>
      </c>
      <c r="AX28" s="30">
        <v>0.51</v>
      </c>
      <c r="AY28">
        <v>0.80230769230769228</v>
      </c>
      <c r="AZ28" t="s">
        <v>67</v>
      </c>
      <c r="BA28" t="s">
        <v>292</v>
      </c>
      <c r="BB28">
        <v>5</v>
      </c>
      <c r="BC28" t="s">
        <v>340</v>
      </c>
      <c r="BD28">
        <v>1</v>
      </c>
      <c r="BE28">
        <v>43337.803999999996</v>
      </c>
      <c r="BF28">
        <v>8.7070678523535727E-2</v>
      </c>
      <c r="BG28">
        <v>6.9857475153882895E-2</v>
      </c>
      <c r="BH28">
        <v>107709.73400000001</v>
      </c>
      <c r="BI28">
        <v>3.5033528167472773E-2</v>
      </c>
      <c r="BJ28">
        <v>2.8107669137441615E-2</v>
      </c>
      <c r="BK28">
        <v>1</v>
      </c>
      <c r="BL28" t="s">
        <v>70</v>
      </c>
      <c r="BM28">
        <v>1</v>
      </c>
      <c r="BN28" t="s">
        <v>271</v>
      </c>
    </row>
    <row r="29" spans="1:66">
      <c r="A29" s="143" t="str">
        <f t="shared" si="20"/>
        <v>성산여객</v>
      </c>
      <c r="B29" s="143" t="str">
        <f t="shared" si="21"/>
        <v>588</v>
      </c>
      <c r="C29" s="144" t="str">
        <f t="shared" si="22"/>
        <v>71바7089</v>
      </c>
      <c r="D29" s="132" t="str">
        <f t="shared" si="23"/>
        <v>중형</v>
      </c>
      <c r="E29" s="128" t="str">
        <f t="shared" si="16"/>
        <v>C</v>
      </c>
      <c r="F29" s="151">
        <f t="shared" si="17"/>
        <v>0.87461538461538457</v>
      </c>
      <c r="G29" s="152">
        <f t="shared" si="18"/>
        <v>2.274</v>
      </c>
      <c r="H29" s="153">
        <f t="shared" si="19"/>
        <v>2.6</v>
      </c>
      <c r="I29" s="154">
        <f t="shared" si="24"/>
        <v>4974.5039999999999</v>
      </c>
      <c r="J29" s="155">
        <f t="shared" si="25"/>
        <v>2.4953694841857384E-2</v>
      </c>
      <c r="K29" s="155">
        <f t="shared" si="26"/>
        <v>0.40966912772395908</v>
      </c>
      <c r="L29" s="155">
        <f t="shared" si="27"/>
        <v>0.1955973902121699</v>
      </c>
      <c r="M29" s="156">
        <f t="shared" si="28"/>
        <v>10.670999999999999</v>
      </c>
      <c r="N29" s="157">
        <f t="shared" si="29"/>
        <v>1.4670000000000001</v>
      </c>
      <c r="O29" s="157">
        <f t="shared" si="30"/>
        <v>21.771000000000001</v>
      </c>
      <c r="P29" s="158">
        <f t="shared" si="31"/>
        <v>0</v>
      </c>
      <c r="Q29" s="159">
        <f t="shared" si="32"/>
        <v>69</v>
      </c>
      <c r="R29" s="160">
        <f t="shared" si="33"/>
        <v>21.263604121961624</v>
      </c>
      <c r="S29" s="145">
        <f t="shared" si="34"/>
        <v>73</v>
      </c>
      <c r="T29" s="145">
        <f t="shared" si="35"/>
        <v>1083</v>
      </c>
      <c r="U29" t="s">
        <v>117</v>
      </c>
      <c r="V29" s="5" t="s">
        <v>121</v>
      </c>
      <c r="W29" t="s">
        <v>117</v>
      </c>
      <c r="X29" s="5" t="s">
        <v>121</v>
      </c>
      <c r="Y29" t="s">
        <v>217</v>
      </c>
      <c r="Z29" t="s">
        <v>191</v>
      </c>
      <c r="AA29" t="s">
        <v>48</v>
      </c>
      <c r="AB29">
        <v>518</v>
      </c>
      <c r="AC29" s="1">
        <v>4974.5039999999999</v>
      </c>
      <c r="AD29" s="1">
        <v>2187.1460000000002</v>
      </c>
      <c r="AE29" s="28">
        <v>2.274</v>
      </c>
      <c r="AF29">
        <v>2.6</v>
      </c>
      <c r="AG29">
        <v>10.670999999999999</v>
      </c>
      <c r="AH29">
        <v>413.78489500000001</v>
      </c>
      <c r="AI29">
        <v>10.325462</v>
      </c>
      <c r="AJ29">
        <v>169.51489699999999</v>
      </c>
      <c r="AK29">
        <v>973</v>
      </c>
      <c r="AL29">
        <v>73</v>
      </c>
      <c r="AM29">
        <v>1083</v>
      </c>
      <c r="AN29">
        <v>69</v>
      </c>
      <c r="AO29">
        <v>12.021955999999999</v>
      </c>
      <c r="AP29">
        <v>95.3</v>
      </c>
      <c r="AQ29">
        <v>0</v>
      </c>
      <c r="AR29">
        <v>135</v>
      </c>
      <c r="AS29">
        <v>31560</v>
      </c>
      <c r="AT29">
        <v>1.4670000000000001</v>
      </c>
      <c r="AU29">
        <v>21.771000000000001</v>
      </c>
      <c r="AV29">
        <v>0</v>
      </c>
      <c r="AW29">
        <v>0</v>
      </c>
      <c r="AX29" s="29">
        <v>0.63</v>
      </c>
      <c r="AY29">
        <v>0.87461538461538457</v>
      </c>
      <c r="AZ29" t="s">
        <v>69</v>
      </c>
      <c r="BA29" t="s">
        <v>292</v>
      </c>
      <c r="BB29">
        <v>2</v>
      </c>
      <c r="BC29" t="s">
        <v>341</v>
      </c>
      <c r="BD29">
        <v>1</v>
      </c>
      <c r="BE29">
        <v>43337.803999999996</v>
      </c>
      <c r="BF29">
        <v>0.11478440393518786</v>
      </c>
      <c r="BG29">
        <v>0.10039220559562199</v>
      </c>
      <c r="BH29">
        <v>107709.73400000001</v>
      </c>
      <c r="BI29">
        <v>4.6184349503639102E-2</v>
      </c>
      <c r="BJ29">
        <v>4.0393542604336662E-2</v>
      </c>
      <c r="BK29">
        <v>1</v>
      </c>
      <c r="BL29" t="s">
        <v>70</v>
      </c>
      <c r="BM29">
        <v>2</v>
      </c>
      <c r="BN29" t="s">
        <v>271</v>
      </c>
    </row>
    <row r="30" spans="1:66">
      <c r="A30" s="140" t="str">
        <f t="shared" si="20"/>
        <v>성산여객</v>
      </c>
      <c r="B30" s="140" t="str">
        <f t="shared" si="21"/>
        <v>588</v>
      </c>
      <c r="C30" s="141" t="str">
        <f t="shared" si="22"/>
        <v>71바7090</v>
      </c>
      <c r="D30" s="115" t="str">
        <f t="shared" si="23"/>
        <v>중형</v>
      </c>
      <c r="E30" s="111" t="str">
        <f t="shared" si="16"/>
        <v>F</v>
      </c>
      <c r="F30" s="161">
        <f t="shared" si="17"/>
        <v>0.79923076923076919</v>
      </c>
      <c r="G30" s="162">
        <f t="shared" si="18"/>
        <v>2.0779999999999998</v>
      </c>
      <c r="H30" s="163">
        <f t="shared" si="19"/>
        <v>2.6</v>
      </c>
      <c r="I30" s="164">
        <f t="shared" si="24"/>
        <v>3867.5630000000001</v>
      </c>
      <c r="J30" s="165">
        <f t="shared" si="25"/>
        <v>2.6183939575325971E-2</v>
      </c>
      <c r="K30" s="165">
        <f t="shared" si="26"/>
        <v>0.40357670205302476</v>
      </c>
      <c r="L30" s="165">
        <f t="shared" si="27"/>
        <v>0.22960194830698297</v>
      </c>
      <c r="M30" s="166">
        <f t="shared" si="28"/>
        <v>11.444000000000001</v>
      </c>
      <c r="N30" s="167">
        <f t="shared" si="29"/>
        <v>0.82699999999999996</v>
      </c>
      <c r="O30" s="167">
        <f t="shared" si="30"/>
        <v>15.772</v>
      </c>
      <c r="P30" s="168">
        <f t="shared" si="31"/>
        <v>0</v>
      </c>
      <c r="Q30" s="169">
        <f t="shared" si="32"/>
        <v>69</v>
      </c>
      <c r="R30" s="170">
        <f t="shared" si="33"/>
        <v>20.941551130884093</v>
      </c>
      <c r="S30" s="142">
        <f t="shared" si="34"/>
        <v>32</v>
      </c>
      <c r="T30" s="142">
        <f t="shared" si="35"/>
        <v>610</v>
      </c>
      <c r="U30" t="s">
        <v>117</v>
      </c>
      <c r="V30" t="s">
        <v>121</v>
      </c>
      <c r="W30" t="s">
        <v>117</v>
      </c>
      <c r="X30" s="4" t="s">
        <v>121</v>
      </c>
      <c r="Y30" s="4" t="s">
        <v>305</v>
      </c>
      <c r="Z30" s="4" t="s">
        <v>191</v>
      </c>
      <c r="AA30" s="4" t="s">
        <v>48</v>
      </c>
      <c r="AB30" s="4">
        <v>518</v>
      </c>
      <c r="AC30" s="4">
        <v>3867.5630000000001</v>
      </c>
      <c r="AD30" s="4">
        <v>1861.4190000000001</v>
      </c>
      <c r="AE30" s="4">
        <v>2.0779999999999998</v>
      </c>
      <c r="AF30" s="4">
        <v>2.6</v>
      </c>
      <c r="AG30" s="4">
        <v>11.444000000000001</v>
      </c>
      <c r="AH30" s="4">
        <v>323.87047699999999</v>
      </c>
      <c r="AI30" s="4">
        <v>8.4802049999999998</v>
      </c>
      <c r="AJ30" s="4">
        <v>130.706579</v>
      </c>
      <c r="AK30" s="4">
        <v>888</v>
      </c>
      <c r="AL30" s="4">
        <v>32</v>
      </c>
      <c r="AM30" s="4">
        <v>610</v>
      </c>
      <c r="AN30" s="4">
        <v>69</v>
      </c>
      <c r="AO30" s="4">
        <v>11.941696</v>
      </c>
      <c r="AP30" s="4">
        <v>230.8</v>
      </c>
      <c r="AQ30" s="4">
        <v>0</v>
      </c>
      <c r="AR30" s="4">
        <v>88</v>
      </c>
      <c r="AS30" s="4">
        <v>23866</v>
      </c>
      <c r="AT30" s="4">
        <v>0.82699999999999996</v>
      </c>
      <c r="AU30" s="4">
        <v>15.772</v>
      </c>
      <c r="AV30" s="4">
        <v>0</v>
      </c>
      <c r="AW30" s="4">
        <v>0</v>
      </c>
      <c r="AX30" s="30">
        <v>0.61</v>
      </c>
      <c r="AY30">
        <v>0.79923076923076919</v>
      </c>
      <c r="AZ30" t="s">
        <v>70</v>
      </c>
      <c r="BA30" t="s">
        <v>292</v>
      </c>
      <c r="BB30">
        <v>1</v>
      </c>
      <c r="BC30" t="s">
        <v>295</v>
      </c>
      <c r="BD30">
        <v>1</v>
      </c>
      <c r="BE30">
        <v>43337.803999999996</v>
      </c>
      <c r="BF30">
        <v>8.9242246792200192E-2</v>
      </c>
      <c r="BG30">
        <v>7.1325149551612302E-2</v>
      </c>
      <c r="BH30">
        <v>107709.73400000001</v>
      </c>
      <c r="BI30">
        <v>3.5907274638706278E-2</v>
      </c>
      <c r="BJ30">
        <v>2.8698198730473707E-2</v>
      </c>
      <c r="BK30">
        <v>1</v>
      </c>
      <c r="BL30" t="s">
        <v>70</v>
      </c>
      <c r="BM30">
        <v>0</v>
      </c>
      <c r="BN30" t="s">
        <v>273</v>
      </c>
    </row>
    <row r="31" spans="1:66">
      <c r="A31" s="143" t="str">
        <f t="shared" si="20"/>
        <v>성산여객</v>
      </c>
      <c r="B31" s="143" t="str">
        <f t="shared" si="21"/>
        <v>588</v>
      </c>
      <c r="C31" s="144" t="str">
        <f t="shared" si="22"/>
        <v>71바7091</v>
      </c>
      <c r="D31" s="132" t="str">
        <f t="shared" si="23"/>
        <v>중형</v>
      </c>
      <c r="E31" s="128" t="str">
        <f t="shared" si="16"/>
        <v>F</v>
      </c>
      <c r="F31" s="151">
        <f t="shared" si="17"/>
        <v>0.74423076923076925</v>
      </c>
      <c r="G31" s="152">
        <f t="shared" si="18"/>
        <v>1.9350000000000001</v>
      </c>
      <c r="H31" s="153">
        <f t="shared" si="19"/>
        <v>2.6</v>
      </c>
      <c r="I31" s="154">
        <f t="shared" si="24"/>
        <v>4658.0919999999996</v>
      </c>
      <c r="J31" s="155">
        <f t="shared" si="25"/>
        <v>1.9864343768498421E-2</v>
      </c>
      <c r="K31" s="155">
        <f t="shared" si="26"/>
        <v>0.45035810264471882</v>
      </c>
      <c r="L31" s="155">
        <f t="shared" si="27"/>
        <v>0.21317741255432485</v>
      </c>
      <c r="M31" s="156">
        <f t="shared" si="28"/>
        <v>12.699</v>
      </c>
      <c r="N31" s="157">
        <f t="shared" si="29"/>
        <v>2.2109999999999999</v>
      </c>
      <c r="O31" s="157">
        <f t="shared" si="30"/>
        <v>48.41</v>
      </c>
      <c r="P31" s="158">
        <f t="shared" si="31"/>
        <v>0</v>
      </c>
      <c r="Q31" s="159">
        <f t="shared" si="32"/>
        <v>66</v>
      </c>
      <c r="R31" s="160">
        <f t="shared" si="33"/>
        <v>21.180814738733059</v>
      </c>
      <c r="S31" s="145">
        <f t="shared" si="34"/>
        <v>103</v>
      </c>
      <c r="T31" s="145">
        <f t="shared" si="35"/>
        <v>2255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222</v>
      </c>
      <c r="Z31" s="4" t="s">
        <v>191</v>
      </c>
      <c r="AA31" s="4" t="s">
        <v>48</v>
      </c>
      <c r="AB31" s="4">
        <v>518</v>
      </c>
      <c r="AC31" s="4">
        <v>4658.0919999999996</v>
      </c>
      <c r="AD31" s="4">
        <v>2406.6999999999998</v>
      </c>
      <c r="AE31" s="4">
        <v>1.9350000000000001</v>
      </c>
      <c r="AF31" s="4">
        <v>2.6</v>
      </c>
      <c r="AG31" s="4">
        <v>12.699</v>
      </c>
      <c r="AH31" s="4">
        <v>415.118269</v>
      </c>
      <c r="AI31" s="4">
        <v>8.2460520000000006</v>
      </c>
      <c r="AJ31" s="4">
        <v>186.951876</v>
      </c>
      <c r="AK31" s="4">
        <v>993</v>
      </c>
      <c r="AL31" s="4">
        <v>103</v>
      </c>
      <c r="AM31" s="4">
        <v>2255</v>
      </c>
      <c r="AN31" s="4">
        <v>66</v>
      </c>
      <c r="AO31" s="4">
        <v>11.221120000000001</v>
      </c>
      <c r="AP31" s="4">
        <v>123</v>
      </c>
      <c r="AQ31" s="4">
        <v>0</v>
      </c>
      <c r="AR31" s="4">
        <v>196</v>
      </c>
      <c r="AS31" s="4">
        <v>96511</v>
      </c>
      <c r="AT31" s="4">
        <v>2.2109999999999999</v>
      </c>
      <c r="AU31" s="4">
        <v>48.41</v>
      </c>
      <c r="AV31" s="4">
        <v>0</v>
      </c>
      <c r="AW31" s="4">
        <v>0</v>
      </c>
      <c r="AX31" s="4">
        <v>0.6</v>
      </c>
      <c r="AY31">
        <v>0.74423076923076925</v>
      </c>
      <c r="AZ31" t="s">
        <v>70</v>
      </c>
      <c r="BA31" t="s">
        <v>292</v>
      </c>
      <c r="BB31">
        <v>2</v>
      </c>
      <c r="BC31" t="s">
        <v>294</v>
      </c>
      <c r="BD31">
        <v>1</v>
      </c>
      <c r="BE31">
        <v>43337.803999999996</v>
      </c>
      <c r="BF31">
        <v>0.10748334179553722</v>
      </c>
      <c r="BG31">
        <v>7.9992410143986351E-2</v>
      </c>
      <c r="BH31">
        <v>107709.73400000001</v>
      </c>
      <c r="BI31">
        <v>4.3246713430747118E-2</v>
      </c>
      <c r="BJ31">
        <v>3.2185534803267565E-2</v>
      </c>
      <c r="BK31">
        <v>1</v>
      </c>
      <c r="BL31" t="s">
        <v>70</v>
      </c>
      <c r="BM31">
        <v>0</v>
      </c>
      <c r="BN31" t="s">
        <v>273</v>
      </c>
    </row>
  </sheetData>
  <sortState xmlns:xlrd2="http://schemas.microsoft.com/office/spreadsheetml/2017/richdata2" ref="U5:AX31">
    <sortCondition ref="Y5:Y31"/>
    <sortCondition ref="U5:U31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3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140</v>
      </c>
      <c r="D4" s="123" t="s">
        <v>157</v>
      </c>
      <c r="E4" s="124" t="s">
        <v>146</v>
      </c>
      <c r="F4" s="122" t="s">
        <v>150</v>
      </c>
      <c r="G4" s="124" t="s">
        <v>148</v>
      </c>
      <c r="H4" s="124" t="s">
        <v>152</v>
      </c>
      <c r="I4" s="125" t="s">
        <v>154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179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6" t="str">
        <f>BF5</f>
        <v>성산여객</v>
      </c>
      <c r="B5" s="127">
        <f>IF(BH5="NULL", E5, BH5)</f>
        <v>9541</v>
      </c>
      <c r="C5" s="128" t="str">
        <f>BN5</f>
        <v>B</v>
      </c>
      <c r="D5" s="129">
        <f>BM5</f>
        <v>0.92945588462887729</v>
      </c>
      <c r="E5" s="130">
        <f>U5</f>
        <v>9541</v>
      </c>
      <c r="F5" s="131" t="str">
        <f>BG5</f>
        <v>521</v>
      </c>
      <c r="G5" s="132" t="str">
        <f>BK5</f>
        <v>71바7093</v>
      </c>
      <c r="H5" s="133">
        <f>BJ5</f>
        <v>4</v>
      </c>
      <c r="I5" s="134">
        <f>BP5</f>
        <v>682.00900000000001</v>
      </c>
      <c r="J5" s="135">
        <f>AB5/AA5</f>
        <v>1.2433649243886354E-2</v>
      </c>
      <c r="K5" s="135">
        <f>AC5/AA5</f>
        <v>0.38728637641954367</v>
      </c>
      <c r="L5" s="135">
        <f>AD5/I5</f>
        <v>0.19501208928327926</v>
      </c>
      <c r="M5" s="136">
        <f>Z5</f>
        <v>6.97</v>
      </c>
      <c r="N5" s="137">
        <f>AE5*100/W5</f>
        <v>20.967465238728522</v>
      </c>
      <c r="O5" s="137">
        <f>AF5*100/W5</f>
        <v>3.6656407760014895</v>
      </c>
      <c r="P5" s="219">
        <f>AK5</f>
        <v>5</v>
      </c>
      <c r="Q5" s="220">
        <f>AE5</f>
        <v>143</v>
      </c>
      <c r="R5" s="220">
        <f>AF5</f>
        <v>25</v>
      </c>
      <c r="T5">
        <v>518</v>
      </c>
      <c r="U5">
        <v>9541</v>
      </c>
      <c r="V5" t="s">
        <v>296</v>
      </c>
      <c r="W5">
        <v>682.00900000000001</v>
      </c>
      <c r="X5">
        <v>274.01499999999999</v>
      </c>
      <c r="Y5">
        <v>2.4889999999999999</v>
      </c>
      <c r="Z5">
        <v>6.97</v>
      </c>
      <c r="AA5">
        <v>50.891092999999998</v>
      </c>
      <c r="AB5">
        <v>0.63276200000000005</v>
      </c>
      <c r="AC5">
        <v>19.709427000000002</v>
      </c>
      <c r="AD5" s="1">
        <v>133</v>
      </c>
      <c r="AE5">
        <v>143</v>
      </c>
      <c r="AF5">
        <v>25</v>
      </c>
      <c r="AG5">
        <v>66</v>
      </c>
      <c r="AH5">
        <v>13.401343000000001</v>
      </c>
      <c r="AI5">
        <v>41.2</v>
      </c>
      <c r="AJ5">
        <v>0</v>
      </c>
      <c r="AK5">
        <v>5</v>
      </c>
      <c r="AL5">
        <v>290</v>
      </c>
      <c r="AM5" t="s">
        <v>342</v>
      </c>
      <c r="AN5" t="s">
        <v>343</v>
      </c>
      <c r="AO5">
        <v>271.15600000000001</v>
      </c>
      <c r="AR5" t="s">
        <v>117</v>
      </c>
      <c r="AS5" t="s">
        <v>118</v>
      </c>
      <c r="AT5" t="s">
        <v>204</v>
      </c>
      <c r="AU5" t="s">
        <v>296</v>
      </c>
      <c r="AV5" t="s">
        <v>48</v>
      </c>
      <c r="AW5">
        <v>4</v>
      </c>
      <c r="BB5">
        <v>0.92945588462887729</v>
      </c>
      <c r="BC5" t="s">
        <v>68</v>
      </c>
      <c r="BF5" t="s">
        <v>117</v>
      </c>
      <c r="BG5" t="s">
        <v>118</v>
      </c>
      <c r="BH5" t="s">
        <v>296</v>
      </c>
      <c r="BI5">
        <v>9541</v>
      </c>
      <c r="BJ5">
        <v>4</v>
      </c>
      <c r="BK5" t="s">
        <v>204</v>
      </c>
      <c r="BL5" t="s">
        <v>261</v>
      </c>
      <c r="BM5">
        <v>0.92945588462887729</v>
      </c>
      <c r="BN5" t="s">
        <v>68</v>
      </c>
      <c r="BO5" t="s">
        <v>175</v>
      </c>
      <c r="BP5">
        <v>682.00900000000001</v>
      </c>
    </row>
    <row r="6" spans="1:68" ht="16.5">
      <c r="A6" s="109" t="str">
        <f t="shared" ref="A6:A7" si="0">BF6</f>
        <v>성산여객</v>
      </c>
      <c r="B6" s="110" t="str">
        <f t="shared" ref="B6:B38" si="1">IF(BH6="NULL", E6, BH6)</f>
        <v>강경원</v>
      </c>
      <c r="C6" s="111" t="str">
        <f t="shared" ref="C6:C7" si="2">BN6</f>
        <v>F</v>
      </c>
      <c r="D6" s="112">
        <f t="shared" ref="D6:D7" si="3">BM6</f>
        <v>0.79923076923076919</v>
      </c>
      <c r="E6" s="113">
        <f t="shared" ref="E6:E7" si="4">U6</f>
        <v>2831</v>
      </c>
      <c r="F6" s="114" t="str">
        <f t="shared" ref="F6:F7" si="5">BG6</f>
        <v>588</v>
      </c>
      <c r="G6" s="115" t="str">
        <f t="shared" ref="G6:G7" si="6">BK6</f>
        <v>71바7090</v>
      </c>
      <c r="H6" s="116">
        <f t="shared" ref="H6:H7" si="7">BJ6</f>
        <v>1</v>
      </c>
      <c r="I6" s="117">
        <f t="shared" ref="I6:I7" si="8">BP6</f>
        <v>3867.5630000000001</v>
      </c>
      <c r="J6" s="118">
        <f t="shared" ref="J6:J7" si="9">AB6/AA6</f>
        <v>2.6183939575325971E-2</v>
      </c>
      <c r="K6" s="118">
        <f t="shared" ref="K6:K7" si="10">AC6/AA6</f>
        <v>0.40357670205302476</v>
      </c>
      <c r="L6" s="118">
        <f t="shared" ref="L6:L7" si="11">AD6/I6</f>
        <v>0.22960194830698297</v>
      </c>
      <c r="M6" s="119">
        <f t="shared" ref="M6:M7" si="12">Z6</f>
        <v>11.444000000000001</v>
      </c>
      <c r="N6" s="120">
        <f t="shared" ref="N6:N7" si="13">AE6*100/W6</f>
        <v>0.82739440831345212</v>
      </c>
      <c r="O6" s="120">
        <f t="shared" ref="O6:O7" si="14">AF6*100/W6</f>
        <v>15.772205908475181</v>
      </c>
      <c r="P6" s="221">
        <f t="shared" ref="P6:P7" si="15">AK6</f>
        <v>88</v>
      </c>
      <c r="Q6" s="222">
        <f t="shared" ref="Q6:Q7" si="16">AE6</f>
        <v>32</v>
      </c>
      <c r="R6" s="222">
        <f t="shared" ref="R6:R7" si="17">AF6</f>
        <v>610</v>
      </c>
      <c r="T6">
        <v>518</v>
      </c>
      <c r="U6">
        <v>2831</v>
      </c>
      <c r="V6" t="s">
        <v>306</v>
      </c>
      <c r="W6">
        <v>3867.5630000000001</v>
      </c>
      <c r="X6">
        <v>1861.4190000000001</v>
      </c>
      <c r="Y6">
        <v>2.0779999999999998</v>
      </c>
      <c r="Z6">
        <v>11.444000000000001</v>
      </c>
      <c r="AA6">
        <v>323.87047699999999</v>
      </c>
      <c r="AB6">
        <v>8.4802049999999998</v>
      </c>
      <c r="AC6">
        <v>130.706579</v>
      </c>
      <c r="AD6" s="1">
        <v>888</v>
      </c>
      <c r="AE6">
        <v>32</v>
      </c>
      <c r="AF6">
        <v>610</v>
      </c>
      <c r="AG6">
        <v>69</v>
      </c>
      <c r="AH6">
        <v>11.941696</v>
      </c>
      <c r="AI6">
        <v>230.8</v>
      </c>
      <c r="AJ6">
        <v>0</v>
      </c>
      <c r="AK6">
        <v>88</v>
      </c>
      <c r="AL6">
        <v>23866</v>
      </c>
      <c r="AM6" t="s">
        <v>307</v>
      </c>
      <c r="AN6" t="s">
        <v>344</v>
      </c>
      <c r="AO6">
        <v>3867.5630000000001</v>
      </c>
      <c r="AR6" t="s">
        <v>117</v>
      </c>
      <c r="AS6" t="s">
        <v>121</v>
      </c>
      <c r="AT6" t="s">
        <v>305</v>
      </c>
      <c r="AU6" t="s">
        <v>306</v>
      </c>
      <c r="AV6" t="s">
        <v>48</v>
      </c>
      <c r="AW6">
        <v>1</v>
      </c>
      <c r="BB6">
        <v>0.79923076923076919</v>
      </c>
      <c r="BC6" t="s">
        <v>70</v>
      </c>
      <c r="BF6" t="s">
        <v>117</v>
      </c>
      <c r="BG6" t="s">
        <v>121</v>
      </c>
      <c r="BH6" t="s">
        <v>306</v>
      </c>
      <c r="BI6">
        <v>2831</v>
      </c>
      <c r="BJ6">
        <v>1</v>
      </c>
      <c r="BK6" t="s">
        <v>305</v>
      </c>
      <c r="BL6" t="s">
        <v>174</v>
      </c>
      <c r="BM6">
        <v>0.79923076923076919</v>
      </c>
      <c r="BN6" t="s">
        <v>70</v>
      </c>
      <c r="BO6" t="s">
        <v>186</v>
      </c>
      <c r="BP6">
        <v>3867.5630000000001</v>
      </c>
    </row>
    <row r="7" spans="1:68" ht="16.5">
      <c r="A7" s="126" t="str">
        <f t="shared" si="0"/>
        <v>성산여객</v>
      </c>
      <c r="B7" s="127" t="str">
        <f t="shared" si="1"/>
        <v>강전범</v>
      </c>
      <c r="C7" s="128" t="str">
        <f t="shared" si="2"/>
        <v>B</v>
      </c>
      <c r="D7" s="129">
        <f t="shared" si="3"/>
        <v>0.93931034482758635</v>
      </c>
      <c r="E7" s="130">
        <f t="shared" si="4"/>
        <v>5804</v>
      </c>
      <c r="F7" s="131" t="str">
        <f t="shared" si="5"/>
        <v>521</v>
      </c>
      <c r="G7" s="132" t="str">
        <f t="shared" si="6"/>
        <v>71바7510</v>
      </c>
      <c r="H7" s="133">
        <f t="shared" si="7"/>
        <v>1</v>
      </c>
      <c r="I7" s="134">
        <f t="shared" si="8"/>
        <v>1469.6690000000001</v>
      </c>
      <c r="J7" s="135">
        <f t="shared" si="9"/>
        <v>3.3472685702871041E-2</v>
      </c>
      <c r="K7" s="135">
        <f t="shared" si="10"/>
        <v>0.37152680799640503</v>
      </c>
      <c r="L7" s="135">
        <f t="shared" si="11"/>
        <v>0.10546592464017407</v>
      </c>
      <c r="M7" s="136">
        <f t="shared" si="12"/>
        <v>5.5289999999999999</v>
      </c>
      <c r="N7" s="137">
        <f t="shared" si="13"/>
        <v>0.34021266012959378</v>
      </c>
      <c r="O7" s="137">
        <f t="shared" si="14"/>
        <v>2.1773610248294002</v>
      </c>
      <c r="P7" s="219">
        <f t="shared" si="15"/>
        <v>17</v>
      </c>
      <c r="Q7" s="220">
        <f t="shared" si="16"/>
        <v>5</v>
      </c>
      <c r="R7" s="220">
        <f t="shared" si="17"/>
        <v>32</v>
      </c>
      <c r="T7">
        <v>518</v>
      </c>
      <c r="U7">
        <v>5804</v>
      </c>
      <c r="V7" t="s">
        <v>194</v>
      </c>
      <c r="W7">
        <v>1469.6690000000001</v>
      </c>
      <c r="X7">
        <v>539.47</v>
      </c>
      <c r="Y7">
        <v>2.7240000000000002</v>
      </c>
      <c r="Z7">
        <v>5.5289999999999999</v>
      </c>
      <c r="AA7">
        <v>97.698853</v>
      </c>
      <c r="AB7">
        <v>3.2702429999999998</v>
      </c>
      <c r="AC7">
        <v>36.297742999999997</v>
      </c>
      <c r="AD7" s="1">
        <v>155</v>
      </c>
      <c r="AE7">
        <v>5</v>
      </c>
      <c r="AF7">
        <v>32</v>
      </c>
      <c r="AG7">
        <v>63</v>
      </c>
      <c r="AH7">
        <v>15.042847999999999</v>
      </c>
      <c r="AI7">
        <v>19.100000000000001</v>
      </c>
      <c r="AJ7">
        <v>0</v>
      </c>
      <c r="AK7">
        <v>17</v>
      </c>
      <c r="AL7">
        <v>3813</v>
      </c>
      <c r="AM7" t="s">
        <v>195</v>
      </c>
      <c r="AN7" t="s">
        <v>345</v>
      </c>
      <c r="AO7">
        <v>1469.6690000000001</v>
      </c>
      <c r="AR7" t="s">
        <v>117</v>
      </c>
      <c r="AS7" t="s">
        <v>118</v>
      </c>
      <c r="AT7" t="s">
        <v>274</v>
      </c>
      <c r="AU7" t="s">
        <v>194</v>
      </c>
      <c r="AV7" t="s">
        <v>196</v>
      </c>
      <c r="AW7">
        <v>1</v>
      </c>
      <c r="BB7">
        <v>0.93931034482758635</v>
      </c>
      <c r="BC7" t="s">
        <v>68</v>
      </c>
      <c r="BF7" t="s">
        <v>117</v>
      </c>
      <c r="BG7" t="s">
        <v>118</v>
      </c>
      <c r="BH7" t="s">
        <v>194</v>
      </c>
      <c r="BI7">
        <v>5804</v>
      </c>
      <c r="BJ7">
        <v>1</v>
      </c>
      <c r="BK7" t="s">
        <v>274</v>
      </c>
      <c r="BL7" t="s">
        <v>174</v>
      </c>
      <c r="BM7">
        <v>0.93931034482758635</v>
      </c>
      <c r="BN7" t="s">
        <v>68</v>
      </c>
      <c r="BO7" t="s">
        <v>175</v>
      </c>
      <c r="BP7">
        <v>1469.6690000000001</v>
      </c>
    </row>
    <row r="8" spans="1:68" ht="16.5">
      <c r="A8" s="109" t="str">
        <f t="shared" ref="A8:A38" si="18">BF8</f>
        <v>성산여객</v>
      </c>
      <c r="B8" s="110" t="str">
        <f t="shared" si="1"/>
        <v>권유성</v>
      </c>
      <c r="C8" s="111" t="str">
        <f t="shared" ref="C8:C38" si="19">BN8</f>
        <v>S</v>
      </c>
      <c r="D8" s="112">
        <f t="shared" ref="D8:D38" si="20">BM8</f>
        <v>1.1169230769230769</v>
      </c>
      <c r="E8" s="113">
        <f t="shared" ref="E8:E38" si="21">U8</f>
        <v>5535</v>
      </c>
      <c r="F8" s="114" t="str">
        <f t="shared" ref="F8:F38" si="22">BG8</f>
        <v>521</v>
      </c>
      <c r="G8" s="115" t="str">
        <f t="shared" ref="G8:G38" si="23">BK8</f>
        <v>71바7088</v>
      </c>
      <c r="H8" s="116">
        <f t="shared" ref="H8:H38" si="24">BJ8</f>
        <v>1</v>
      </c>
      <c r="I8" s="117">
        <f t="shared" ref="I8:I38" si="25">BP8</f>
        <v>1116.259</v>
      </c>
      <c r="J8" s="118">
        <f t="shared" ref="J8:J38" si="26">AB8/AA8</f>
        <v>9.6219712324855933E-3</v>
      </c>
      <c r="K8" s="118">
        <f t="shared" ref="K8:K38" si="27">AC8/AA8</f>
        <v>0.3253324700286267</v>
      </c>
      <c r="L8" s="118">
        <f t="shared" ref="L8:L38" si="28">AD8/I8</f>
        <v>0.16125289919275007</v>
      </c>
      <c r="M8" s="119">
        <f t="shared" ref="M8:M38" si="29">Z8</f>
        <v>9.0960000000000001</v>
      </c>
      <c r="N8" s="120">
        <f t="shared" ref="N8:N38" si="30">AE8*100/W8</f>
        <v>0</v>
      </c>
      <c r="O8" s="120">
        <f t="shared" ref="O8:O38" si="31">AF8*100/W8</f>
        <v>1.5229440479315284</v>
      </c>
      <c r="P8" s="221">
        <f t="shared" ref="P8:P38" si="32">AK8</f>
        <v>1</v>
      </c>
      <c r="Q8" s="222">
        <f t="shared" ref="Q8:Q38" si="33">AE8</f>
        <v>0</v>
      </c>
      <c r="R8" s="222">
        <f t="shared" ref="R8:R38" si="34">AF8</f>
        <v>17</v>
      </c>
      <c r="T8">
        <v>518</v>
      </c>
      <c r="U8">
        <v>5535</v>
      </c>
      <c r="V8" t="s">
        <v>276</v>
      </c>
      <c r="W8">
        <v>1116.259</v>
      </c>
      <c r="X8">
        <v>384.375</v>
      </c>
      <c r="Y8">
        <v>2.9039999999999999</v>
      </c>
      <c r="Z8">
        <v>9.0960000000000001</v>
      </c>
      <c r="AA8">
        <v>67.866343000000001</v>
      </c>
      <c r="AB8">
        <v>0.65300800000000003</v>
      </c>
      <c r="AC8">
        <v>22.079125000000001</v>
      </c>
      <c r="AD8" s="1">
        <v>180</v>
      </c>
      <c r="AE8">
        <v>0</v>
      </c>
      <c r="AF8">
        <v>17</v>
      </c>
      <c r="AG8">
        <v>61</v>
      </c>
      <c r="AH8">
        <v>16.447901999999999</v>
      </c>
      <c r="AI8">
        <v>0</v>
      </c>
      <c r="AJ8">
        <v>0</v>
      </c>
      <c r="AK8">
        <v>1</v>
      </c>
      <c r="AL8">
        <v>51</v>
      </c>
      <c r="AM8" t="s">
        <v>277</v>
      </c>
      <c r="AN8" t="s">
        <v>346</v>
      </c>
      <c r="AO8">
        <v>1116.259</v>
      </c>
      <c r="AR8" t="s">
        <v>117</v>
      </c>
      <c r="AS8" t="s">
        <v>118</v>
      </c>
      <c r="AT8" t="s">
        <v>245</v>
      </c>
      <c r="AU8" t="s">
        <v>276</v>
      </c>
      <c r="AV8" t="s">
        <v>48</v>
      </c>
      <c r="AW8">
        <v>1</v>
      </c>
      <c r="BB8">
        <v>1.1169230769230769</v>
      </c>
      <c r="BC8" t="s">
        <v>71</v>
      </c>
      <c r="BF8" t="s">
        <v>117</v>
      </c>
      <c r="BG8" t="s">
        <v>118</v>
      </c>
      <c r="BH8" t="s">
        <v>276</v>
      </c>
      <c r="BI8">
        <v>5535</v>
      </c>
      <c r="BJ8">
        <v>1</v>
      </c>
      <c r="BK8" t="s">
        <v>245</v>
      </c>
      <c r="BL8" t="s">
        <v>174</v>
      </c>
      <c r="BM8">
        <v>1.1169230769230769</v>
      </c>
      <c r="BN8" t="s">
        <v>71</v>
      </c>
      <c r="BO8" t="s">
        <v>297</v>
      </c>
      <c r="BP8">
        <v>1116.259</v>
      </c>
    </row>
    <row r="9" spans="1:68" ht="16.5">
      <c r="A9" s="126" t="str">
        <f t="shared" si="18"/>
        <v>성산여객</v>
      </c>
      <c r="B9" s="127" t="str">
        <f t="shared" si="1"/>
        <v>길정남</v>
      </c>
      <c r="C9" s="128" t="str">
        <f t="shared" si="19"/>
        <v>B</v>
      </c>
      <c r="D9" s="129">
        <f t="shared" si="20"/>
        <v>0.9156662643114819</v>
      </c>
      <c r="E9" s="130">
        <f t="shared" si="21"/>
        <v>1349</v>
      </c>
      <c r="F9" s="131" t="str">
        <f t="shared" si="22"/>
        <v>521</v>
      </c>
      <c r="G9" s="132" t="str">
        <f t="shared" si="23"/>
        <v>71바7509</v>
      </c>
      <c r="H9" s="133">
        <f t="shared" si="24"/>
        <v>8</v>
      </c>
      <c r="I9" s="134">
        <f t="shared" si="25"/>
        <v>1254.442</v>
      </c>
      <c r="J9" s="135">
        <f t="shared" si="26"/>
        <v>5.0930757608462607E-2</v>
      </c>
      <c r="K9" s="135">
        <f t="shared" si="27"/>
        <v>0.34437769546528091</v>
      </c>
      <c r="L9" s="135">
        <f t="shared" si="28"/>
        <v>0.19132012480449476</v>
      </c>
      <c r="M9" s="136">
        <f t="shared" si="29"/>
        <v>9.1430000000000007</v>
      </c>
      <c r="N9" s="137">
        <f t="shared" si="30"/>
        <v>11.718357644275303</v>
      </c>
      <c r="O9" s="137">
        <f t="shared" si="31"/>
        <v>6.8556378054943954</v>
      </c>
      <c r="P9" s="219">
        <f t="shared" si="32"/>
        <v>9</v>
      </c>
      <c r="Q9" s="220">
        <f t="shared" si="33"/>
        <v>147</v>
      </c>
      <c r="R9" s="220">
        <f t="shared" si="34"/>
        <v>86</v>
      </c>
      <c r="T9">
        <v>518</v>
      </c>
      <c r="U9">
        <v>1349</v>
      </c>
      <c r="V9" t="s">
        <v>198</v>
      </c>
      <c r="W9">
        <v>1254.442</v>
      </c>
      <c r="X9">
        <v>500.21100000000001</v>
      </c>
      <c r="Y9">
        <v>2.508</v>
      </c>
      <c r="Z9">
        <v>9.1430000000000007</v>
      </c>
      <c r="AA9">
        <v>82.644126999999997</v>
      </c>
      <c r="AB9">
        <v>4.2091279999999998</v>
      </c>
      <c r="AC9">
        <v>28.460794</v>
      </c>
      <c r="AD9" s="1">
        <v>240</v>
      </c>
      <c r="AE9">
        <v>147</v>
      </c>
      <c r="AF9">
        <v>86</v>
      </c>
      <c r="AG9">
        <v>73</v>
      </c>
      <c r="AH9">
        <v>15.178839999999999</v>
      </c>
      <c r="AI9">
        <v>385.5</v>
      </c>
      <c r="AJ9">
        <v>0</v>
      </c>
      <c r="AK9">
        <v>9</v>
      </c>
      <c r="AL9">
        <v>1177</v>
      </c>
      <c r="AM9" t="s">
        <v>199</v>
      </c>
      <c r="AN9" t="s">
        <v>347</v>
      </c>
      <c r="AO9">
        <v>256.35399999999998</v>
      </c>
      <c r="AR9" t="s">
        <v>117</v>
      </c>
      <c r="AS9" t="s">
        <v>118</v>
      </c>
      <c r="AT9" t="s">
        <v>211</v>
      </c>
      <c r="AU9" t="s">
        <v>198</v>
      </c>
      <c r="AV9" t="s">
        <v>48</v>
      </c>
      <c r="AW9">
        <v>8</v>
      </c>
      <c r="BB9">
        <v>0.9156662643114819</v>
      </c>
      <c r="BC9" t="s">
        <v>68</v>
      </c>
      <c r="BF9" t="s">
        <v>117</v>
      </c>
      <c r="BG9" t="s">
        <v>118</v>
      </c>
      <c r="BH9" t="s">
        <v>198</v>
      </c>
      <c r="BI9">
        <v>1349</v>
      </c>
      <c r="BJ9">
        <v>8</v>
      </c>
      <c r="BK9" t="s">
        <v>211</v>
      </c>
      <c r="BL9" t="s">
        <v>197</v>
      </c>
      <c r="BM9">
        <v>0.9156662643114819</v>
      </c>
      <c r="BN9" t="s">
        <v>68</v>
      </c>
      <c r="BO9" t="s">
        <v>175</v>
      </c>
      <c r="BP9">
        <v>1254.442</v>
      </c>
    </row>
    <row r="10" spans="1:68" ht="16.5">
      <c r="A10" s="109" t="str">
        <f t="shared" si="18"/>
        <v>성산여객</v>
      </c>
      <c r="B10" s="110" t="str">
        <f t="shared" si="1"/>
        <v>김광일</v>
      </c>
      <c r="C10" s="111" t="str">
        <f t="shared" si="19"/>
        <v>A</v>
      </c>
      <c r="D10" s="112">
        <f t="shared" si="20"/>
        <v>0.95799999999999996</v>
      </c>
      <c r="E10" s="113">
        <f t="shared" si="21"/>
        <v>7822</v>
      </c>
      <c r="F10" s="114" t="str">
        <f t="shared" si="22"/>
        <v>588</v>
      </c>
      <c r="G10" s="115" t="str">
        <f t="shared" si="23"/>
        <v>71바7055</v>
      </c>
      <c r="H10" s="116">
        <f t="shared" si="24"/>
        <v>1</v>
      </c>
      <c r="I10" s="117">
        <f t="shared" si="25"/>
        <v>3841.6529999999998</v>
      </c>
      <c r="J10" s="118">
        <f t="shared" si="26"/>
        <v>3.1704410146482918E-2</v>
      </c>
      <c r="K10" s="118">
        <f t="shared" si="27"/>
        <v>0.3816737432890166</v>
      </c>
      <c r="L10" s="118">
        <f t="shared" si="28"/>
        <v>0.15618276819900184</v>
      </c>
      <c r="M10" s="119">
        <f t="shared" si="29"/>
        <v>5.2110000000000003</v>
      </c>
      <c r="N10" s="120">
        <f t="shared" si="30"/>
        <v>0.52060922733000614</v>
      </c>
      <c r="O10" s="120">
        <f t="shared" si="31"/>
        <v>6.507615341625077</v>
      </c>
      <c r="P10" s="221">
        <f t="shared" si="32"/>
        <v>85</v>
      </c>
      <c r="Q10" s="222">
        <f t="shared" si="33"/>
        <v>20</v>
      </c>
      <c r="R10" s="222">
        <f t="shared" si="34"/>
        <v>250</v>
      </c>
      <c r="T10">
        <v>518</v>
      </c>
      <c r="U10">
        <v>7822</v>
      </c>
      <c r="V10" t="s">
        <v>348</v>
      </c>
      <c r="W10">
        <v>3841.6529999999998</v>
      </c>
      <c r="X10">
        <v>1603.8130000000001</v>
      </c>
      <c r="Y10">
        <v>2.395</v>
      </c>
      <c r="Z10">
        <v>5.2110000000000003</v>
      </c>
      <c r="AA10">
        <v>322.41158100000001</v>
      </c>
      <c r="AB10">
        <v>10.221869</v>
      </c>
      <c r="AC10">
        <v>123.05603499999999</v>
      </c>
      <c r="AD10" s="1">
        <v>600</v>
      </c>
      <c r="AE10">
        <v>20</v>
      </c>
      <c r="AF10">
        <v>250</v>
      </c>
      <c r="AG10">
        <v>69</v>
      </c>
      <c r="AH10">
        <v>11.915369</v>
      </c>
      <c r="AI10">
        <v>215.9</v>
      </c>
      <c r="AJ10">
        <v>0</v>
      </c>
      <c r="AK10">
        <v>85</v>
      </c>
      <c r="AL10">
        <v>32148</v>
      </c>
      <c r="AM10" t="s">
        <v>349</v>
      </c>
      <c r="AN10" t="s">
        <v>350</v>
      </c>
      <c r="AO10">
        <v>3841.6529999999998</v>
      </c>
      <c r="AR10" t="s">
        <v>117</v>
      </c>
      <c r="AS10" t="s">
        <v>121</v>
      </c>
      <c r="AT10" t="s">
        <v>201</v>
      </c>
      <c r="AU10" t="s">
        <v>348</v>
      </c>
      <c r="AV10" t="s">
        <v>196</v>
      </c>
      <c r="AW10">
        <v>1</v>
      </c>
      <c r="BB10">
        <v>0.95799999999999996</v>
      </c>
      <c r="BC10" t="s">
        <v>66</v>
      </c>
      <c r="BF10" t="s">
        <v>117</v>
      </c>
      <c r="BG10" t="s">
        <v>121</v>
      </c>
      <c r="BH10" t="s">
        <v>348</v>
      </c>
      <c r="BI10">
        <v>7822</v>
      </c>
      <c r="BJ10">
        <v>1</v>
      </c>
      <c r="BK10" t="s">
        <v>201</v>
      </c>
      <c r="BL10" t="s">
        <v>174</v>
      </c>
      <c r="BM10">
        <v>0.95799999999999996</v>
      </c>
      <c r="BN10" t="s">
        <v>66</v>
      </c>
      <c r="BO10" t="s">
        <v>312</v>
      </c>
      <c r="BP10">
        <v>3841.6529999999998</v>
      </c>
    </row>
    <row r="11" spans="1:68" ht="16.5">
      <c r="A11" s="126" t="str">
        <f t="shared" si="18"/>
        <v>성산여객</v>
      </c>
      <c r="B11" s="127" t="str">
        <f t="shared" si="1"/>
        <v>김기복</v>
      </c>
      <c r="C11" s="128" t="str">
        <f t="shared" si="19"/>
        <v>C</v>
      </c>
      <c r="D11" s="129">
        <f t="shared" si="20"/>
        <v>0.86653846153846159</v>
      </c>
      <c r="E11" s="130">
        <f t="shared" si="21"/>
        <v>547</v>
      </c>
      <c r="F11" s="131" t="str">
        <f t="shared" si="22"/>
        <v>521</v>
      </c>
      <c r="G11" s="132" t="str">
        <f t="shared" si="23"/>
        <v>71바7093</v>
      </c>
      <c r="H11" s="133">
        <f t="shared" si="24"/>
        <v>1</v>
      </c>
      <c r="I11" s="134">
        <f t="shared" si="25"/>
        <v>1975.4269999999999</v>
      </c>
      <c r="J11" s="135">
        <f t="shared" si="26"/>
        <v>3.4962118586021343E-2</v>
      </c>
      <c r="K11" s="135">
        <f t="shared" si="27"/>
        <v>0.36422242018592688</v>
      </c>
      <c r="L11" s="135">
        <f t="shared" si="28"/>
        <v>0.21868689655451709</v>
      </c>
      <c r="M11" s="136">
        <f t="shared" si="29"/>
        <v>8.6950000000000003</v>
      </c>
      <c r="N11" s="137">
        <f t="shared" si="30"/>
        <v>0</v>
      </c>
      <c r="O11" s="137">
        <f t="shared" si="31"/>
        <v>9.6181736910551496</v>
      </c>
      <c r="P11" s="219">
        <f t="shared" si="32"/>
        <v>33</v>
      </c>
      <c r="Q11" s="220">
        <f t="shared" si="33"/>
        <v>0</v>
      </c>
      <c r="R11" s="220">
        <f t="shared" si="34"/>
        <v>190</v>
      </c>
      <c r="T11">
        <v>518</v>
      </c>
      <c r="U11">
        <v>547</v>
      </c>
      <c r="V11" t="s">
        <v>202</v>
      </c>
      <c r="W11">
        <v>1975.4269999999999</v>
      </c>
      <c r="X11">
        <v>876.91399999999999</v>
      </c>
      <c r="Y11">
        <v>2.2530000000000001</v>
      </c>
      <c r="Z11">
        <v>8.6950000000000003</v>
      </c>
      <c r="AA11">
        <v>133.89772099999999</v>
      </c>
      <c r="AB11">
        <v>4.6813479999999998</v>
      </c>
      <c r="AC11">
        <v>48.768552</v>
      </c>
      <c r="AD11" s="1">
        <v>432</v>
      </c>
      <c r="AE11">
        <v>0</v>
      </c>
      <c r="AF11">
        <v>190</v>
      </c>
      <c r="AG11">
        <v>63</v>
      </c>
      <c r="AH11">
        <v>14.753253000000001</v>
      </c>
      <c r="AI11">
        <v>11.3</v>
      </c>
      <c r="AJ11">
        <v>0</v>
      </c>
      <c r="AK11">
        <v>33</v>
      </c>
      <c r="AL11">
        <v>4365</v>
      </c>
      <c r="AM11" t="s">
        <v>203</v>
      </c>
      <c r="AN11" t="s">
        <v>351</v>
      </c>
      <c r="AO11">
        <v>1975.4269999999999</v>
      </c>
      <c r="AR11" t="s">
        <v>117</v>
      </c>
      <c r="AS11" t="s">
        <v>118</v>
      </c>
      <c r="AT11" t="s">
        <v>204</v>
      </c>
      <c r="AU11" t="s">
        <v>202</v>
      </c>
      <c r="AV11" t="s">
        <v>48</v>
      </c>
      <c r="AW11">
        <v>1</v>
      </c>
      <c r="BB11">
        <v>0.86653846153846159</v>
      </c>
      <c r="BC11" t="s">
        <v>69</v>
      </c>
      <c r="BF11" t="s">
        <v>117</v>
      </c>
      <c r="BG11" t="s">
        <v>118</v>
      </c>
      <c r="BH11" t="s">
        <v>202</v>
      </c>
      <c r="BI11">
        <v>547</v>
      </c>
      <c r="BJ11">
        <v>1</v>
      </c>
      <c r="BK11" t="s">
        <v>204</v>
      </c>
      <c r="BL11" t="s">
        <v>174</v>
      </c>
      <c r="BM11">
        <v>0.86653846153846159</v>
      </c>
      <c r="BN11" t="s">
        <v>69</v>
      </c>
      <c r="BO11" t="s">
        <v>176</v>
      </c>
      <c r="BP11">
        <v>1975.4269999999999</v>
      </c>
    </row>
    <row r="12" spans="1:68" ht="16.5">
      <c r="A12" s="109" t="str">
        <f t="shared" si="18"/>
        <v>성산여객</v>
      </c>
      <c r="B12" s="110" t="str">
        <f t="shared" si="1"/>
        <v>김덕호</v>
      </c>
      <c r="C12" s="111" t="str">
        <f t="shared" si="19"/>
        <v>D</v>
      </c>
      <c r="D12" s="112">
        <f t="shared" si="20"/>
        <v>0.81153846153846143</v>
      </c>
      <c r="E12" s="113">
        <f t="shared" si="21"/>
        <v>3153</v>
      </c>
      <c r="F12" s="114" t="str">
        <f t="shared" si="22"/>
        <v>588</v>
      </c>
      <c r="G12" s="115" t="str">
        <f t="shared" si="23"/>
        <v>71바7086</v>
      </c>
      <c r="H12" s="116">
        <f t="shared" si="24"/>
        <v>1</v>
      </c>
      <c r="I12" s="117">
        <f t="shared" si="25"/>
        <v>4328.6840000000002</v>
      </c>
      <c r="J12" s="118">
        <f t="shared" si="26"/>
        <v>3.2667495556744724E-2</v>
      </c>
      <c r="K12" s="118">
        <f t="shared" si="27"/>
        <v>0.40778727591460429</v>
      </c>
      <c r="L12" s="118">
        <f t="shared" si="28"/>
        <v>0.28830933373745921</v>
      </c>
      <c r="M12" s="119">
        <f t="shared" si="29"/>
        <v>12.388</v>
      </c>
      <c r="N12" s="120">
        <f t="shared" si="30"/>
        <v>2.1253572679363981</v>
      </c>
      <c r="O12" s="120">
        <f t="shared" si="31"/>
        <v>19.220622249163949</v>
      </c>
      <c r="P12" s="221">
        <f t="shared" si="32"/>
        <v>121</v>
      </c>
      <c r="Q12" s="222">
        <f t="shared" si="33"/>
        <v>92</v>
      </c>
      <c r="R12" s="222">
        <f t="shared" si="34"/>
        <v>832</v>
      </c>
      <c r="T12">
        <v>518</v>
      </c>
      <c r="U12">
        <v>3153</v>
      </c>
      <c r="V12" t="s">
        <v>205</v>
      </c>
      <c r="W12">
        <v>4328.6840000000002</v>
      </c>
      <c r="X12">
        <v>2051.183</v>
      </c>
      <c r="Y12">
        <v>2.11</v>
      </c>
      <c r="Z12">
        <v>12.388</v>
      </c>
      <c r="AA12">
        <v>368.77185700000001</v>
      </c>
      <c r="AB12">
        <v>12.046853</v>
      </c>
      <c r="AC12">
        <v>150.380471</v>
      </c>
      <c r="AD12" s="1">
        <v>1248</v>
      </c>
      <c r="AE12">
        <v>92</v>
      </c>
      <c r="AF12">
        <v>832</v>
      </c>
      <c r="AG12">
        <v>66</v>
      </c>
      <c r="AH12">
        <v>11.738108</v>
      </c>
      <c r="AI12">
        <v>27.2</v>
      </c>
      <c r="AJ12">
        <v>0</v>
      </c>
      <c r="AK12">
        <v>121</v>
      </c>
      <c r="AL12">
        <v>30661</v>
      </c>
      <c r="AM12" t="s">
        <v>206</v>
      </c>
      <c r="AN12" t="s">
        <v>352</v>
      </c>
      <c r="AO12">
        <v>4328.6840000000002</v>
      </c>
      <c r="AR12" t="s">
        <v>117</v>
      </c>
      <c r="AS12" t="s">
        <v>121</v>
      </c>
      <c r="AT12" t="s">
        <v>207</v>
      </c>
      <c r="AU12" t="s">
        <v>205</v>
      </c>
      <c r="AV12" t="s">
        <v>48</v>
      </c>
      <c r="AW12">
        <v>1</v>
      </c>
      <c r="BB12">
        <v>0.81153846153846143</v>
      </c>
      <c r="BC12" t="s">
        <v>67</v>
      </c>
      <c r="BF12" t="s">
        <v>117</v>
      </c>
      <c r="BG12" t="s">
        <v>121</v>
      </c>
      <c r="BH12" t="s">
        <v>205</v>
      </c>
      <c r="BI12">
        <v>3153</v>
      </c>
      <c r="BJ12">
        <v>1</v>
      </c>
      <c r="BK12" t="s">
        <v>207</v>
      </c>
      <c r="BL12" t="s">
        <v>174</v>
      </c>
      <c r="BM12">
        <v>0.81153846153846143</v>
      </c>
      <c r="BN12" t="s">
        <v>67</v>
      </c>
      <c r="BO12" t="s">
        <v>177</v>
      </c>
      <c r="BP12">
        <v>4328.6840000000002</v>
      </c>
    </row>
    <row r="13" spans="1:68" ht="16.5">
      <c r="A13" s="126" t="str">
        <f t="shared" si="18"/>
        <v>성산여객</v>
      </c>
      <c r="B13" s="127" t="str">
        <f t="shared" si="1"/>
        <v>김동원</v>
      </c>
      <c r="C13" s="128" t="str">
        <f t="shared" si="19"/>
        <v>D</v>
      </c>
      <c r="D13" s="129">
        <f t="shared" si="20"/>
        <v>0.82006679740844257</v>
      </c>
      <c r="E13" s="130">
        <f t="shared" si="21"/>
        <v>4264</v>
      </c>
      <c r="F13" s="131" t="str">
        <f t="shared" si="22"/>
        <v>521</v>
      </c>
      <c r="G13" s="132" t="str">
        <f t="shared" si="23"/>
        <v>71바7510</v>
      </c>
      <c r="H13" s="133">
        <f t="shared" si="24"/>
        <v>6</v>
      </c>
      <c r="I13" s="134">
        <f t="shared" si="25"/>
        <v>1312.2159999999999</v>
      </c>
      <c r="J13" s="135">
        <f t="shared" si="26"/>
        <v>2.2219144561170127E-2</v>
      </c>
      <c r="K13" s="135">
        <f t="shared" si="27"/>
        <v>0.41492854778602967</v>
      </c>
      <c r="L13" s="135">
        <f t="shared" si="28"/>
        <v>0.19051741481585349</v>
      </c>
      <c r="M13" s="136">
        <f t="shared" si="29"/>
        <v>8.24</v>
      </c>
      <c r="N13" s="137">
        <f t="shared" si="30"/>
        <v>7.8782029818998289</v>
      </c>
      <c r="O13" s="137">
        <f t="shared" si="31"/>
        <v>8.6357224993901962</v>
      </c>
      <c r="P13" s="219">
        <f t="shared" si="32"/>
        <v>61</v>
      </c>
      <c r="Q13" s="220">
        <f t="shared" si="33"/>
        <v>104</v>
      </c>
      <c r="R13" s="220">
        <f t="shared" si="34"/>
        <v>114</v>
      </c>
      <c r="T13">
        <v>518</v>
      </c>
      <c r="U13">
        <v>4264</v>
      </c>
      <c r="V13" t="s">
        <v>209</v>
      </c>
      <c r="W13">
        <v>1320.098</v>
      </c>
      <c r="X13">
        <v>579.59699999999998</v>
      </c>
      <c r="Y13">
        <v>2.278</v>
      </c>
      <c r="Z13">
        <v>8.24</v>
      </c>
      <c r="AA13">
        <v>102.02553</v>
      </c>
      <c r="AB13">
        <v>2.2669199999999998</v>
      </c>
      <c r="AC13">
        <v>42.333305000000003</v>
      </c>
      <c r="AD13" s="1">
        <v>250</v>
      </c>
      <c r="AE13">
        <v>104</v>
      </c>
      <c r="AF13">
        <v>114</v>
      </c>
      <c r="AG13">
        <v>68</v>
      </c>
      <c r="AH13">
        <v>12.938898</v>
      </c>
      <c r="AI13">
        <v>177.9</v>
      </c>
      <c r="AJ13">
        <v>0</v>
      </c>
      <c r="AK13">
        <v>61</v>
      </c>
      <c r="AL13">
        <v>17364</v>
      </c>
      <c r="AM13" t="s">
        <v>210</v>
      </c>
      <c r="AN13" t="s">
        <v>353</v>
      </c>
      <c r="AO13">
        <v>571.15899999999999</v>
      </c>
      <c r="AR13" t="s">
        <v>117</v>
      </c>
      <c r="AS13" t="s">
        <v>118</v>
      </c>
      <c r="AT13" t="s">
        <v>274</v>
      </c>
      <c r="AU13" t="s">
        <v>209</v>
      </c>
      <c r="AV13" t="s">
        <v>196</v>
      </c>
      <c r="AW13">
        <v>6</v>
      </c>
      <c r="BB13">
        <v>0.82006679740844257</v>
      </c>
      <c r="BC13" t="s">
        <v>67</v>
      </c>
      <c r="BF13" t="s">
        <v>117</v>
      </c>
      <c r="BG13" t="s">
        <v>118</v>
      </c>
      <c r="BH13" t="s">
        <v>209</v>
      </c>
      <c r="BI13">
        <v>4264</v>
      </c>
      <c r="BJ13">
        <v>6</v>
      </c>
      <c r="BK13" t="s">
        <v>274</v>
      </c>
      <c r="BL13" t="s">
        <v>197</v>
      </c>
      <c r="BM13">
        <v>0.82006679740844257</v>
      </c>
      <c r="BN13" t="s">
        <v>67</v>
      </c>
      <c r="BO13" t="s">
        <v>177</v>
      </c>
      <c r="BP13">
        <v>1312.2159999999999</v>
      </c>
    </row>
    <row r="14" spans="1:68" ht="16.5">
      <c r="A14" s="109" t="str">
        <f t="shared" si="18"/>
        <v>성산여객</v>
      </c>
      <c r="B14" s="110" t="str">
        <f t="shared" si="1"/>
        <v>김유철</v>
      </c>
      <c r="C14" s="111" t="str">
        <f t="shared" si="19"/>
        <v>C</v>
      </c>
      <c r="D14" s="112">
        <f t="shared" si="20"/>
        <v>0.86934879378344077</v>
      </c>
      <c r="E14" s="113">
        <f t="shared" si="21"/>
        <v>3665</v>
      </c>
      <c r="F14" s="114" t="str">
        <f t="shared" si="22"/>
        <v>521</v>
      </c>
      <c r="G14" s="115" t="str">
        <f t="shared" si="23"/>
        <v>75아1152</v>
      </c>
      <c r="H14" s="116">
        <f t="shared" si="24"/>
        <v>8</v>
      </c>
      <c r="I14" s="117">
        <f t="shared" si="25"/>
        <v>2446.1589999999997</v>
      </c>
      <c r="J14" s="118">
        <f t="shared" si="26"/>
        <v>2.3732693720486586E-2</v>
      </c>
      <c r="K14" s="118">
        <f t="shared" si="27"/>
        <v>0.38901639901105634</v>
      </c>
      <c r="L14" s="118">
        <f t="shared" si="28"/>
        <v>0.14226385120509338</v>
      </c>
      <c r="M14" s="119">
        <f t="shared" si="29"/>
        <v>9.9250000000000007</v>
      </c>
      <c r="N14" s="120">
        <f t="shared" si="30"/>
        <v>12.105893254458158</v>
      </c>
      <c r="O14" s="120">
        <f t="shared" si="31"/>
        <v>16.81825438706603</v>
      </c>
      <c r="P14" s="221">
        <f t="shared" si="32"/>
        <v>46</v>
      </c>
      <c r="Q14" s="222">
        <f t="shared" si="33"/>
        <v>298</v>
      </c>
      <c r="R14" s="222">
        <f t="shared" si="34"/>
        <v>414</v>
      </c>
      <c r="T14">
        <v>518</v>
      </c>
      <c r="U14">
        <v>3665</v>
      </c>
      <c r="V14" t="s">
        <v>308</v>
      </c>
      <c r="W14">
        <v>2461.6109999999999</v>
      </c>
      <c r="X14">
        <v>1076.2940000000001</v>
      </c>
      <c r="Y14">
        <v>2.2869999999999999</v>
      </c>
      <c r="Z14">
        <v>9.9250000000000007</v>
      </c>
      <c r="AA14">
        <v>184.47075799999999</v>
      </c>
      <c r="AB14">
        <v>4.3779880000000002</v>
      </c>
      <c r="AC14">
        <v>71.762150000000005</v>
      </c>
      <c r="AD14" s="1">
        <v>348</v>
      </c>
      <c r="AE14">
        <v>298</v>
      </c>
      <c r="AF14">
        <v>414</v>
      </c>
      <c r="AG14">
        <v>73</v>
      </c>
      <c r="AH14">
        <v>13.34418</v>
      </c>
      <c r="AI14">
        <v>227.3</v>
      </c>
      <c r="AJ14">
        <v>0</v>
      </c>
      <c r="AK14">
        <v>46</v>
      </c>
      <c r="AL14">
        <v>13096</v>
      </c>
      <c r="AM14" t="s">
        <v>309</v>
      </c>
      <c r="AN14" t="s">
        <v>354</v>
      </c>
      <c r="AO14">
        <v>1100.597</v>
      </c>
      <c r="AR14" t="s">
        <v>117</v>
      </c>
      <c r="AS14" t="s">
        <v>118</v>
      </c>
      <c r="AT14" t="s">
        <v>275</v>
      </c>
      <c r="AU14" t="s">
        <v>308</v>
      </c>
      <c r="AV14" t="s">
        <v>48</v>
      </c>
      <c r="AW14">
        <v>8</v>
      </c>
      <c r="BB14">
        <v>0.86934879378344077</v>
      </c>
      <c r="BC14" t="s">
        <v>69</v>
      </c>
      <c r="BF14" t="s">
        <v>117</v>
      </c>
      <c r="BG14" t="s">
        <v>118</v>
      </c>
      <c r="BH14" t="s">
        <v>308</v>
      </c>
      <c r="BI14">
        <v>3665</v>
      </c>
      <c r="BJ14">
        <v>8</v>
      </c>
      <c r="BK14" t="s">
        <v>275</v>
      </c>
      <c r="BL14" t="s">
        <v>261</v>
      </c>
      <c r="BM14">
        <v>0.86934879378344077</v>
      </c>
      <c r="BN14" t="s">
        <v>69</v>
      </c>
      <c r="BO14" t="s">
        <v>176</v>
      </c>
      <c r="BP14">
        <v>2446.1589999999997</v>
      </c>
    </row>
    <row r="15" spans="1:68" ht="16.5">
      <c r="A15" s="126" t="str">
        <f t="shared" si="18"/>
        <v>성산여객</v>
      </c>
      <c r="B15" s="127" t="str">
        <f t="shared" si="1"/>
        <v>김인성</v>
      </c>
      <c r="C15" s="128" t="str">
        <f t="shared" si="19"/>
        <v>D</v>
      </c>
      <c r="D15" s="129">
        <f t="shared" si="20"/>
        <v>0.82840000000000003</v>
      </c>
      <c r="E15" s="130">
        <f t="shared" si="21"/>
        <v>6250</v>
      </c>
      <c r="F15" s="131" t="str">
        <f t="shared" si="22"/>
        <v>521</v>
      </c>
      <c r="G15" s="132" t="str">
        <f t="shared" si="23"/>
        <v>71바7509</v>
      </c>
      <c r="H15" s="133">
        <f t="shared" si="24"/>
        <v>1</v>
      </c>
      <c r="I15" s="134">
        <f t="shared" si="25"/>
        <v>1596.482</v>
      </c>
      <c r="J15" s="135">
        <f t="shared" si="26"/>
        <v>2.162151550333279E-2</v>
      </c>
      <c r="K15" s="135">
        <f t="shared" si="27"/>
        <v>0.41109136165748511</v>
      </c>
      <c r="L15" s="135">
        <f t="shared" si="28"/>
        <v>0.1897923058324491</v>
      </c>
      <c r="M15" s="136">
        <f t="shared" si="29"/>
        <v>16.013000000000002</v>
      </c>
      <c r="N15" s="137">
        <f t="shared" si="30"/>
        <v>0.68901497166895709</v>
      </c>
      <c r="O15" s="137">
        <f t="shared" si="31"/>
        <v>60.257491158685163</v>
      </c>
      <c r="P15" s="219">
        <f t="shared" si="32"/>
        <v>54</v>
      </c>
      <c r="Q15" s="220">
        <f t="shared" si="33"/>
        <v>11</v>
      </c>
      <c r="R15" s="220">
        <f t="shared" si="34"/>
        <v>962</v>
      </c>
      <c r="T15">
        <v>518</v>
      </c>
      <c r="U15">
        <v>6250</v>
      </c>
      <c r="V15" t="s">
        <v>212</v>
      </c>
      <c r="W15">
        <v>1596.482</v>
      </c>
      <c r="X15">
        <v>770.86900000000003</v>
      </c>
      <c r="Y15">
        <v>2.0710000000000002</v>
      </c>
      <c r="Z15">
        <v>16.013000000000002</v>
      </c>
      <c r="AA15">
        <v>104.523848</v>
      </c>
      <c r="AB15">
        <v>2.2599640000000001</v>
      </c>
      <c r="AC15">
        <v>42.968851000000001</v>
      </c>
      <c r="AD15" s="1">
        <v>303</v>
      </c>
      <c r="AE15">
        <v>11</v>
      </c>
      <c r="AF15">
        <v>962</v>
      </c>
      <c r="AG15">
        <v>67</v>
      </c>
      <c r="AH15">
        <v>15.273854</v>
      </c>
      <c r="AI15">
        <v>174.3</v>
      </c>
      <c r="AJ15">
        <v>0</v>
      </c>
      <c r="AK15">
        <v>54</v>
      </c>
      <c r="AL15">
        <v>7126</v>
      </c>
      <c r="AM15" t="s">
        <v>213</v>
      </c>
      <c r="AN15" t="s">
        <v>355</v>
      </c>
      <c r="AO15">
        <v>1596.482</v>
      </c>
      <c r="AR15" t="s">
        <v>117</v>
      </c>
      <c r="AS15" t="s">
        <v>118</v>
      </c>
      <c r="AT15" t="s">
        <v>211</v>
      </c>
      <c r="AU15" t="s">
        <v>212</v>
      </c>
      <c r="AV15" t="s">
        <v>48</v>
      </c>
      <c r="AW15">
        <v>1</v>
      </c>
      <c r="BB15">
        <v>0.82840000000000003</v>
      </c>
      <c r="BC15" t="s">
        <v>67</v>
      </c>
      <c r="BF15" t="s">
        <v>117</v>
      </c>
      <c r="BG15" t="s">
        <v>118</v>
      </c>
      <c r="BH15" t="s">
        <v>212</v>
      </c>
      <c r="BI15">
        <v>6250</v>
      </c>
      <c r="BJ15">
        <v>1</v>
      </c>
      <c r="BK15" t="s">
        <v>211</v>
      </c>
      <c r="BL15" t="s">
        <v>174</v>
      </c>
      <c r="BM15">
        <v>0.82840000000000003</v>
      </c>
      <c r="BN15" t="s">
        <v>67</v>
      </c>
      <c r="BO15" t="s">
        <v>177</v>
      </c>
      <c r="BP15">
        <v>1596.482</v>
      </c>
    </row>
    <row r="16" spans="1:68" ht="16.5">
      <c r="A16" s="109" t="str">
        <f t="shared" si="18"/>
        <v>성산여객</v>
      </c>
      <c r="B16" s="110" t="str">
        <f t="shared" si="1"/>
        <v>김정구</v>
      </c>
      <c r="C16" s="111" t="str">
        <f t="shared" si="19"/>
        <v>C</v>
      </c>
      <c r="D16" s="112">
        <f t="shared" si="20"/>
        <v>0.87461538461538457</v>
      </c>
      <c r="E16" s="113">
        <f t="shared" si="21"/>
        <v>391</v>
      </c>
      <c r="F16" s="114" t="str">
        <f t="shared" si="22"/>
        <v>588</v>
      </c>
      <c r="G16" s="115" t="str">
        <f t="shared" si="23"/>
        <v>71바7089</v>
      </c>
      <c r="H16" s="116">
        <f t="shared" si="24"/>
        <v>1</v>
      </c>
      <c r="I16" s="117">
        <f t="shared" si="25"/>
        <v>4974.5039999999999</v>
      </c>
      <c r="J16" s="118">
        <f t="shared" si="26"/>
        <v>2.4953694841857384E-2</v>
      </c>
      <c r="K16" s="118">
        <f t="shared" si="27"/>
        <v>0.40966912772395908</v>
      </c>
      <c r="L16" s="118">
        <f t="shared" si="28"/>
        <v>0.1955973902121699</v>
      </c>
      <c r="M16" s="119">
        <f t="shared" si="29"/>
        <v>10.670999999999999</v>
      </c>
      <c r="N16" s="120">
        <f t="shared" si="30"/>
        <v>1.4674829892588286</v>
      </c>
      <c r="O16" s="120">
        <f t="shared" si="31"/>
        <v>21.771014758456321</v>
      </c>
      <c r="P16" s="221">
        <f t="shared" si="32"/>
        <v>135</v>
      </c>
      <c r="Q16" s="222">
        <f t="shared" si="33"/>
        <v>73</v>
      </c>
      <c r="R16" s="222">
        <f t="shared" si="34"/>
        <v>1083</v>
      </c>
      <c r="T16">
        <v>518</v>
      </c>
      <c r="U16">
        <v>391</v>
      </c>
      <c r="V16" t="s">
        <v>215</v>
      </c>
      <c r="W16">
        <v>4974.5039999999999</v>
      </c>
      <c r="X16">
        <v>2187.1460000000002</v>
      </c>
      <c r="Y16">
        <v>2.274</v>
      </c>
      <c r="Z16">
        <v>10.670999999999999</v>
      </c>
      <c r="AA16">
        <v>413.78489500000001</v>
      </c>
      <c r="AB16">
        <v>10.325462</v>
      </c>
      <c r="AC16">
        <v>169.51489699999999</v>
      </c>
      <c r="AD16" s="1">
        <v>973</v>
      </c>
      <c r="AE16">
        <v>73</v>
      </c>
      <c r="AF16">
        <v>1083</v>
      </c>
      <c r="AG16">
        <v>69</v>
      </c>
      <c r="AH16">
        <v>12.021955999999999</v>
      </c>
      <c r="AI16">
        <v>95.3</v>
      </c>
      <c r="AJ16">
        <v>0</v>
      </c>
      <c r="AK16">
        <v>135</v>
      </c>
      <c r="AL16">
        <v>31560</v>
      </c>
      <c r="AM16" t="s">
        <v>216</v>
      </c>
      <c r="AN16" t="s">
        <v>356</v>
      </c>
      <c r="AO16">
        <v>4974.5039999999999</v>
      </c>
      <c r="AR16" t="s">
        <v>117</v>
      </c>
      <c r="AS16" t="s">
        <v>121</v>
      </c>
      <c r="AT16" t="s">
        <v>217</v>
      </c>
      <c r="AU16" t="s">
        <v>215</v>
      </c>
      <c r="AV16" t="s">
        <v>48</v>
      </c>
      <c r="AW16">
        <v>1</v>
      </c>
      <c r="BB16">
        <v>0.87461538461538457</v>
      </c>
      <c r="BC16" t="s">
        <v>69</v>
      </c>
      <c r="BF16" t="s">
        <v>117</v>
      </c>
      <c r="BG16" t="s">
        <v>121</v>
      </c>
      <c r="BH16" t="s">
        <v>215</v>
      </c>
      <c r="BI16">
        <v>391</v>
      </c>
      <c r="BJ16">
        <v>1</v>
      </c>
      <c r="BK16" t="s">
        <v>217</v>
      </c>
      <c r="BL16" t="s">
        <v>174</v>
      </c>
      <c r="BM16">
        <v>0.87461538461538457</v>
      </c>
      <c r="BN16" t="s">
        <v>69</v>
      </c>
      <c r="BO16" t="s">
        <v>176</v>
      </c>
      <c r="BP16">
        <v>4974.5039999999999</v>
      </c>
    </row>
    <row r="17" spans="1:68" ht="16.5">
      <c r="A17" s="126" t="str">
        <f t="shared" si="18"/>
        <v>성산여객</v>
      </c>
      <c r="B17" s="127" t="str">
        <f t="shared" si="1"/>
        <v>박기환</v>
      </c>
      <c r="C17" s="128" t="str">
        <f t="shared" si="19"/>
        <v>F</v>
      </c>
      <c r="D17" s="129">
        <f t="shared" si="20"/>
        <v>0.77399732165087487</v>
      </c>
      <c r="E17" s="130">
        <f t="shared" si="21"/>
        <v>3664</v>
      </c>
      <c r="F17" s="131" t="str">
        <f t="shared" si="22"/>
        <v>588</v>
      </c>
      <c r="G17" s="132" t="str">
        <f t="shared" si="23"/>
        <v>71바7091</v>
      </c>
      <c r="H17" s="133">
        <f t="shared" si="24"/>
        <v>5</v>
      </c>
      <c r="I17" s="134">
        <f t="shared" si="25"/>
        <v>17464.185000000001</v>
      </c>
      <c r="J17" s="135">
        <f t="shared" si="26"/>
        <v>3.4624225263248716E-2</v>
      </c>
      <c r="K17" s="135">
        <f t="shared" si="27"/>
        <v>0.4201539842569823</v>
      </c>
      <c r="L17" s="135">
        <f t="shared" si="28"/>
        <v>0.2168437862974997</v>
      </c>
      <c r="M17" s="136">
        <f t="shared" si="29"/>
        <v>11.643000000000001</v>
      </c>
      <c r="N17" s="137">
        <f t="shared" si="30"/>
        <v>1.3742410539054641</v>
      </c>
      <c r="O17" s="137">
        <f t="shared" si="31"/>
        <v>24.959653141557993</v>
      </c>
      <c r="P17" s="219">
        <f t="shared" si="32"/>
        <v>445</v>
      </c>
      <c r="Q17" s="220">
        <f t="shared" si="33"/>
        <v>240</v>
      </c>
      <c r="R17" s="220">
        <f t="shared" si="34"/>
        <v>4359</v>
      </c>
      <c r="T17">
        <v>518</v>
      </c>
      <c r="U17">
        <v>3664</v>
      </c>
      <c r="V17" t="s">
        <v>219</v>
      </c>
      <c r="W17">
        <v>17464.185000000001</v>
      </c>
      <c r="X17">
        <v>8788.4699999999993</v>
      </c>
      <c r="Y17">
        <v>1.9870000000000001</v>
      </c>
      <c r="Z17">
        <v>11.643000000000001</v>
      </c>
      <c r="AA17">
        <v>1543.0073480000001</v>
      </c>
      <c r="AB17">
        <v>53.425434000000003</v>
      </c>
      <c r="AC17">
        <v>648.30068500000004</v>
      </c>
      <c r="AD17" s="1">
        <v>3787</v>
      </c>
      <c r="AE17">
        <v>240</v>
      </c>
      <c r="AF17">
        <v>4359</v>
      </c>
      <c r="AG17">
        <v>72</v>
      </c>
      <c r="AH17">
        <v>11.318277</v>
      </c>
      <c r="AI17">
        <v>457.8</v>
      </c>
      <c r="AJ17">
        <v>0</v>
      </c>
      <c r="AK17">
        <v>445</v>
      </c>
      <c r="AL17">
        <v>182212</v>
      </c>
      <c r="AM17" t="s">
        <v>220</v>
      </c>
      <c r="AN17" t="s">
        <v>357</v>
      </c>
      <c r="AO17">
        <v>4658.0919999999996</v>
      </c>
      <c r="AR17" t="s">
        <v>117</v>
      </c>
      <c r="AS17" t="s">
        <v>121</v>
      </c>
      <c r="AT17" t="s">
        <v>222</v>
      </c>
      <c r="AU17" t="s">
        <v>219</v>
      </c>
      <c r="AV17" t="s">
        <v>48</v>
      </c>
      <c r="AW17">
        <v>5</v>
      </c>
      <c r="BB17">
        <v>0.77399732165087487</v>
      </c>
      <c r="BC17" t="s">
        <v>70</v>
      </c>
      <c r="BF17" t="s">
        <v>117</v>
      </c>
      <c r="BG17" t="s">
        <v>121</v>
      </c>
      <c r="BH17" t="s">
        <v>219</v>
      </c>
      <c r="BI17">
        <v>3664</v>
      </c>
      <c r="BJ17">
        <v>5</v>
      </c>
      <c r="BK17" t="s">
        <v>222</v>
      </c>
      <c r="BL17" t="s">
        <v>208</v>
      </c>
      <c r="BM17">
        <v>0.77399732165087487</v>
      </c>
      <c r="BN17" t="s">
        <v>70</v>
      </c>
      <c r="BO17" t="s">
        <v>186</v>
      </c>
      <c r="BP17">
        <v>17464.185000000001</v>
      </c>
    </row>
    <row r="18" spans="1:68" ht="16.5">
      <c r="A18" s="109" t="str">
        <f t="shared" si="18"/>
        <v>성산여객</v>
      </c>
      <c r="B18" s="110" t="str">
        <f t="shared" si="1"/>
        <v>박명철</v>
      </c>
      <c r="C18" s="111" t="str">
        <f t="shared" si="19"/>
        <v>C</v>
      </c>
      <c r="D18" s="112">
        <f t="shared" si="20"/>
        <v>0.8835467595312132</v>
      </c>
      <c r="E18" s="113">
        <f t="shared" si="21"/>
        <v>87</v>
      </c>
      <c r="F18" s="114" t="str">
        <f t="shared" si="22"/>
        <v>521</v>
      </c>
      <c r="G18" s="115" t="str">
        <f t="shared" si="23"/>
        <v>71바7093</v>
      </c>
      <c r="H18" s="116">
        <f t="shared" si="24"/>
        <v>8</v>
      </c>
      <c r="I18" s="117">
        <f t="shared" si="25"/>
        <v>1149.751</v>
      </c>
      <c r="J18" s="118">
        <f t="shared" si="26"/>
        <v>2.5031815951485036E-2</v>
      </c>
      <c r="K18" s="118">
        <f t="shared" si="27"/>
        <v>0.37169311541059236</v>
      </c>
      <c r="L18" s="118">
        <f t="shared" si="28"/>
        <v>0.1078494387045543</v>
      </c>
      <c r="M18" s="119">
        <f t="shared" si="29"/>
        <v>8.35</v>
      </c>
      <c r="N18" s="120">
        <f t="shared" si="30"/>
        <v>11.567722054601388</v>
      </c>
      <c r="O18" s="120">
        <f t="shared" si="31"/>
        <v>15.916489744301158</v>
      </c>
      <c r="P18" s="221">
        <f t="shared" si="32"/>
        <v>21</v>
      </c>
      <c r="Q18" s="222">
        <f t="shared" si="33"/>
        <v>133</v>
      </c>
      <c r="R18" s="222">
        <f t="shared" si="34"/>
        <v>183</v>
      </c>
      <c r="T18">
        <v>518</v>
      </c>
      <c r="U18">
        <v>87</v>
      </c>
      <c r="V18" t="s">
        <v>278</v>
      </c>
      <c r="W18">
        <v>1149.751</v>
      </c>
      <c r="X18">
        <v>491.04899999999998</v>
      </c>
      <c r="Y18">
        <v>2.3410000000000002</v>
      </c>
      <c r="Z18">
        <v>8.35</v>
      </c>
      <c r="AA18">
        <v>79.164692000000002</v>
      </c>
      <c r="AB18">
        <v>1.981636</v>
      </c>
      <c r="AC18">
        <v>29.424970999999999</v>
      </c>
      <c r="AD18" s="1">
        <v>124</v>
      </c>
      <c r="AE18">
        <v>133</v>
      </c>
      <c r="AF18">
        <v>183</v>
      </c>
      <c r="AG18">
        <v>72</v>
      </c>
      <c r="AH18">
        <v>14.523531999999999</v>
      </c>
      <c r="AI18">
        <v>360.6</v>
      </c>
      <c r="AJ18">
        <v>0</v>
      </c>
      <c r="AK18">
        <v>21</v>
      </c>
      <c r="AL18">
        <v>2079</v>
      </c>
      <c r="AM18" t="s">
        <v>279</v>
      </c>
      <c r="AN18" t="s">
        <v>358</v>
      </c>
      <c r="AO18">
        <v>213.297</v>
      </c>
      <c r="AR18" t="s">
        <v>117</v>
      </c>
      <c r="AS18" t="s">
        <v>118</v>
      </c>
      <c r="AT18" t="s">
        <v>204</v>
      </c>
      <c r="AU18" t="s">
        <v>278</v>
      </c>
      <c r="AV18" t="s">
        <v>48</v>
      </c>
      <c r="AW18">
        <v>8</v>
      </c>
      <c r="BB18">
        <v>0.8835467595312132</v>
      </c>
      <c r="BC18" t="s">
        <v>69</v>
      </c>
      <c r="BF18" t="s">
        <v>117</v>
      </c>
      <c r="BG18" t="s">
        <v>118</v>
      </c>
      <c r="BH18" t="s">
        <v>278</v>
      </c>
      <c r="BI18">
        <v>87</v>
      </c>
      <c r="BJ18">
        <v>8</v>
      </c>
      <c r="BK18" t="s">
        <v>204</v>
      </c>
      <c r="BL18" t="s">
        <v>197</v>
      </c>
      <c r="BM18">
        <v>0.8835467595312132</v>
      </c>
      <c r="BN18" t="s">
        <v>69</v>
      </c>
      <c r="BO18" t="s">
        <v>176</v>
      </c>
      <c r="BP18">
        <v>1149.751</v>
      </c>
    </row>
    <row r="19" spans="1:68" ht="16.5">
      <c r="A19" s="126" t="str">
        <f t="shared" si="18"/>
        <v>성산여객</v>
      </c>
      <c r="B19" s="127" t="str">
        <f t="shared" si="1"/>
        <v>박용묵</v>
      </c>
      <c r="C19" s="128" t="str">
        <f t="shared" si="19"/>
        <v>F</v>
      </c>
      <c r="D19" s="129">
        <f t="shared" si="20"/>
        <v>0.7517909867711019</v>
      </c>
      <c r="E19" s="130">
        <f t="shared" si="21"/>
        <v>1037</v>
      </c>
      <c r="F19" s="131" t="str">
        <f t="shared" si="22"/>
        <v>586</v>
      </c>
      <c r="G19" s="132" t="str">
        <f t="shared" si="23"/>
        <v>71바7061</v>
      </c>
      <c r="H19" s="133">
        <f t="shared" si="24"/>
        <v>4</v>
      </c>
      <c r="I19" s="134">
        <f t="shared" si="25"/>
        <v>16606.900999999998</v>
      </c>
      <c r="J19" s="135">
        <f t="shared" si="26"/>
        <v>2.8290747730941354E-2</v>
      </c>
      <c r="K19" s="135">
        <f t="shared" si="27"/>
        <v>0.41626359169664928</v>
      </c>
      <c r="L19" s="135">
        <f t="shared" si="28"/>
        <v>0.21990857896967053</v>
      </c>
      <c r="M19" s="136">
        <f t="shared" si="29"/>
        <v>8.093</v>
      </c>
      <c r="N19" s="137">
        <f t="shared" si="30"/>
        <v>3.2034875140160102</v>
      </c>
      <c r="O19" s="137">
        <f t="shared" si="31"/>
        <v>26.049411627130187</v>
      </c>
      <c r="P19" s="219">
        <f t="shared" si="32"/>
        <v>285</v>
      </c>
      <c r="Q19" s="220">
        <f t="shared" si="33"/>
        <v>532</v>
      </c>
      <c r="R19" s="220">
        <f t="shared" si="34"/>
        <v>4326</v>
      </c>
      <c r="T19">
        <v>518</v>
      </c>
      <c r="U19">
        <v>1037</v>
      </c>
      <c r="V19" t="s">
        <v>223</v>
      </c>
      <c r="W19">
        <v>16606.901000000002</v>
      </c>
      <c r="X19">
        <v>8522.8760000000002</v>
      </c>
      <c r="Y19">
        <v>1.9490000000000001</v>
      </c>
      <c r="Z19">
        <v>8.093</v>
      </c>
      <c r="AA19">
        <v>1207.810671</v>
      </c>
      <c r="AB19">
        <v>34.169867000000004</v>
      </c>
      <c r="AC19">
        <v>502.767608</v>
      </c>
      <c r="AD19" s="1">
        <v>3652</v>
      </c>
      <c r="AE19">
        <v>532</v>
      </c>
      <c r="AF19">
        <v>4326</v>
      </c>
      <c r="AG19">
        <v>87</v>
      </c>
      <c r="AH19">
        <v>13.749589</v>
      </c>
      <c r="AI19">
        <v>7472.1</v>
      </c>
      <c r="AJ19">
        <v>21.8</v>
      </c>
      <c r="AK19">
        <v>285</v>
      </c>
      <c r="AL19">
        <v>176146</v>
      </c>
      <c r="AM19" t="s">
        <v>224</v>
      </c>
      <c r="AN19" t="s">
        <v>359</v>
      </c>
      <c r="AO19">
        <v>5502.8509999999997</v>
      </c>
      <c r="AR19" t="s">
        <v>117</v>
      </c>
      <c r="AS19" t="s">
        <v>120</v>
      </c>
      <c r="AT19" t="s">
        <v>225</v>
      </c>
      <c r="AU19" t="s">
        <v>223</v>
      </c>
      <c r="AV19" t="s">
        <v>196</v>
      </c>
      <c r="AW19">
        <v>4</v>
      </c>
      <c r="BB19">
        <v>0.7517909867711019</v>
      </c>
      <c r="BC19" t="s">
        <v>70</v>
      </c>
      <c r="BF19" t="s">
        <v>117</v>
      </c>
      <c r="BG19" t="s">
        <v>120</v>
      </c>
      <c r="BH19" t="s">
        <v>223</v>
      </c>
      <c r="BI19">
        <v>1037</v>
      </c>
      <c r="BJ19">
        <v>4</v>
      </c>
      <c r="BK19" t="s">
        <v>225</v>
      </c>
      <c r="BL19" t="s">
        <v>240</v>
      </c>
      <c r="BM19">
        <v>0.7517909867711019</v>
      </c>
      <c r="BN19" t="s">
        <v>70</v>
      </c>
      <c r="BO19" t="s">
        <v>186</v>
      </c>
      <c r="BP19">
        <v>16606.900999999998</v>
      </c>
    </row>
    <row r="20" spans="1:68" ht="16.5">
      <c r="A20" s="109" t="str">
        <f t="shared" si="18"/>
        <v>성산여객</v>
      </c>
      <c r="B20" s="110" t="str">
        <f t="shared" si="1"/>
        <v>송상호</v>
      </c>
      <c r="C20" s="111" t="str">
        <f t="shared" si="19"/>
        <v>B</v>
      </c>
      <c r="D20" s="112">
        <f t="shared" si="20"/>
        <v>0.94071428571428573</v>
      </c>
      <c r="E20" s="113">
        <f t="shared" si="21"/>
        <v>5885</v>
      </c>
      <c r="F20" s="114" t="str">
        <f t="shared" si="22"/>
        <v>521</v>
      </c>
      <c r="G20" s="115" t="str">
        <f t="shared" si="23"/>
        <v>71바7503</v>
      </c>
      <c r="H20" s="116">
        <f t="shared" si="24"/>
        <v>1</v>
      </c>
      <c r="I20" s="117">
        <f t="shared" si="25"/>
        <v>2284.1840000000002</v>
      </c>
      <c r="J20" s="118">
        <f t="shared" si="26"/>
        <v>1.7922854747804952E-2</v>
      </c>
      <c r="K20" s="118">
        <f t="shared" si="27"/>
        <v>0.35320106641091747</v>
      </c>
      <c r="L20" s="118">
        <f t="shared" si="28"/>
        <v>0.18037075822263005</v>
      </c>
      <c r="M20" s="119">
        <f t="shared" si="29"/>
        <v>5.2560000000000002</v>
      </c>
      <c r="N20" s="120">
        <f t="shared" si="30"/>
        <v>0.35023448198568941</v>
      </c>
      <c r="O20" s="120">
        <f t="shared" si="31"/>
        <v>1.8825103406730805</v>
      </c>
      <c r="P20" s="221">
        <f t="shared" si="32"/>
        <v>15</v>
      </c>
      <c r="Q20" s="222">
        <f t="shared" si="33"/>
        <v>8</v>
      </c>
      <c r="R20" s="222">
        <f t="shared" si="34"/>
        <v>43</v>
      </c>
      <c r="T20">
        <v>518</v>
      </c>
      <c r="U20">
        <v>5885</v>
      </c>
      <c r="V20" t="s">
        <v>280</v>
      </c>
      <c r="W20">
        <v>2284.1840000000002</v>
      </c>
      <c r="X20">
        <v>867.09199999999998</v>
      </c>
      <c r="Y20">
        <v>2.6339999999999999</v>
      </c>
      <c r="Z20">
        <v>5.2560000000000002</v>
      </c>
      <c r="AA20">
        <v>151.88216600000001</v>
      </c>
      <c r="AB20">
        <v>2.722162</v>
      </c>
      <c r="AC20">
        <v>53.644942999999998</v>
      </c>
      <c r="AD20" s="1">
        <v>412</v>
      </c>
      <c r="AE20">
        <v>8</v>
      </c>
      <c r="AF20">
        <v>43</v>
      </c>
      <c r="AG20">
        <v>68</v>
      </c>
      <c r="AH20">
        <v>15.039185</v>
      </c>
      <c r="AI20">
        <v>137.5</v>
      </c>
      <c r="AJ20">
        <v>0</v>
      </c>
      <c r="AK20">
        <v>15</v>
      </c>
      <c r="AL20">
        <v>2408</v>
      </c>
      <c r="AM20" t="s">
        <v>281</v>
      </c>
      <c r="AN20" t="s">
        <v>360</v>
      </c>
      <c r="AO20">
        <v>2284.1840000000002</v>
      </c>
      <c r="AR20" t="s">
        <v>117</v>
      </c>
      <c r="AS20" t="s">
        <v>118</v>
      </c>
      <c r="AT20" t="s">
        <v>197</v>
      </c>
      <c r="AU20" t="s">
        <v>280</v>
      </c>
      <c r="AV20" t="s">
        <v>196</v>
      </c>
      <c r="AW20">
        <v>1</v>
      </c>
      <c r="BB20">
        <v>0.94071428571428573</v>
      </c>
      <c r="BC20" t="s">
        <v>68</v>
      </c>
      <c r="BF20" t="s">
        <v>117</v>
      </c>
      <c r="BG20" t="s">
        <v>118</v>
      </c>
      <c r="BH20" t="s">
        <v>280</v>
      </c>
      <c r="BI20">
        <v>5885</v>
      </c>
      <c r="BJ20">
        <v>1</v>
      </c>
      <c r="BK20" t="s">
        <v>197</v>
      </c>
      <c r="BL20" t="s">
        <v>174</v>
      </c>
      <c r="BM20">
        <v>0.94071428571428573</v>
      </c>
      <c r="BN20" t="s">
        <v>68</v>
      </c>
      <c r="BO20" t="s">
        <v>175</v>
      </c>
      <c r="BP20">
        <v>2284.1840000000002</v>
      </c>
    </row>
    <row r="21" spans="1:68" ht="16.5">
      <c r="A21" s="126" t="str">
        <f t="shared" si="18"/>
        <v>성산여객</v>
      </c>
      <c r="B21" s="127" t="str">
        <f t="shared" si="1"/>
        <v>신경섭</v>
      </c>
      <c r="C21" s="128" t="str">
        <f t="shared" si="19"/>
        <v>C</v>
      </c>
      <c r="D21" s="129">
        <f t="shared" si="20"/>
        <v>0.88615384615384607</v>
      </c>
      <c r="E21" s="130">
        <f t="shared" si="21"/>
        <v>4051</v>
      </c>
      <c r="F21" s="131" t="str">
        <f t="shared" si="22"/>
        <v>588</v>
      </c>
      <c r="G21" s="132" t="str">
        <f t="shared" si="23"/>
        <v>71바7081</v>
      </c>
      <c r="H21" s="133">
        <f t="shared" si="24"/>
        <v>1</v>
      </c>
      <c r="I21" s="134">
        <f t="shared" si="25"/>
        <v>4531.9660000000003</v>
      </c>
      <c r="J21" s="135">
        <f t="shared" si="26"/>
        <v>2.5130997354043425E-2</v>
      </c>
      <c r="K21" s="135">
        <f t="shared" si="27"/>
        <v>0.3873470226921778</v>
      </c>
      <c r="L21" s="135">
        <f t="shared" si="28"/>
        <v>0.28332074865521939</v>
      </c>
      <c r="M21" s="136">
        <f t="shared" si="29"/>
        <v>9.3800000000000008</v>
      </c>
      <c r="N21" s="137">
        <f t="shared" si="30"/>
        <v>0.44130957734457843</v>
      </c>
      <c r="O21" s="137">
        <f t="shared" si="31"/>
        <v>8.1200962231402443</v>
      </c>
      <c r="P21" s="219">
        <f t="shared" si="32"/>
        <v>116</v>
      </c>
      <c r="Q21" s="220">
        <f t="shared" si="33"/>
        <v>20</v>
      </c>
      <c r="R21" s="220">
        <f t="shared" si="34"/>
        <v>368</v>
      </c>
      <c r="T21">
        <v>518</v>
      </c>
      <c r="U21">
        <v>4051</v>
      </c>
      <c r="V21" t="s">
        <v>227</v>
      </c>
      <c r="W21">
        <v>4531.9660000000003</v>
      </c>
      <c r="X21">
        <v>1967.181</v>
      </c>
      <c r="Y21">
        <v>2.3039999999999998</v>
      </c>
      <c r="Z21">
        <v>9.3800000000000008</v>
      </c>
      <c r="AA21">
        <v>380.22657299999997</v>
      </c>
      <c r="AB21">
        <v>9.5554729999999992</v>
      </c>
      <c r="AC21">
        <v>147.27963099999999</v>
      </c>
      <c r="AD21" s="1">
        <v>1284</v>
      </c>
      <c r="AE21">
        <v>20</v>
      </c>
      <c r="AF21">
        <v>368</v>
      </c>
      <c r="AG21">
        <v>63</v>
      </c>
      <c r="AH21">
        <v>11.919119</v>
      </c>
      <c r="AI21">
        <v>15.2</v>
      </c>
      <c r="AJ21">
        <v>0</v>
      </c>
      <c r="AK21">
        <v>116</v>
      </c>
      <c r="AL21">
        <v>27631</v>
      </c>
      <c r="AM21" t="s">
        <v>228</v>
      </c>
      <c r="AN21" t="s">
        <v>361</v>
      </c>
      <c r="AO21">
        <v>4531.9660000000003</v>
      </c>
      <c r="AR21" t="s">
        <v>117</v>
      </c>
      <c r="AS21" t="s">
        <v>121</v>
      </c>
      <c r="AT21" t="s">
        <v>229</v>
      </c>
      <c r="AU21" t="s">
        <v>227</v>
      </c>
      <c r="AV21" t="s">
        <v>48</v>
      </c>
      <c r="AW21">
        <v>1</v>
      </c>
      <c r="BB21">
        <v>0.88615384615384607</v>
      </c>
      <c r="BC21" t="s">
        <v>69</v>
      </c>
      <c r="BF21" t="s">
        <v>117</v>
      </c>
      <c r="BG21" t="s">
        <v>121</v>
      </c>
      <c r="BH21" t="s">
        <v>227</v>
      </c>
      <c r="BI21">
        <v>4051</v>
      </c>
      <c r="BJ21">
        <v>1</v>
      </c>
      <c r="BK21" t="s">
        <v>229</v>
      </c>
      <c r="BL21" t="s">
        <v>174</v>
      </c>
      <c r="BM21">
        <v>0.88615384615384607</v>
      </c>
      <c r="BN21" t="s">
        <v>69</v>
      </c>
      <c r="BO21" t="s">
        <v>176</v>
      </c>
      <c r="BP21">
        <v>4531.9660000000003</v>
      </c>
    </row>
    <row r="22" spans="1:68" ht="16.5">
      <c r="A22" s="109" t="str">
        <f t="shared" si="18"/>
        <v>성산여객</v>
      </c>
      <c r="B22" s="110" t="str">
        <f t="shared" si="1"/>
        <v>신은준</v>
      </c>
      <c r="C22" s="111" t="str">
        <f t="shared" si="19"/>
        <v>F</v>
      </c>
      <c r="D22" s="112">
        <f t="shared" si="20"/>
        <v>0.77087402641529168</v>
      </c>
      <c r="E22" s="113">
        <f t="shared" si="21"/>
        <v>3282</v>
      </c>
      <c r="F22" s="114" t="str">
        <f t="shared" si="22"/>
        <v>521</v>
      </c>
      <c r="G22" s="115" t="str">
        <f t="shared" si="23"/>
        <v>71바7505</v>
      </c>
      <c r="H22" s="116">
        <f t="shared" si="24"/>
        <v>2</v>
      </c>
      <c r="I22" s="117">
        <f t="shared" si="25"/>
        <v>1456.5439999999999</v>
      </c>
      <c r="J22" s="118">
        <f t="shared" si="26"/>
        <v>2.3777118491249548E-2</v>
      </c>
      <c r="K22" s="118">
        <f t="shared" si="27"/>
        <v>0.45517628992615977</v>
      </c>
      <c r="L22" s="118">
        <f t="shared" si="28"/>
        <v>0.2320561548432454</v>
      </c>
      <c r="M22" s="119">
        <f t="shared" si="29"/>
        <v>10.379</v>
      </c>
      <c r="N22" s="120">
        <f t="shared" si="30"/>
        <v>93.165740272865079</v>
      </c>
      <c r="O22" s="120">
        <f t="shared" si="31"/>
        <v>13.525166421337081</v>
      </c>
      <c r="P22" s="221">
        <f t="shared" si="32"/>
        <v>9</v>
      </c>
      <c r="Q22" s="222">
        <f t="shared" si="33"/>
        <v>1357</v>
      </c>
      <c r="R22" s="222">
        <f t="shared" si="34"/>
        <v>197</v>
      </c>
      <c r="T22">
        <v>518</v>
      </c>
      <c r="U22">
        <v>3282</v>
      </c>
      <c r="V22" t="s">
        <v>230</v>
      </c>
      <c r="W22">
        <v>1456.5440000000001</v>
      </c>
      <c r="X22">
        <v>652.59299999999996</v>
      </c>
      <c r="Y22">
        <v>2.2320000000000002</v>
      </c>
      <c r="Z22">
        <v>10.379</v>
      </c>
      <c r="AA22">
        <v>117.981075</v>
      </c>
      <c r="AB22">
        <v>2.80525</v>
      </c>
      <c r="AC22">
        <v>53.702188</v>
      </c>
      <c r="AD22" s="1">
        <v>338</v>
      </c>
      <c r="AE22">
        <v>1357</v>
      </c>
      <c r="AF22">
        <v>197</v>
      </c>
      <c r="AG22">
        <v>78</v>
      </c>
      <c r="AH22">
        <v>12.345573</v>
      </c>
      <c r="AI22">
        <v>304.60000000000002</v>
      </c>
      <c r="AJ22">
        <v>0</v>
      </c>
      <c r="AK22">
        <v>9</v>
      </c>
      <c r="AL22">
        <v>2095</v>
      </c>
      <c r="AM22" t="s">
        <v>231</v>
      </c>
      <c r="AN22" t="s">
        <v>362</v>
      </c>
      <c r="AO22">
        <v>1382.116</v>
      </c>
      <c r="AR22" t="s">
        <v>117</v>
      </c>
      <c r="AS22" t="s">
        <v>118</v>
      </c>
      <c r="AT22" t="s">
        <v>261</v>
      </c>
      <c r="AU22" t="s">
        <v>230</v>
      </c>
      <c r="AV22" t="s">
        <v>196</v>
      </c>
      <c r="AW22">
        <v>2</v>
      </c>
      <c r="BB22">
        <v>0.77087402641529168</v>
      </c>
      <c r="BC22" t="s">
        <v>70</v>
      </c>
      <c r="BF22" t="s">
        <v>117</v>
      </c>
      <c r="BG22" t="s">
        <v>118</v>
      </c>
      <c r="BH22" t="s">
        <v>230</v>
      </c>
      <c r="BI22">
        <v>3282</v>
      </c>
      <c r="BJ22">
        <v>2</v>
      </c>
      <c r="BK22" t="s">
        <v>261</v>
      </c>
      <c r="BL22" t="s">
        <v>274</v>
      </c>
      <c r="BM22">
        <v>0.77087402641529168</v>
      </c>
      <c r="BN22" t="s">
        <v>70</v>
      </c>
      <c r="BO22" t="s">
        <v>186</v>
      </c>
      <c r="BP22">
        <v>1456.5439999999999</v>
      </c>
    </row>
    <row r="23" spans="1:68" ht="16.5">
      <c r="A23" s="126" t="str">
        <f t="shared" si="18"/>
        <v>성산여객</v>
      </c>
      <c r="B23" s="127" t="str">
        <f t="shared" si="1"/>
        <v>양기원</v>
      </c>
      <c r="C23" s="128" t="str">
        <f t="shared" si="19"/>
        <v>A</v>
      </c>
      <c r="D23" s="129">
        <f t="shared" si="20"/>
        <v>0.97230769230769232</v>
      </c>
      <c r="E23" s="130">
        <f t="shared" si="21"/>
        <v>4785</v>
      </c>
      <c r="F23" s="131" t="str">
        <f t="shared" si="22"/>
        <v>521</v>
      </c>
      <c r="G23" s="132" t="str">
        <f t="shared" si="23"/>
        <v>71바7507</v>
      </c>
      <c r="H23" s="133">
        <f t="shared" si="24"/>
        <v>1</v>
      </c>
      <c r="I23" s="134">
        <f t="shared" si="25"/>
        <v>1937.489</v>
      </c>
      <c r="J23" s="135">
        <f t="shared" si="26"/>
        <v>1.7868311903282662E-2</v>
      </c>
      <c r="K23" s="135">
        <f t="shared" si="27"/>
        <v>0.31497076858186068</v>
      </c>
      <c r="L23" s="135">
        <f t="shared" si="28"/>
        <v>0.15793638054203146</v>
      </c>
      <c r="M23" s="136">
        <f t="shared" si="29"/>
        <v>5.681</v>
      </c>
      <c r="N23" s="137">
        <f t="shared" si="30"/>
        <v>0</v>
      </c>
      <c r="O23" s="137">
        <f t="shared" si="31"/>
        <v>1.8580750652003701</v>
      </c>
      <c r="P23" s="219">
        <f t="shared" si="32"/>
        <v>2</v>
      </c>
      <c r="Q23" s="220">
        <f t="shared" si="33"/>
        <v>0</v>
      </c>
      <c r="R23" s="220">
        <f t="shared" si="34"/>
        <v>36</v>
      </c>
      <c r="T23">
        <v>518</v>
      </c>
      <c r="U23">
        <v>4785</v>
      </c>
      <c r="V23" t="s">
        <v>232</v>
      </c>
      <c r="W23">
        <v>1937.489</v>
      </c>
      <c r="X23">
        <v>766.42399999999998</v>
      </c>
      <c r="Y23">
        <v>2.528</v>
      </c>
      <c r="Z23">
        <v>5.681</v>
      </c>
      <c r="AA23">
        <v>122.31189000000001</v>
      </c>
      <c r="AB23">
        <v>2.1855069999999999</v>
      </c>
      <c r="AC23">
        <v>38.52467</v>
      </c>
      <c r="AD23" s="1">
        <v>306</v>
      </c>
      <c r="AE23">
        <v>0</v>
      </c>
      <c r="AF23">
        <v>36</v>
      </c>
      <c r="AG23">
        <v>67</v>
      </c>
      <c r="AH23">
        <v>15.840560999999999</v>
      </c>
      <c r="AI23">
        <v>245.3</v>
      </c>
      <c r="AJ23">
        <v>0</v>
      </c>
      <c r="AK23">
        <v>2</v>
      </c>
      <c r="AL23">
        <v>96</v>
      </c>
      <c r="AM23" t="s">
        <v>233</v>
      </c>
      <c r="AN23" t="s">
        <v>363</v>
      </c>
      <c r="AO23">
        <v>1937.489</v>
      </c>
      <c r="AR23" t="s">
        <v>117</v>
      </c>
      <c r="AS23" t="s">
        <v>118</v>
      </c>
      <c r="AT23" t="s">
        <v>226</v>
      </c>
      <c r="AU23" t="s">
        <v>232</v>
      </c>
      <c r="AV23" t="s">
        <v>48</v>
      </c>
      <c r="AW23">
        <v>1</v>
      </c>
      <c r="BB23">
        <v>0.97230769230769232</v>
      </c>
      <c r="BC23" t="s">
        <v>66</v>
      </c>
      <c r="BF23" t="s">
        <v>117</v>
      </c>
      <c r="BG23" t="s">
        <v>118</v>
      </c>
      <c r="BH23" t="s">
        <v>232</v>
      </c>
      <c r="BI23">
        <v>4785</v>
      </c>
      <c r="BJ23">
        <v>1</v>
      </c>
      <c r="BK23" t="s">
        <v>226</v>
      </c>
      <c r="BL23" t="s">
        <v>174</v>
      </c>
      <c r="BM23">
        <v>0.97230769230769232</v>
      </c>
      <c r="BN23" t="s">
        <v>66</v>
      </c>
      <c r="BO23" t="s">
        <v>312</v>
      </c>
      <c r="BP23">
        <v>1937.489</v>
      </c>
    </row>
    <row r="24" spans="1:68" ht="16.5">
      <c r="A24" s="109" t="str">
        <f t="shared" si="18"/>
        <v>성산여객</v>
      </c>
      <c r="B24" s="110" t="str">
        <f t="shared" si="1"/>
        <v>오대근</v>
      </c>
      <c r="C24" s="111" t="str">
        <f t="shared" si="19"/>
        <v>D</v>
      </c>
      <c r="D24" s="112">
        <f t="shared" si="20"/>
        <v>0.83706089780325232</v>
      </c>
      <c r="E24" s="113">
        <f t="shared" si="21"/>
        <v>6494</v>
      </c>
      <c r="F24" s="114" t="str">
        <f t="shared" si="22"/>
        <v>521</v>
      </c>
      <c r="G24" s="115" t="str">
        <f t="shared" si="23"/>
        <v>71바7506</v>
      </c>
      <c r="H24" s="116">
        <f t="shared" si="24"/>
        <v>8</v>
      </c>
      <c r="I24" s="117">
        <f t="shared" si="25"/>
        <v>1416.7579999999998</v>
      </c>
      <c r="J24" s="118">
        <f t="shared" si="26"/>
        <v>2.0650291017108743E-2</v>
      </c>
      <c r="K24" s="118">
        <f t="shared" si="27"/>
        <v>0.36556269135004221</v>
      </c>
      <c r="L24" s="118">
        <f t="shared" si="28"/>
        <v>0.11928642718092999</v>
      </c>
      <c r="M24" s="119">
        <f t="shared" si="29"/>
        <v>9.5510000000000002</v>
      </c>
      <c r="N24" s="120">
        <f t="shared" si="30"/>
        <v>15.669578008382517</v>
      </c>
      <c r="O24" s="120">
        <f t="shared" si="31"/>
        <v>10.375801654199234</v>
      </c>
      <c r="P24" s="221">
        <f t="shared" si="32"/>
        <v>8</v>
      </c>
      <c r="Q24" s="222">
        <f t="shared" si="33"/>
        <v>222</v>
      </c>
      <c r="R24" s="222">
        <f t="shared" si="34"/>
        <v>147</v>
      </c>
      <c r="T24">
        <v>518</v>
      </c>
      <c r="U24">
        <v>6494</v>
      </c>
      <c r="V24" t="s">
        <v>234</v>
      </c>
      <c r="W24">
        <v>1416.758</v>
      </c>
      <c r="X24">
        <v>596.47699999999998</v>
      </c>
      <c r="Y24">
        <v>2.375</v>
      </c>
      <c r="Z24">
        <v>9.5510000000000002</v>
      </c>
      <c r="AA24">
        <v>93.096073000000004</v>
      </c>
      <c r="AB24">
        <v>1.922461</v>
      </c>
      <c r="AC24">
        <v>34.032451000000002</v>
      </c>
      <c r="AD24" s="1">
        <v>169</v>
      </c>
      <c r="AE24">
        <v>222</v>
      </c>
      <c r="AF24">
        <v>147</v>
      </c>
      <c r="AG24">
        <v>79</v>
      </c>
      <c r="AH24">
        <v>15.218235</v>
      </c>
      <c r="AI24">
        <v>392.1</v>
      </c>
      <c r="AJ24">
        <v>0</v>
      </c>
      <c r="AK24">
        <v>8</v>
      </c>
      <c r="AL24">
        <v>815</v>
      </c>
      <c r="AM24" t="s">
        <v>235</v>
      </c>
      <c r="AN24" t="s">
        <v>364</v>
      </c>
      <c r="AO24">
        <v>336.21499999999997</v>
      </c>
      <c r="AR24" t="s">
        <v>117</v>
      </c>
      <c r="AS24" t="s">
        <v>118</v>
      </c>
      <c r="AT24" t="s">
        <v>200</v>
      </c>
      <c r="AU24" t="s">
        <v>234</v>
      </c>
      <c r="AV24" t="s">
        <v>48</v>
      </c>
      <c r="AW24">
        <v>8</v>
      </c>
      <c r="BB24">
        <v>0.83706089780325232</v>
      </c>
      <c r="BC24" t="s">
        <v>67</v>
      </c>
      <c r="BF24" t="s">
        <v>117</v>
      </c>
      <c r="BG24" t="s">
        <v>118</v>
      </c>
      <c r="BH24" t="s">
        <v>234</v>
      </c>
      <c r="BI24">
        <v>6494</v>
      </c>
      <c r="BJ24">
        <v>8</v>
      </c>
      <c r="BK24" t="s">
        <v>200</v>
      </c>
      <c r="BL24" t="s">
        <v>269</v>
      </c>
      <c r="BM24">
        <v>0.83706089780325232</v>
      </c>
      <c r="BN24" t="s">
        <v>67</v>
      </c>
      <c r="BO24" t="s">
        <v>177</v>
      </c>
      <c r="BP24">
        <v>1416.7579999999998</v>
      </c>
    </row>
    <row r="25" spans="1:68" ht="16.5">
      <c r="A25" s="126" t="str">
        <f t="shared" si="18"/>
        <v>성산여객</v>
      </c>
      <c r="B25" s="127" t="str">
        <f t="shared" si="1"/>
        <v>유충상</v>
      </c>
      <c r="C25" s="128" t="str">
        <f t="shared" si="19"/>
        <v>B</v>
      </c>
      <c r="D25" s="129">
        <f t="shared" si="20"/>
        <v>0.91720000000000002</v>
      </c>
      <c r="E25" s="130">
        <f t="shared" si="21"/>
        <v>384</v>
      </c>
      <c r="F25" s="131" t="str">
        <f t="shared" si="22"/>
        <v>521</v>
      </c>
      <c r="G25" s="132" t="str">
        <f t="shared" si="23"/>
        <v>71바7509</v>
      </c>
      <c r="H25" s="133">
        <f t="shared" si="24"/>
        <v>1</v>
      </c>
      <c r="I25" s="134">
        <f t="shared" si="25"/>
        <v>1580.1679999999999</v>
      </c>
      <c r="J25" s="135">
        <f t="shared" si="26"/>
        <v>1.1612700060346707E-2</v>
      </c>
      <c r="K25" s="135">
        <f t="shared" si="27"/>
        <v>0.445322441692656</v>
      </c>
      <c r="L25" s="135">
        <f t="shared" si="28"/>
        <v>0.19048607489836525</v>
      </c>
      <c r="M25" s="136">
        <f t="shared" si="29"/>
        <v>13.143000000000001</v>
      </c>
      <c r="N25" s="137">
        <f t="shared" si="30"/>
        <v>0.93780947712745211</v>
      </c>
      <c r="O25" s="137">
        <f t="shared" si="31"/>
        <v>26.133624095951664</v>
      </c>
      <c r="P25" s="219">
        <f t="shared" si="32"/>
        <v>78</v>
      </c>
      <c r="Q25" s="220">
        <f t="shared" si="33"/>
        <v>15</v>
      </c>
      <c r="R25" s="220">
        <f t="shared" si="34"/>
        <v>418</v>
      </c>
      <c r="T25">
        <v>518</v>
      </c>
      <c r="U25">
        <v>384</v>
      </c>
      <c r="V25" t="s">
        <v>236</v>
      </c>
      <c r="W25">
        <v>1599.472</v>
      </c>
      <c r="X25">
        <v>697.51</v>
      </c>
      <c r="Y25">
        <v>2.2930000000000001</v>
      </c>
      <c r="Z25">
        <v>13.143000000000001</v>
      </c>
      <c r="AA25">
        <v>112.541355</v>
      </c>
      <c r="AB25">
        <v>1.3069090000000001</v>
      </c>
      <c r="AC25">
        <v>50.117190999999998</v>
      </c>
      <c r="AD25" s="1">
        <v>301</v>
      </c>
      <c r="AE25">
        <v>15</v>
      </c>
      <c r="AF25">
        <v>418</v>
      </c>
      <c r="AG25">
        <v>73</v>
      </c>
      <c r="AH25">
        <v>14.212304</v>
      </c>
      <c r="AI25">
        <v>579.4</v>
      </c>
      <c r="AJ25">
        <v>0</v>
      </c>
      <c r="AK25">
        <v>78</v>
      </c>
      <c r="AL25">
        <v>23891</v>
      </c>
      <c r="AM25" t="s">
        <v>237</v>
      </c>
      <c r="AN25" t="s">
        <v>365</v>
      </c>
      <c r="AO25">
        <v>1580.1679999999999</v>
      </c>
      <c r="AR25" t="s">
        <v>117</v>
      </c>
      <c r="AS25" t="s">
        <v>118</v>
      </c>
      <c r="AT25" t="s">
        <v>211</v>
      </c>
      <c r="AU25" t="s">
        <v>236</v>
      </c>
      <c r="AV25" t="s">
        <v>48</v>
      </c>
      <c r="AW25">
        <v>1</v>
      </c>
      <c r="BB25">
        <v>0.91720000000000002</v>
      </c>
      <c r="BC25" t="s">
        <v>68</v>
      </c>
      <c r="BF25" t="s">
        <v>117</v>
      </c>
      <c r="BG25" t="s">
        <v>118</v>
      </c>
      <c r="BH25" t="s">
        <v>236</v>
      </c>
      <c r="BI25">
        <v>384</v>
      </c>
      <c r="BJ25">
        <v>1</v>
      </c>
      <c r="BK25" t="s">
        <v>211</v>
      </c>
      <c r="BL25" t="s">
        <v>174</v>
      </c>
      <c r="BM25">
        <v>0.91720000000000002</v>
      </c>
      <c r="BN25" t="s">
        <v>68</v>
      </c>
      <c r="BO25" t="s">
        <v>175</v>
      </c>
      <c r="BP25">
        <v>1580.1679999999999</v>
      </c>
    </row>
    <row r="26" spans="1:68" ht="16.5">
      <c r="A26" s="109" t="str">
        <f t="shared" si="18"/>
        <v>성산여객</v>
      </c>
      <c r="B26" s="110" t="str">
        <f t="shared" si="1"/>
        <v>이성재</v>
      </c>
      <c r="C26" s="111" t="str">
        <f t="shared" si="19"/>
        <v>D</v>
      </c>
      <c r="D26" s="112">
        <f t="shared" si="20"/>
        <v>0.82586139631183753</v>
      </c>
      <c r="E26" s="113">
        <f t="shared" si="21"/>
        <v>8869</v>
      </c>
      <c r="F26" s="114" t="str">
        <f t="shared" si="22"/>
        <v>588</v>
      </c>
      <c r="G26" s="115" t="str">
        <f t="shared" si="23"/>
        <v>71바7085</v>
      </c>
      <c r="H26" s="116">
        <f t="shared" si="24"/>
        <v>2</v>
      </c>
      <c r="I26" s="117">
        <f t="shared" si="25"/>
        <v>8578.0640000000003</v>
      </c>
      <c r="J26" s="118">
        <f t="shared" si="26"/>
        <v>2.2293992894664615E-2</v>
      </c>
      <c r="K26" s="118">
        <f t="shared" si="27"/>
        <v>0.40868080624633396</v>
      </c>
      <c r="L26" s="118">
        <f t="shared" si="28"/>
        <v>0.24655913035855176</v>
      </c>
      <c r="M26" s="119">
        <f t="shared" si="29"/>
        <v>11.651999999999999</v>
      </c>
      <c r="N26" s="120">
        <f t="shared" si="30"/>
        <v>1.7486463145996578</v>
      </c>
      <c r="O26" s="120">
        <f t="shared" si="31"/>
        <v>26.03151480334024</v>
      </c>
      <c r="P26" s="221">
        <f t="shared" si="32"/>
        <v>218</v>
      </c>
      <c r="Q26" s="222">
        <f t="shared" si="33"/>
        <v>150</v>
      </c>
      <c r="R26" s="222">
        <f t="shared" si="34"/>
        <v>2233</v>
      </c>
      <c r="T26">
        <v>518</v>
      </c>
      <c r="U26">
        <v>8869</v>
      </c>
      <c r="V26" t="s">
        <v>238</v>
      </c>
      <c r="W26">
        <v>8578.0640000000003</v>
      </c>
      <c r="X26">
        <v>3996.9229999999998</v>
      </c>
      <c r="Y26">
        <v>2.1459999999999999</v>
      </c>
      <c r="Z26">
        <v>11.651999999999999</v>
      </c>
      <c r="AA26">
        <v>721.37481500000001</v>
      </c>
      <c r="AB26">
        <v>16.082325000000001</v>
      </c>
      <c r="AC26">
        <v>294.81204100000002</v>
      </c>
      <c r="AD26" s="1">
        <v>2115</v>
      </c>
      <c r="AE26">
        <v>150</v>
      </c>
      <c r="AF26">
        <v>2233</v>
      </c>
      <c r="AG26">
        <v>69</v>
      </c>
      <c r="AH26">
        <v>11.891271</v>
      </c>
      <c r="AI26">
        <v>159.6</v>
      </c>
      <c r="AJ26">
        <v>0</v>
      </c>
      <c r="AK26">
        <v>218</v>
      </c>
      <c r="AL26">
        <v>65225</v>
      </c>
      <c r="AM26" t="s">
        <v>239</v>
      </c>
      <c r="AN26" t="s">
        <v>366</v>
      </c>
      <c r="AO26">
        <v>4493.1329999999998</v>
      </c>
      <c r="AR26" t="s">
        <v>117</v>
      </c>
      <c r="AS26" t="s">
        <v>121</v>
      </c>
      <c r="AT26" t="s">
        <v>254</v>
      </c>
      <c r="AU26" t="s">
        <v>238</v>
      </c>
      <c r="AV26" t="s">
        <v>48</v>
      </c>
      <c r="AW26">
        <v>2</v>
      </c>
      <c r="BB26">
        <v>0.82586139631183753</v>
      </c>
      <c r="BC26" t="s">
        <v>67</v>
      </c>
      <c r="BF26" t="s">
        <v>117</v>
      </c>
      <c r="BG26" t="s">
        <v>121</v>
      </c>
      <c r="BH26" t="s">
        <v>238</v>
      </c>
      <c r="BI26">
        <v>8869</v>
      </c>
      <c r="BJ26">
        <v>2</v>
      </c>
      <c r="BK26" t="s">
        <v>254</v>
      </c>
      <c r="BL26" t="s">
        <v>218</v>
      </c>
      <c r="BM26">
        <v>0.82586139631183753</v>
      </c>
      <c r="BN26" t="s">
        <v>67</v>
      </c>
      <c r="BO26" t="s">
        <v>177</v>
      </c>
      <c r="BP26">
        <v>8578.0640000000003</v>
      </c>
    </row>
    <row r="27" spans="1:68" ht="16.5">
      <c r="A27" s="126" t="str">
        <f t="shared" si="18"/>
        <v>성산여객</v>
      </c>
      <c r="B27" s="127" t="str">
        <f t="shared" si="1"/>
        <v>이종원</v>
      </c>
      <c r="C27" s="128" t="str">
        <f t="shared" si="19"/>
        <v>C</v>
      </c>
      <c r="D27" s="129">
        <f t="shared" si="20"/>
        <v>0.87999999999999989</v>
      </c>
      <c r="E27" s="130">
        <f t="shared" si="21"/>
        <v>8913</v>
      </c>
      <c r="F27" s="131" t="str">
        <f t="shared" si="22"/>
        <v>521</v>
      </c>
      <c r="G27" s="132" t="str">
        <f t="shared" si="23"/>
        <v>71바7506</v>
      </c>
      <c r="H27" s="133">
        <f t="shared" si="24"/>
        <v>1</v>
      </c>
      <c r="I27" s="134">
        <f t="shared" si="25"/>
        <v>1072.7139999999999</v>
      </c>
      <c r="J27" s="135">
        <f t="shared" si="26"/>
        <v>7.0970627517746862E-3</v>
      </c>
      <c r="K27" s="135">
        <f t="shared" si="27"/>
        <v>0.37230289588326659</v>
      </c>
      <c r="L27" s="135">
        <f t="shared" si="28"/>
        <v>0.22839265638371459</v>
      </c>
      <c r="M27" s="136">
        <f t="shared" si="29"/>
        <v>12.718999999999999</v>
      </c>
      <c r="N27" s="137">
        <f t="shared" si="30"/>
        <v>0</v>
      </c>
      <c r="O27" s="137">
        <f t="shared" si="31"/>
        <v>5.4068465592879376</v>
      </c>
      <c r="P27" s="219">
        <f t="shared" si="32"/>
        <v>3</v>
      </c>
      <c r="Q27" s="220">
        <f t="shared" si="33"/>
        <v>0</v>
      </c>
      <c r="R27" s="220">
        <f t="shared" si="34"/>
        <v>58</v>
      </c>
      <c r="T27">
        <v>518</v>
      </c>
      <c r="U27">
        <v>8913</v>
      </c>
      <c r="V27" t="s">
        <v>241</v>
      </c>
      <c r="W27">
        <v>1072.7139999999999</v>
      </c>
      <c r="X27">
        <v>468.91</v>
      </c>
      <c r="Y27">
        <v>2.2879999999999998</v>
      </c>
      <c r="Z27">
        <v>12.718999999999999</v>
      </c>
      <c r="AA27">
        <v>67.825524000000001</v>
      </c>
      <c r="AB27">
        <v>0.48136200000000001</v>
      </c>
      <c r="AC27">
        <v>25.251639000000001</v>
      </c>
      <c r="AD27" s="1">
        <v>245</v>
      </c>
      <c r="AE27">
        <v>0</v>
      </c>
      <c r="AF27">
        <v>58</v>
      </c>
      <c r="AG27">
        <v>66</v>
      </c>
      <c r="AH27">
        <v>15.815785999999999</v>
      </c>
      <c r="AI27">
        <v>38.5</v>
      </c>
      <c r="AJ27">
        <v>0</v>
      </c>
      <c r="AK27">
        <v>3</v>
      </c>
      <c r="AL27">
        <v>174</v>
      </c>
      <c r="AM27" t="s">
        <v>242</v>
      </c>
      <c r="AN27" t="s">
        <v>367</v>
      </c>
      <c r="AO27">
        <v>1072.7139999999999</v>
      </c>
      <c r="AR27" t="s">
        <v>117</v>
      </c>
      <c r="AS27" t="s">
        <v>118</v>
      </c>
      <c r="AT27" t="s">
        <v>200</v>
      </c>
      <c r="AU27" t="s">
        <v>241</v>
      </c>
      <c r="AV27" t="s">
        <v>48</v>
      </c>
      <c r="AW27">
        <v>1</v>
      </c>
      <c r="BB27">
        <v>0.87999999999999989</v>
      </c>
      <c r="BC27" t="s">
        <v>69</v>
      </c>
      <c r="BF27" t="s">
        <v>117</v>
      </c>
      <c r="BG27" t="s">
        <v>118</v>
      </c>
      <c r="BH27" t="s">
        <v>241</v>
      </c>
      <c r="BI27">
        <v>8913</v>
      </c>
      <c r="BJ27">
        <v>1</v>
      </c>
      <c r="BK27" t="s">
        <v>200</v>
      </c>
      <c r="BL27" t="s">
        <v>174</v>
      </c>
      <c r="BM27">
        <v>0.87999999999999989</v>
      </c>
      <c r="BN27" t="s">
        <v>69</v>
      </c>
      <c r="BO27" t="s">
        <v>176</v>
      </c>
      <c r="BP27">
        <v>1072.7139999999999</v>
      </c>
    </row>
    <row r="28" spans="1:68" ht="16.5">
      <c r="A28" s="109" t="str">
        <f t="shared" si="18"/>
        <v>성산여객</v>
      </c>
      <c r="B28" s="110" t="str">
        <f t="shared" si="1"/>
        <v>이흥규</v>
      </c>
      <c r="C28" s="111" t="str">
        <f t="shared" si="19"/>
        <v>D</v>
      </c>
      <c r="D28" s="112">
        <f t="shared" si="20"/>
        <v>0.84943543024839063</v>
      </c>
      <c r="E28" s="113">
        <f t="shared" si="21"/>
        <v>6551</v>
      </c>
      <c r="F28" s="114" t="str">
        <f t="shared" si="22"/>
        <v>521</v>
      </c>
      <c r="G28" s="115" t="str">
        <f t="shared" si="23"/>
        <v>71바7503</v>
      </c>
      <c r="H28" s="116">
        <f t="shared" si="24"/>
        <v>7</v>
      </c>
      <c r="I28" s="117">
        <f t="shared" si="25"/>
        <v>1295.6579999999999</v>
      </c>
      <c r="J28" s="118">
        <f t="shared" si="26"/>
        <v>1.231859434131913E-2</v>
      </c>
      <c r="K28" s="118">
        <f t="shared" si="27"/>
        <v>0.43426736307526626</v>
      </c>
      <c r="L28" s="118">
        <f t="shared" si="28"/>
        <v>0.21379098496671192</v>
      </c>
      <c r="M28" s="119">
        <f t="shared" si="29"/>
        <v>8.923</v>
      </c>
      <c r="N28" s="120">
        <f t="shared" si="30"/>
        <v>5.6342028529133463</v>
      </c>
      <c r="O28" s="120">
        <f t="shared" si="31"/>
        <v>11.499948288823132</v>
      </c>
      <c r="P28" s="221">
        <f t="shared" si="32"/>
        <v>70</v>
      </c>
      <c r="Q28" s="222">
        <f t="shared" si="33"/>
        <v>73</v>
      </c>
      <c r="R28" s="222">
        <f t="shared" si="34"/>
        <v>149</v>
      </c>
      <c r="T28">
        <v>518</v>
      </c>
      <c r="U28">
        <v>6551</v>
      </c>
      <c r="V28" t="s">
        <v>243</v>
      </c>
      <c r="W28">
        <v>1295.6579999999999</v>
      </c>
      <c r="X28">
        <v>584.53399999999999</v>
      </c>
      <c r="Y28">
        <v>2.2170000000000001</v>
      </c>
      <c r="Z28">
        <v>8.923</v>
      </c>
      <c r="AA28">
        <v>99.261650000000003</v>
      </c>
      <c r="AB28">
        <v>1.222764</v>
      </c>
      <c r="AC28">
        <v>43.106095000000003</v>
      </c>
      <c r="AD28" s="1">
        <v>277</v>
      </c>
      <c r="AE28">
        <v>73</v>
      </c>
      <c r="AF28">
        <v>149</v>
      </c>
      <c r="AG28">
        <v>78</v>
      </c>
      <c r="AH28">
        <v>13.052956</v>
      </c>
      <c r="AI28">
        <v>830</v>
      </c>
      <c r="AJ28">
        <v>0</v>
      </c>
      <c r="AK28">
        <v>70</v>
      </c>
      <c r="AL28">
        <v>24718</v>
      </c>
      <c r="AM28" t="s">
        <v>244</v>
      </c>
      <c r="AN28" t="s">
        <v>368</v>
      </c>
      <c r="AO28">
        <v>362.988</v>
      </c>
      <c r="AR28" t="s">
        <v>117</v>
      </c>
      <c r="AS28" t="s">
        <v>118</v>
      </c>
      <c r="AT28" t="s">
        <v>197</v>
      </c>
      <c r="AU28" t="s">
        <v>243</v>
      </c>
      <c r="AV28" t="s">
        <v>196</v>
      </c>
      <c r="AW28">
        <v>7</v>
      </c>
      <c r="BB28">
        <v>0.84943543024839063</v>
      </c>
      <c r="BC28" t="s">
        <v>67</v>
      </c>
      <c r="BF28" t="s">
        <v>117</v>
      </c>
      <c r="BG28" t="s">
        <v>118</v>
      </c>
      <c r="BH28" t="s">
        <v>243</v>
      </c>
      <c r="BI28">
        <v>6551</v>
      </c>
      <c r="BJ28">
        <v>7</v>
      </c>
      <c r="BK28" t="s">
        <v>197</v>
      </c>
      <c r="BL28" t="s">
        <v>269</v>
      </c>
      <c r="BM28">
        <v>0.84943543024839063</v>
      </c>
      <c r="BN28" t="s">
        <v>67</v>
      </c>
      <c r="BO28" t="s">
        <v>177</v>
      </c>
      <c r="BP28">
        <v>1295.6579999999999</v>
      </c>
    </row>
    <row r="29" spans="1:68" ht="16.5">
      <c r="A29" s="126" t="str">
        <f t="shared" si="18"/>
        <v>성산여객</v>
      </c>
      <c r="B29" s="127" t="str">
        <f t="shared" si="1"/>
        <v>이희선</v>
      </c>
      <c r="C29" s="128" t="str">
        <f t="shared" si="19"/>
        <v>A</v>
      </c>
      <c r="D29" s="129">
        <f t="shared" si="20"/>
        <v>0.95333196023928624</v>
      </c>
      <c r="E29" s="130">
        <f t="shared" si="21"/>
        <v>8969</v>
      </c>
      <c r="F29" s="131" t="str">
        <f t="shared" si="22"/>
        <v>521</v>
      </c>
      <c r="G29" s="132" t="str">
        <f t="shared" si="23"/>
        <v>71바7510</v>
      </c>
      <c r="H29" s="133">
        <f t="shared" si="24"/>
        <v>6</v>
      </c>
      <c r="I29" s="134">
        <f t="shared" si="25"/>
        <v>1845.0879999999997</v>
      </c>
      <c r="J29" s="135">
        <f t="shared" si="26"/>
        <v>2.3195433142136828E-2</v>
      </c>
      <c r="K29" s="135">
        <f t="shared" si="27"/>
        <v>0.35950184505582827</v>
      </c>
      <c r="L29" s="135">
        <f t="shared" si="28"/>
        <v>0.14796042248391406</v>
      </c>
      <c r="M29" s="136">
        <f t="shared" si="29"/>
        <v>6.3109999999999999</v>
      </c>
      <c r="N29" s="137">
        <f t="shared" si="30"/>
        <v>10.731195476855305</v>
      </c>
      <c r="O29" s="137">
        <f t="shared" si="31"/>
        <v>4.3900345132589882</v>
      </c>
      <c r="P29" s="219">
        <f t="shared" si="32"/>
        <v>7</v>
      </c>
      <c r="Q29" s="220">
        <f t="shared" si="33"/>
        <v>198</v>
      </c>
      <c r="R29" s="220">
        <f t="shared" si="34"/>
        <v>81</v>
      </c>
      <c r="T29">
        <v>518</v>
      </c>
      <c r="U29">
        <v>8969</v>
      </c>
      <c r="V29" t="s">
        <v>369</v>
      </c>
      <c r="W29">
        <v>1845.088</v>
      </c>
      <c r="X29">
        <v>674.08199999999999</v>
      </c>
      <c r="Y29">
        <v>2.7370000000000001</v>
      </c>
      <c r="Z29">
        <v>6.3109999999999999</v>
      </c>
      <c r="AA29">
        <v>130.806611</v>
      </c>
      <c r="AB29">
        <v>3.034116</v>
      </c>
      <c r="AC29">
        <v>47.025218000000002</v>
      </c>
      <c r="AD29" s="1">
        <v>273</v>
      </c>
      <c r="AE29">
        <v>198</v>
      </c>
      <c r="AF29">
        <v>81</v>
      </c>
      <c r="AG29">
        <v>70</v>
      </c>
      <c r="AH29">
        <v>14.105464</v>
      </c>
      <c r="AI29">
        <v>93.4</v>
      </c>
      <c r="AJ29">
        <v>0</v>
      </c>
      <c r="AK29">
        <v>7</v>
      </c>
      <c r="AL29">
        <v>1420</v>
      </c>
      <c r="AM29" t="s">
        <v>370</v>
      </c>
      <c r="AN29" t="s">
        <v>371</v>
      </c>
      <c r="AO29">
        <v>544.43799999999999</v>
      </c>
      <c r="AR29" t="s">
        <v>117</v>
      </c>
      <c r="AS29" t="s">
        <v>118</v>
      </c>
      <c r="AT29" t="s">
        <v>274</v>
      </c>
      <c r="AU29" t="s">
        <v>369</v>
      </c>
      <c r="AV29" t="s">
        <v>196</v>
      </c>
      <c r="AW29">
        <v>6</v>
      </c>
      <c r="BB29">
        <v>0.95333196023928624</v>
      </c>
      <c r="BC29" t="s">
        <v>66</v>
      </c>
      <c r="BF29" t="s">
        <v>117</v>
      </c>
      <c r="BG29" t="s">
        <v>118</v>
      </c>
      <c r="BH29" t="s">
        <v>369</v>
      </c>
      <c r="BI29">
        <v>8969</v>
      </c>
      <c r="BJ29">
        <v>6</v>
      </c>
      <c r="BK29" t="s">
        <v>274</v>
      </c>
      <c r="BL29" t="s">
        <v>245</v>
      </c>
      <c r="BM29">
        <v>0.95333196023928624</v>
      </c>
      <c r="BN29" t="s">
        <v>66</v>
      </c>
      <c r="BO29" t="s">
        <v>312</v>
      </c>
      <c r="BP29">
        <v>1845.0879999999997</v>
      </c>
    </row>
    <row r="30" spans="1:68" ht="16.5">
      <c r="A30" s="109" t="str">
        <f t="shared" si="18"/>
        <v>성산여객</v>
      </c>
      <c r="B30" s="110" t="str">
        <f t="shared" si="1"/>
        <v>임효상</v>
      </c>
      <c r="C30" s="111" t="str">
        <f t="shared" si="19"/>
        <v>D</v>
      </c>
      <c r="D30" s="112">
        <f t="shared" si="20"/>
        <v>0.80230769230769228</v>
      </c>
      <c r="E30" s="113">
        <f t="shared" si="21"/>
        <v>7053</v>
      </c>
      <c r="F30" s="114" t="str">
        <f t="shared" si="22"/>
        <v>588</v>
      </c>
      <c r="G30" s="115" t="str">
        <f t="shared" si="23"/>
        <v>71바7087</v>
      </c>
      <c r="H30" s="116">
        <f t="shared" si="24"/>
        <v>1</v>
      </c>
      <c r="I30" s="117">
        <f t="shared" si="25"/>
        <v>3773.4520000000002</v>
      </c>
      <c r="J30" s="118">
        <f t="shared" si="26"/>
        <v>2.3874459566644531E-2</v>
      </c>
      <c r="K30" s="118">
        <f t="shared" si="27"/>
        <v>0.43652268501035635</v>
      </c>
      <c r="L30" s="118">
        <f t="shared" si="28"/>
        <v>0.29760548166506423</v>
      </c>
      <c r="M30" s="119">
        <f t="shared" si="29"/>
        <v>9.3010000000000002</v>
      </c>
      <c r="N30" s="120">
        <f t="shared" si="30"/>
        <v>0.39751400044309559</v>
      </c>
      <c r="O30" s="120">
        <f t="shared" si="31"/>
        <v>26.924948296679009</v>
      </c>
      <c r="P30" s="221">
        <f t="shared" si="32"/>
        <v>154</v>
      </c>
      <c r="Q30" s="222">
        <f t="shared" si="33"/>
        <v>15</v>
      </c>
      <c r="R30" s="222">
        <f t="shared" si="34"/>
        <v>1016</v>
      </c>
      <c r="T30">
        <v>518</v>
      </c>
      <c r="U30">
        <v>7053</v>
      </c>
      <c r="V30" t="s">
        <v>372</v>
      </c>
      <c r="W30">
        <v>3773.4520000000002</v>
      </c>
      <c r="X30">
        <v>1809.18</v>
      </c>
      <c r="Y30">
        <v>2.0859999999999999</v>
      </c>
      <c r="Z30">
        <v>9.3010000000000002</v>
      </c>
      <c r="AA30">
        <v>314.675479</v>
      </c>
      <c r="AB30">
        <v>7.5127069999999998</v>
      </c>
      <c r="AC30">
        <v>137.36298500000001</v>
      </c>
      <c r="AD30" s="1">
        <v>1123</v>
      </c>
      <c r="AE30">
        <v>15</v>
      </c>
      <c r="AF30">
        <v>1016</v>
      </c>
      <c r="AG30">
        <v>76</v>
      </c>
      <c r="AH30">
        <v>11.991566000000001</v>
      </c>
      <c r="AI30">
        <v>899.6</v>
      </c>
      <c r="AJ30">
        <v>0</v>
      </c>
      <c r="AK30">
        <v>154</v>
      </c>
      <c r="AL30">
        <v>34743</v>
      </c>
      <c r="AM30" t="s">
        <v>373</v>
      </c>
      <c r="AN30" t="s">
        <v>374</v>
      </c>
      <c r="AO30">
        <v>3773.4520000000002</v>
      </c>
      <c r="AR30" t="s">
        <v>117</v>
      </c>
      <c r="AS30" t="s">
        <v>121</v>
      </c>
      <c r="AT30" t="s">
        <v>339</v>
      </c>
      <c r="AU30" t="s">
        <v>372</v>
      </c>
      <c r="AV30" t="s">
        <v>48</v>
      </c>
      <c r="AW30">
        <v>1</v>
      </c>
      <c r="BB30">
        <v>0.80230769230769228</v>
      </c>
      <c r="BC30" t="s">
        <v>67</v>
      </c>
      <c r="BF30" t="s">
        <v>117</v>
      </c>
      <c r="BG30" t="s">
        <v>121</v>
      </c>
      <c r="BH30" t="s">
        <v>372</v>
      </c>
      <c r="BI30">
        <v>7053</v>
      </c>
      <c r="BJ30">
        <v>1</v>
      </c>
      <c r="BK30" t="s">
        <v>339</v>
      </c>
      <c r="BL30" t="s">
        <v>174</v>
      </c>
      <c r="BM30">
        <v>0.80230769230769228</v>
      </c>
      <c r="BN30" t="s">
        <v>67</v>
      </c>
      <c r="BO30" t="s">
        <v>177</v>
      </c>
      <c r="BP30">
        <v>3773.4520000000002</v>
      </c>
    </row>
    <row r="31" spans="1:68" ht="16.5">
      <c r="A31" s="126" t="str">
        <f t="shared" si="18"/>
        <v>성산여객</v>
      </c>
      <c r="B31" s="127" t="str">
        <f t="shared" si="1"/>
        <v>정수교</v>
      </c>
      <c r="C31" s="128" t="str">
        <f t="shared" si="19"/>
        <v>C</v>
      </c>
      <c r="D31" s="129">
        <f t="shared" si="20"/>
        <v>0.86409030682032073</v>
      </c>
      <c r="E31" s="130">
        <f t="shared" si="21"/>
        <v>1127</v>
      </c>
      <c r="F31" s="131" t="str">
        <f t="shared" si="22"/>
        <v>521</v>
      </c>
      <c r="G31" s="132" t="str">
        <f t="shared" si="23"/>
        <v>71바7503</v>
      </c>
      <c r="H31" s="133">
        <f t="shared" si="24"/>
        <v>7</v>
      </c>
      <c r="I31" s="134">
        <f t="shared" si="25"/>
        <v>1678.55</v>
      </c>
      <c r="J31" s="135">
        <f t="shared" si="26"/>
        <v>3.1671287639277103E-2</v>
      </c>
      <c r="K31" s="135">
        <f t="shared" si="27"/>
        <v>0.35469638056785296</v>
      </c>
      <c r="L31" s="135">
        <f t="shared" si="28"/>
        <v>0.15847010812903994</v>
      </c>
      <c r="M31" s="136">
        <f t="shared" si="29"/>
        <v>8.7439999999999998</v>
      </c>
      <c r="N31" s="137">
        <f t="shared" si="30"/>
        <v>0.23830091447975932</v>
      </c>
      <c r="O31" s="137">
        <f t="shared" si="31"/>
        <v>12.153346638467726</v>
      </c>
      <c r="P31" s="219">
        <f t="shared" si="32"/>
        <v>32</v>
      </c>
      <c r="Q31" s="220">
        <f t="shared" si="33"/>
        <v>4</v>
      </c>
      <c r="R31" s="220">
        <f t="shared" si="34"/>
        <v>204</v>
      </c>
      <c r="T31">
        <v>518</v>
      </c>
      <c r="U31">
        <v>1127</v>
      </c>
      <c r="V31" t="s">
        <v>310</v>
      </c>
      <c r="W31">
        <v>1678.55</v>
      </c>
      <c r="X31">
        <v>695.77499999999998</v>
      </c>
      <c r="Y31">
        <v>2.4119999999999999</v>
      </c>
      <c r="Z31">
        <v>8.7439999999999998</v>
      </c>
      <c r="AA31">
        <v>110.14023299999999</v>
      </c>
      <c r="AB31">
        <v>3.488283</v>
      </c>
      <c r="AC31">
        <v>39.066341999999999</v>
      </c>
      <c r="AD31" s="1">
        <v>266</v>
      </c>
      <c r="AE31">
        <v>4</v>
      </c>
      <c r="AF31">
        <v>204</v>
      </c>
      <c r="AG31">
        <v>67</v>
      </c>
      <c r="AH31">
        <v>15.240116</v>
      </c>
      <c r="AI31">
        <v>32.5</v>
      </c>
      <c r="AJ31">
        <v>0</v>
      </c>
      <c r="AK31">
        <v>32</v>
      </c>
      <c r="AL31">
        <v>7093</v>
      </c>
      <c r="AM31" t="s">
        <v>311</v>
      </c>
      <c r="AN31" t="s">
        <v>375</v>
      </c>
      <c r="AO31">
        <v>436.27</v>
      </c>
      <c r="AR31" t="s">
        <v>117</v>
      </c>
      <c r="AS31" t="s">
        <v>118</v>
      </c>
      <c r="AT31" t="s">
        <v>197</v>
      </c>
      <c r="AU31" t="s">
        <v>310</v>
      </c>
      <c r="AV31" t="s">
        <v>196</v>
      </c>
      <c r="AW31">
        <v>7</v>
      </c>
      <c r="BB31">
        <v>0.86409030682032073</v>
      </c>
      <c r="BC31" t="s">
        <v>69</v>
      </c>
      <c r="BF31" t="s">
        <v>117</v>
      </c>
      <c r="BG31" t="s">
        <v>118</v>
      </c>
      <c r="BH31" t="s">
        <v>310</v>
      </c>
      <c r="BI31">
        <v>1127</v>
      </c>
      <c r="BJ31">
        <v>7</v>
      </c>
      <c r="BK31" t="s">
        <v>197</v>
      </c>
      <c r="BL31" t="s">
        <v>200</v>
      </c>
      <c r="BM31">
        <v>0.86409030682032073</v>
      </c>
      <c r="BN31" t="s">
        <v>69</v>
      </c>
      <c r="BO31" t="s">
        <v>176</v>
      </c>
      <c r="BP31">
        <v>1678.55</v>
      </c>
    </row>
    <row r="32" spans="1:68" ht="16.5">
      <c r="A32" s="109" t="str">
        <f t="shared" si="18"/>
        <v>성산여객</v>
      </c>
      <c r="B32" s="110" t="str">
        <f t="shared" si="1"/>
        <v>정언교</v>
      </c>
      <c r="C32" s="111" t="str">
        <f t="shared" si="19"/>
        <v>A</v>
      </c>
      <c r="D32" s="112">
        <f t="shared" si="20"/>
        <v>0.95710201657880978</v>
      </c>
      <c r="E32" s="113">
        <f t="shared" si="21"/>
        <v>4600</v>
      </c>
      <c r="F32" s="114" t="str">
        <f t="shared" si="22"/>
        <v>521</v>
      </c>
      <c r="G32" s="115" t="str">
        <f t="shared" si="23"/>
        <v>71바7509</v>
      </c>
      <c r="H32" s="116">
        <f t="shared" si="24"/>
        <v>5</v>
      </c>
      <c r="I32" s="117">
        <f t="shared" si="25"/>
        <v>775.45699999999999</v>
      </c>
      <c r="J32" s="118">
        <f t="shared" si="26"/>
        <v>3.0594970443218496E-2</v>
      </c>
      <c r="K32" s="118">
        <f t="shared" si="27"/>
        <v>0.3832167363196764</v>
      </c>
      <c r="L32" s="118">
        <f t="shared" si="28"/>
        <v>0.16635351799003684</v>
      </c>
      <c r="M32" s="119">
        <f t="shared" si="29"/>
        <v>9.8209999999999997</v>
      </c>
      <c r="N32" s="120">
        <f t="shared" si="30"/>
        <v>15.087877213049854</v>
      </c>
      <c r="O32" s="120">
        <f t="shared" si="31"/>
        <v>12.508752903126801</v>
      </c>
      <c r="P32" s="221">
        <f t="shared" si="32"/>
        <v>11</v>
      </c>
      <c r="Q32" s="222">
        <f t="shared" si="33"/>
        <v>117</v>
      </c>
      <c r="R32" s="222">
        <f t="shared" si="34"/>
        <v>97</v>
      </c>
      <c r="T32">
        <v>518</v>
      </c>
      <c r="U32">
        <v>4600</v>
      </c>
      <c r="V32" t="s">
        <v>246</v>
      </c>
      <c r="W32">
        <v>775.45699999999999</v>
      </c>
      <c r="X32">
        <v>323.80599999999998</v>
      </c>
      <c r="Y32">
        <v>2.395</v>
      </c>
      <c r="Z32">
        <v>9.8209999999999997</v>
      </c>
      <c r="AA32">
        <v>54.456369000000002</v>
      </c>
      <c r="AB32">
        <v>1.666091</v>
      </c>
      <c r="AC32">
        <v>20.868592</v>
      </c>
      <c r="AD32" s="1">
        <v>129</v>
      </c>
      <c r="AE32">
        <v>117</v>
      </c>
      <c r="AF32">
        <v>97</v>
      </c>
      <c r="AG32">
        <v>74</v>
      </c>
      <c r="AH32">
        <v>14.239967999999999</v>
      </c>
      <c r="AI32">
        <v>66.099999999999994</v>
      </c>
      <c r="AJ32">
        <v>0</v>
      </c>
      <c r="AK32">
        <v>11</v>
      </c>
      <c r="AL32">
        <v>3713</v>
      </c>
      <c r="AM32" t="s">
        <v>247</v>
      </c>
      <c r="AN32" t="s">
        <v>376</v>
      </c>
      <c r="AO32">
        <v>231.37899999999999</v>
      </c>
      <c r="AR32" t="s">
        <v>117</v>
      </c>
      <c r="AS32" t="s">
        <v>118</v>
      </c>
      <c r="AT32" t="s">
        <v>211</v>
      </c>
      <c r="AU32" t="s">
        <v>246</v>
      </c>
      <c r="AV32" t="s">
        <v>48</v>
      </c>
      <c r="AW32">
        <v>5</v>
      </c>
      <c r="BB32">
        <v>0.95710201657880978</v>
      </c>
      <c r="BC32" t="s">
        <v>66</v>
      </c>
      <c r="BF32" t="s">
        <v>117</v>
      </c>
      <c r="BG32" t="s">
        <v>118</v>
      </c>
      <c r="BH32" t="s">
        <v>246</v>
      </c>
      <c r="BI32">
        <v>4600</v>
      </c>
      <c r="BJ32">
        <v>5</v>
      </c>
      <c r="BK32" t="s">
        <v>211</v>
      </c>
      <c r="BL32" t="s">
        <v>197</v>
      </c>
      <c r="BM32">
        <v>0.95710201657880978</v>
      </c>
      <c r="BN32" t="s">
        <v>66</v>
      </c>
      <c r="BO32" t="s">
        <v>312</v>
      </c>
      <c r="BP32">
        <v>775.45699999999999</v>
      </c>
    </row>
    <row r="33" spans="1:68" ht="16.5">
      <c r="A33" s="126" t="str">
        <f t="shared" si="18"/>
        <v>성산여객</v>
      </c>
      <c r="B33" s="127" t="str">
        <f t="shared" si="1"/>
        <v>정재길</v>
      </c>
      <c r="C33" s="128" t="str">
        <f t="shared" si="19"/>
        <v>F</v>
      </c>
      <c r="D33" s="129">
        <f t="shared" si="20"/>
        <v>0.75678571428571439</v>
      </c>
      <c r="E33" s="130">
        <f t="shared" si="21"/>
        <v>7544</v>
      </c>
      <c r="F33" s="131" t="str">
        <f t="shared" si="22"/>
        <v>551</v>
      </c>
      <c r="G33" s="132" t="str">
        <f t="shared" si="23"/>
        <v>71바7058</v>
      </c>
      <c r="H33" s="133">
        <f t="shared" si="24"/>
        <v>1</v>
      </c>
      <c r="I33" s="134">
        <f t="shared" si="25"/>
        <v>4342.6769999999997</v>
      </c>
      <c r="J33" s="135">
        <f t="shared" si="26"/>
        <v>6.5379848740418203E-2</v>
      </c>
      <c r="K33" s="135">
        <f t="shared" si="27"/>
        <v>0.39891784980241207</v>
      </c>
      <c r="L33" s="135">
        <f t="shared" si="28"/>
        <v>0.18905389463687952</v>
      </c>
      <c r="M33" s="136">
        <f t="shared" si="29"/>
        <v>7.0389999999999997</v>
      </c>
      <c r="N33" s="137">
        <f t="shared" si="30"/>
        <v>0.9671453806027942</v>
      </c>
      <c r="O33" s="137">
        <f t="shared" si="31"/>
        <v>11.007035522098466</v>
      </c>
      <c r="P33" s="219">
        <f t="shared" si="32"/>
        <v>41</v>
      </c>
      <c r="Q33" s="220">
        <f t="shared" si="33"/>
        <v>42</v>
      </c>
      <c r="R33" s="220">
        <f t="shared" si="34"/>
        <v>478</v>
      </c>
      <c r="T33">
        <v>518</v>
      </c>
      <c r="U33">
        <v>7544</v>
      </c>
      <c r="V33" t="s">
        <v>282</v>
      </c>
      <c r="W33">
        <v>4342.6769999999997</v>
      </c>
      <c r="X33">
        <v>2049.6819999999998</v>
      </c>
      <c r="Y33">
        <v>2.1190000000000002</v>
      </c>
      <c r="Z33">
        <v>7.0389999999999997</v>
      </c>
      <c r="AA33">
        <v>392.452361</v>
      </c>
      <c r="AB33">
        <v>25.658476</v>
      </c>
      <c r="AC33">
        <v>156.556252</v>
      </c>
      <c r="AD33" s="1">
        <v>821</v>
      </c>
      <c r="AE33">
        <v>42</v>
      </c>
      <c r="AF33">
        <v>478</v>
      </c>
      <c r="AG33">
        <v>71</v>
      </c>
      <c r="AH33">
        <v>11.065488</v>
      </c>
      <c r="AI33">
        <v>192.1</v>
      </c>
      <c r="AJ33">
        <v>0</v>
      </c>
      <c r="AK33">
        <v>41</v>
      </c>
      <c r="AL33">
        <v>22767</v>
      </c>
      <c r="AM33" t="s">
        <v>283</v>
      </c>
      <c r="AN33" t="s">
        <v>377</v>
      </c>
      <c r="AO33">
        <v>4342.6769999999997</v>
      </c>
      <c r="AR33" t="s">
        <v>117</v>
      </c>
      <c r="AS33" t="s">
        <v>119</v>
      </c>
      <c r="AT33" t="s">
        <v>265</v>
      </c>
      <c r="AU33" t="s">
        <v>282</v>
      </c>
      <c r="AV33" t="s">
        <v>196</v>
      </c>
      <c r="AW33">
        <v>1</v>
      </c>
      <c r="BB33">
        <v>0.75678571428571439</v>
      </c>
      <c r="BC33" t="s">
        <v>70</v>
      </c>
      <c r="BF33" t="s">
        <v>117</v>
      </c>
      <c r="BG33" t="s">
        <v>119</v>
      </c>
      <c r="BH33" t="s">
        <v>282</v>
      </c>
      <c r="BI33">
        <v>7544</v>
      </c>
      <c r="BJ33">
        <v>1</v>
      </c>
      <c r="BK33" t="s">
        <v>265</v>
      </c>
      <c r="BL33" t="s">
        <v>174</v>
      </c>
      <c r="BM33">
        <v>0.75678571428571439</v>
      </c>
      <c r="BN33" t="s">
        <v>70</v>
      </c>
      <c r="BO33" t="s">
        <v>186</v>
      </c>
      <c r="BP33">
        <v>4342.6769999999997</v>
      </c>
    </row>
    <row r="34" spans="1:68" ht="16.5">
      <c r="A34" s="109" t="str">
        <f t="shared" si="18"/>
        <v>성산여객</v>
      </c>
      <c r="B34" s="110" t="str">
        <f t="shared" si="1"/>
        <v>정지택</v>
      </c>
      <c r="C34" s="111" t="str">
        <f t="shared" si="19"/>
        <v>C</v>
      </c>
      <c r="D34" s="112">
        <f t="shared" si="20"/>
        <v>0.88346153846153852</v>
      </c>
      <c r="E34" s="113">
        <f t="shared" si="21"/>
        <v>1944</v>
      </c>
      <c r="F34" s="114" t="str">
        <f t="shared" si="22"/>
        <v>521</v>
      </c>
      <c r="G34" s="115" t="str">
        <f t="shared" si="23"/>
        <v>71바7093</v>
      </c>
      <c r="H34" s="116">
        <f t="shared" si="24"/>
        <v>1</v>
      </c>
      <c r="I34" s="117">
        <f t="shared" si="25"/>
        <v>1946.6</v>
      </c>
      <c r="J34" s="118">
        <f t="shared" si="26"/>
        <v>1.1643207893883475E-2</v>
      </c>
      <c r="K34" s="118">
        <f t="shared" si="27"/>
        <v>0.36748817924921634</v>
      </c>
      <c r="L34" s="118">
        <f t="shared" si="28"/>
        <v>0.18134182677488955</v>
      </c>
      <c r="M34" s="119">
        <f t="shared" si="29"/>
        <v>8.3800000000000008</v>
      </c>
      <c r="N34" s="120">
        <f t="shared" si="30"/>
        <v>0</v>
      </c>
      <c r="O34" s="120">
        <f t="shared" si="31"/>
        <v>7.0204605727373135</v>
      </c>
      <c r="P34" s="221">
        <f t="shared" si="32"/>
        <v>22</v>
      </c>
      <c r="Q34" s="222">
        <f t="shared" si="33"/>
        <v>0</v>
      </c>
      <c r="R34" s="222">
        <f t="shared" si="34"/>
        <v>138</v>
      </c>
      <c r="T34">
        <v>518</v>
      </c>
      <c r="U34">
        <v>1944</v>
      </c>
      <c r="V34" t="s">
        <v>248</v>
      </c>
      <c r="W34">
        <v>1965.683</v>
      </c>
      <c r="X34">
        <v>856.08799999999997</v>
      </c>
      <c r="Y34">
        <v>2.2959999999999998</v>
      </c>
      <c r="Z34">
        <v>8.3800000000000008</v>
      </c>
      <c r="AA34">
        <v>129.518</v>
      </c>
      <c r="AB34">
        <v>1.508005</v>
      </c>
      <c r="AC34">
        <v>47.596333999999999</v>
      </c>
      <c r="AD34" s="1">
        <v>353</v>
      </c>
      <c r="AE34">
        <v>0</v>
      </c>
      <c r="AF34">
        <v>138</v>
      </c>
      <c r="AG34">
        <v>70</v>
      </c>
      <c r="AH34">
        <v>15.176909</v>
      </c>
      <c r="AI34">
        <v>181.9</v>
      </c>
      <c r="AJ34">
        <v>0</v>
      </c>
      <c r="AK34">
        <v>22</v>
      </c>
      <c r="AL34">
        <v>2421</v>
      </c>
      <c r="AM34" t="s">
        <v>249</v>
      </c>
      <c r="AN34" t="s">
        <v>378</v>
      </c>
      <c r="AO34">
        <v>1946.6</v>
      </c>
      <c r="AR34" t="s">
        <v>117</v>
      </c>
      <c r="AS34" t="s">
        <v>118</v>
      </c>
      <c r="AT34" t="s">
        <v>204</v>
      </c>
      <c r="AU34" t="s">
        <v>248</v>
      </c>
      <c r="AV34" t="s">
        <v>48</v>
      </c>
      <c r="AW34">
        <v>1</v>
      </c>
      <c r="BB34">
        <v>0.88346153846153852</v>
      </c>
      <c r="BC34" t="s">
        <v>69</v>
      </c>
      <c r="BF34" t="s">
        <v>117</v>
      </c>
      <c r="BG34" t="s">
        <v>118</v>
      </c>
      <c r="BH34" t="s">
        <v>248</v>
      </c>
      <c r="BI34">
        <v>1944</v>
      </c>
      <c r="BJ34">
        <v>1</v>
      </c>
      <c r="BK34" t="s">
        <v>204</v>
      </c>
      <c r="BL34" t="s">
        <v>174</v>
      </c>
      <c r="BM34">
        <v>0.88346153846153852</v>
      </c>
      <c r="BN34" t="s">
        <v>69</v>
      </c>
      <c r="BO34" t="s">
        <v>176</v>
      </c>
      <c r="BP34">
        <v>1946.6</v>
      </c>
    </row>
    <row r="35" spans="1:68" ht="16.5">
      <c r="A35" s="126" t="str">
        <f t="shared" si="18"/>
        <v>성산여객</v>
      </c>
      <c r="B35" s="127" t="str">
        <f t="shared" si="1"/>
        <v>제갈민</v>
      </c>
      <c r="C35" s="128" t="str">
        <f t="shared" si="19"/>
        <v>S</v>
      </c>
      <c r="D35" s="129">
        <f t="shared" si="20"/>
        <v>1.0473076923076923</v>
      </c>
      <c r="E35" s="130">
        <f t="shared" si="21"/>
        <v>8253</v>
      </c>
      <c r="F35" s="131" t="str">
        <f t="shared" si="22"/>
        <v>521</v>
      </c>
      <c r="G35" s="132" t="str">
        <f t="shared" si="23"/>
        <v>71바7088</v>
      </c>
      <c r="H35" s="133">
        <f t="shared" si="24"/>
        <v>1</v>
      </c>
      <c r="I35" s="134">
        <f t="shared" si="25"/>
        <v>1581.692</v>
      </c>
      <c r="J35" s="135">
        <f t="shared" si="26"/>
        <v>1.9789063882649439E-2</v>
      </c>
      <c r="K35" s="135">
        <f t="shared" si="27"/>
        <v>0.34044597259494069</v>
      </c>
      <c r="L35" s="135">
        <f t="shared" si="28"/>
        <v>0.18271572467964686</v>
      </c>
      <c r="M35" s="136">
        <f t="shared" si="29"/>
        <v>10.407999999999999</v>
      </c>
      <c r="N35" s="137">
        <f t="shared" si="30"/>
        <v>0</v>
      </c>
      <c r="O35" s="137">
        <f t="shared" si="31"/>
        <v>7.0810246242631312</v>
      </c>
      <c r="P35" s="219">
        <f t="shared" si="32"/>
        <v>7</v>
      </c>
      <c r="Q35" s="220">
        <f t="shared" si="33"/>
        <v>0</v>
      </c>
      <c r="R35" s="220">
        <f t="shared" si="34"/>
        <v>112</v>
      </c>
      <c r="T35">
        <v>518</v>
      </c>
      <c r="U35">
        <v>8253</v>
      </c>
      <c r="V35" t="s">
        <v>250</v>
      </c>
      <c r="W35">
        <v>1581.692</v>
      </c>
      <c r="X35">
        <v>580.95299999999997</v>
      </c>
      <c r="Y35">
        <v>2.7229999999999999</v>
      </c>
      <c r="Z35">
        <v>10.407999999999999</v>
      </c>
      <c r="AA35">
        <v>98.593547000000001</v>
      </c>
      <c r="AB35">
        <v>1.951074</v>
      </c>
      <c r="AC35">
        <v>33.565776</v>
      </c>
      <c r="AD35" s="1">
        <v>289</v>
      </c>
      <c r="AE35">
        <v>0</v>
      </c>
      <c r="AF35">
        <v>112</v>
      </c>
      <c r="AG35">
        <v>69</v>
      </c>
      <c r="AH35">
        <v>16.042549999999999</v>
      </c>
      <c r="AI35">
        <v>94.5</v>
      </c>
      <c r="AJ35">
        <v>0</v>
      </c>
      <c r="AK35">
        <v>7</v>
      </c>
      <c r="AL35">
        <v>768</v>
      </c>
      <c r="AM35" t="s">
        <v>251</v>
      </c>
      <c r="AN35" t="s">
        <v>379</v>
      </c>
      <c r="AO35">
        <v>1581.692</v>
      </c>
      <c r="AR35" t="s">
        <v>117</v>
      </c>
      <c r="AS35" t="s">
        <v>118</v>
      </c>
      <c r="AT35" t="s">
        <v>245</v>
      </c>
      <c r="AU35" t="s">
        <v>250</v>
      </c>
      <c r="AV35" t="s">
        <v>48</v>
      </c>
      <c r="AW35">
        <v>1</v>
      </c>
      <c r="BB35">
        <v>1.0473076923076923</v>
      </c>
      <c r="BC35" t="s">
        <v>71</v>
      </c>
      <c r="BF35" t="s">
        <v>117</v>
      </c>
      <c r="BG35" t="s">
        <v>118</v>
      </c>
      <c r="BH35" t="s">
        <v>250</v>
      </c>
      <c r="BI35">
        <v>8253</v>
      </c>
      <c r="BJ35">
        <v>1</v>
      </c>
      <c r="BK35" t="s">
        <v>245</v>
      </c>
      <c r="BL35" t="s">
        <v>174</v>
      </c>
      <c r="BM35">
        <v>1.0473076923076923</v>
      </c>
      <c r="BN35" t="s">
        <v>71</v>
      </c>
      <c r="BO35" t="s">
        <v>297</v>
      </c>
      <c r="BP35">
        <v>1581.692</v>
      </c>
    </row>
    <row r="36" spans="1:68" ht="16.5">
      <c r="A36" s="109" t="str">
        <f t="shared" si="18"/>
        <v>성산여객</v>
      </c>
      <c r="B36" s="110" t="str">
        <f t="shared" si="1"/>
        <v>최건우</v>
      </c>
      <c r="C36" s="111" t="str">
        <f t="shared" si="19"/>
        <v>D</v>
      </c>
      <c r="D36" s="112">
        <f t="shared" si="20"/>
        <v>0.83961538461538454</v>
      </c>
      <c r="E36" s="113">
        <f t="shared" si="21"/>
        <v>5826</v>
      </c>
      <c r="F36" s="114" t="str">
        <f t="shared" si="22"/>
        <v>521</v>
      </c>
      <c r="G36" s="115" t="str">
        <f t="shared" si="23"/>
        <v>71바7507</v>
      </c>
      <c r="H36" s="116">
        <f t="shared" si="24"/>
        <v>1</v>
      </c>
      <c r="I36" s="117">
        <f t="shared" si="25"/>
        <v>1934.2840000000001</v>
      </c>
      <c r="J36" s="118">
        <f t="shared" si="26"/>
        <v>1.32947302071933E-2</v>
      </c>
      <c r="K36" s="118">
        <f t="shared" si="27"/>
        <v>0.36120257311615778</v>
      </c>
      <c r="L36" s="118">
        <f t="shared" si="28"/>
        <v>0.26883332540619681</v>
      </c>
      <c r="M36" s="119">
        <f t="shared" si="29"/>
        <v>7.9889999999999999</v>
      </c>
      <c r="N36" s="120">
        <f t="shared" si="30"/>
        <v>0</v>
      </c>
      <c r="O36" s="120">
        <f t="shared" si="31"/>
        <v>4.7562819110327128</v>
      </c>
      <c r="P36" s="221">
        <f t="shared" si="32"/>
        <v>30</v>
      </c>
      <c r="Q36" s="222">
        <f t="shared" si="33"/>
        <v>0</v>
      </c>
      <c r="R36" s="222">
        <f t="shared" si="34"/>
        <v>92</v>
      </c>
      <c r="T36">
        <v>518</v>
      </c>
      <c r="U36">
        <v>5826</v>
      </c>
      <c r="V36" t="s">
        <v>252</v>
      </c>
      <c r="W36">
        <v>1934.2840000000001</v>
      </c>
      <c r="X36">
        <v>886.255</v>
      </c>
      <c r="Y36">
        <v>2.1829999999999998</v>
      </c>
      <c r="Z36">
        <v>7.9889999999999999</v>
      </c>
      <c r="AA36">
        <v>127.61522600000001</v>
      </c>
      <c r="AB36">
        <v>1.69661</v>
      </c>
      <c r="AC36">
        <v>46.094948000000002</v>
      </c>
      <c r="AD36" s="1">
        <v>520</v>
      </c>
      <c r="AE36">
        <v>0</v>
      </c>
      <c r="AF36">
        <v>92</v>
      </c>
      <c r="AG36">
        <v>70</v>
      </c>
      <c r="AH36">
        <v>15.157156000000001</v>
      </c>
      <c r="AI36">
        <v>170.2</v>
      </c>
      <c r="AJ36">
        <v>0</v>
      </c>
      <c r="AK36">
        <v>30</v>
      </c>
      <c r="AL36">
        <v>5658</v>
      </c>
      <c r="AM36" t="s">
        <v>253</v>
      </c>
      <c r="AN36" t="s">
        <v>380</v>
      </c>
      <c r="AO36">
        <v>1934.2840000000001</v>
      </c>
      <c r="AR36" t="s">
        <v>117</v>
      </c>
      <c r="AS36" t="s">
        <v>118</v>
      </c>
      <c r="AT36" t="s">
        <v>226</v>
      </c>
      <c r="AU36" t="s">
        <v>252</v>
      </c>
      <c r="AV36" t="s">
        <v>48</v>
      </c>
      <c r="AW36">
        <v>1</v>
      </c>
      <c r="BB36">
        <v>0.83961538461538454</v>
      </c>
      <c r="BC36" t="s">
        <v>67</v>
      </c>
      <c r="BF36" t="s">
        <v>117</v>
      </c>
      <c r="BG36" t="s">
        <v>118</v>
      </c>
      <c r="BH36" t="s">
        <v>252</v>
      </c>
      <c r="BI36">
        <v>5826</v>
      </c>
      <c r="BJ36">
        <v>1</v>
      </c>
      <c r="BK36" t="s">
        <v>226</v>
      </c>
      <c r="BL36" t="s">
        <v>174</v>
      </c>
      <c r="BM36">
        <v>0.83961538461538454</v>
      </c>
      <c r="BN36" t="s">
        <v>67</v>
      </c>
      <c r="BO36" t="s">
        <v>177</v>
      </c>
      <c r="BP36">
        <v>1934.2840000000001</v>
      </c>
    </row>
    <row r="37" spans="1:68" ht="16.5">
      <c r="A37" s="126" t="str">
        <f t="shared" si="18"/>
        <v>성산여객</v>
      </c>
      <c r="B37" s="127" t="str">
        <f t="shared" si="1"/>
        <v>하상신</v>
      </c>
      <c r="C37" s="128" t="str">
        <f t="shared" si="19"/>
        <v>F</v>
      </c>
      <c r="D37" s="129">
        <f t="shared" si="20"/>
        <v>0.65448275862068961</v>
      </c>
      <c r="E37" s="130">
        <f t="shared" si="21"/>
        <v>6282</v>
      </c>
      <c r="F37" s="131" t="str">
        <f t="shared" si="22"/>
        <v>521</v>
      </c>
      <c r="G37" s="132" t="str">
        <f t="shared" si="23"/>
        <v>71바7505</v>
      </c>
      <c r="H37" s="133">
        <f t="shared" si="24"/>
        <v>1</v>
      </c>
      <c r="I37" s="134">
        <f t="shared" si="25"/>
        <v>904.34100000000001</v>
      </c>
      <c r="J37" s="135">
        <f t="shared" si="26"/>
        <v>4.7968173629330757E-2</v>
      </c>
      <c r="K37" s="135">
        <f t="shared" si="27"/>
        <v>0.45723108202933538</v>
      </c>
      <c r="L37" s="135">
        <f t="shared" si="28"/>
        <v>0.15038575050782835</v>
      </c>
      <c r="M37" s="136">
        <f t="shared" si="29"/>
        <v>14.365</v>
      </c>
      <c r="N37" s="137">
        <f t="shared" si="30"/>
        <v>139.65970800837295</v>
      </c>
      <c r="O37" s="137">
        <f t="shared" si="31"/>
        <v>30.298305617018357</v>
      </c>
      <c r="P37" s="219">
        <f t="shared" si="32"/>
        <v>26</v>
      </c>
      <c r="Q37" s="220">
        <f t="shared" si="33"/>
        <v>1263</v>
      </c>
      <c r="R37" s="220">
        <f t="shared" si="34"/>
        <v>274</v>
      </c>
      <c r="T37">
        <v>518</v>
      </c>
      <c r="U37">
        <v>6282</v>
      </c>
      <c r="V37" t="s">
        <v>255</v>
      </c>
      <c r="W37">
        <v>904.34100000000001</v>
      </c>
      <c r="X37">
        <v>476.35300000000001</v>
      </c>
      <c r="Y37">
        <v>1.8979999999999999</v>
      </c>
      <c r="Z37">
        <v>14.365</v>
      </c>
      <c r="AA37">
        <v>74.359971000000002</v>
      </c>
      <c r="AB37">
        <v>3.5669119999999999</v>
      </c>
      <c r="AC37">
        <v>33.999690000000001</v>
      </c>
      <c r="AD37" s="1">
        <v>136</v>
      </c>
      <c r="AE37">
        <v>1263</v>
      </c>
      <c r="AF37">
        <v>274</v>
      </c>
      <c r="AG37">
        <v>129</v>
      </c>
      <c r="AH37">
        <v>12.161664</v>
      </c>
      <c r="AI37">
        <v>615.9</v>
      </c>
      <c r="AJ37">
        <v>0</v>
      </c>
      <c r="AK37">
        <v>26</v>
      </c>
      <c r="AL37">
        <v>2953</v>
      </c>
      <c r="AM37" t="s">
        <v>256</v>
      </c>
      <c r="AN37" t="s">
        <v>381</v>
      </c>
      <c r="AO37">
        <v>904.34100000000001</v>
      </c>
      <c r="AR37" t="s">
        <v>117</v>
      </c>
      <c r="AS37" t="s">
        <v>118</v>
      </c>
      <c r="AT37" t="s">
        <v>261</v>
      </c>
      <c r="AU37" t="s">
        <v>255</v>
      </c>
      <c r="AV37" t="s">
        <v>196</v>
      </c>
      <c r="AW37">
        <v>1</v>
      </c>
      <c r="BB37">
        <v>0.65448275862068961</v>
      </c>
      <c r="BC37" t="s">
        <v>70</v>
      </c>
      <c r="BF37" t="s">
        <v>117</v>
      </c>
      <c r="BG37" t="s">
        <v>118</v>
      </c>
      <c r="BH37" t="s">
        <v>255</v>
      </c>
      <c r="BI37">
        <v>6282</v>
      </c>
      <c r="BJ37">
        <v>1</v>
      </c>
      <c r="BK37" t="s">
        <v>261</v>
      </c>
      <c r="BL37" t="s">
        <v>174</v>
      </c>
      <c r="BM37">
        <v>0.65448275862068961</v>
      </c>
      <c r="BN37" t="s">
        <v>70</v>
      </c>
      <c r="BO37" t="s">
        <v>186</v>
      </c>
      <c r="BP37">
        <v>904.34100000000001</v>
      </c>
    </row>
    <row r="38" spans="1:68" ht="16.5">
      <c r="A38" s="109" t="str">
        <f t="shared" si="18"/>
        <v>성산여객</v>
      </c>
      <c r="B38" s="110" t="str">
        <f t="shared" si="1"/>
        <v>홍화련</v>
      </c>
      <c r="C38" s="111" t="str">
        <f t="shared" si="19"/>
        <v>B</v>
      </c>
      <c r="D38" s="112">
        <f t="shared" si="20"/>
        <v>0.91768118869306159</v>
      </c>
      <c r="E38" s="113">
        <f t="shared" si="21"/>
        <v>949</v>
      </c>
      <c r="F38" s="114" t="str">
        <f t="shared" si="22"/>
        <v>521</v>
      </c>
      <c r="G38" s="115" t="str">
        <f t="shared" si="23"/>
        <v>71바7509</v>
      </c>
      <c r="H38" s="116">
        <f t="shared" si="24"/>
        <v>5</v>
      </c>
      <c r="I38" s="117">
        <f t="shared" si="25"/>
        <v>1454.3519999999999</v>
      </c>
      <c r="J38" s="118">
        <f t="shared" si="26"/>
        <v>3.1786794010171093E-2</v>
      </c>
      <c r="K38" s="118">
        <f t="shared" si="27"/>
        <v>0.35791306244366777</v>
      </c>
      <c r="L38" s="118">
        <f t="shared" si="28"/>
        <v>0.14370661297952628</v>
      </c>
      <c r="M38" s="119">
        <f t="shared" si="29"/>
        <v>8.1389999999999993</v>
      </c>
      <c r="N38" s="120">
        <f t="shared" si="30"/>
        <v>6.9446736415943313</v>
      </c>
      <c r="O38" s="120">
        <f t="shared" si="31"/>
        <v>10.932704049638602</v>
      </c>
      <c r="P38" s="221">
        <f t="shared" si="32"/>
        <v>6</v>
      </c>
      <c r="Q38" s="222">
        <f t="shared" si="33"/>
        <v>101</v>
      </c>
      <c r="R38" s="222">
        <f t="shared" si="34"/>
        <v>159</v>
      </c>
      <c r="T38">
        <v>518</v>
      </c>
      <c r="U38">
        <v>949</v>
      </c>
      <c r="V38" t="s">
        <v>257</v>
      </c>
      <c r="W38">
        <v>1454.3520000000001</v>
      </c>
      <c r="X38">
        <v>580.62699999999995</v>
      </c>
      <c r="Y38">
        <v>2.5049999999999999</v>
      </c>
      <c r="Z38">
        <v>8.1389999999999993</v>
      </c>
      <c r="AA38">
        <v>98.834408999999994</v>
      </c>
      <c r="AB38">
        <v>3.141629</v>
      </c>
      <c r="AC38">
        <v>35.374125999999997</v>
      </c>
      <c r="AD38" s="1">
        <v>209</v>
      </c>
      <c r="AE38">
        <v>101</v>
      </c>
      <c r="AF38">
        <v>159</v>
      </c>
      <c r="AG38">
        <v>75</v>
      </c>
      <c r="AH38">
        <v>14.715037000000001</v>
      </c>
      <c r="AI38">
        <v>465.7</v>
      </c>
      <c r="AJ38">
        <v>0</v>
      </c>
      <c r="AK38">
        <v>6</v>
      </c>
      <c r="AL38">
        <v>958</v>
      </c>
      <c r="AM38" t="s">
        <v>258</v>
      </c>
      <c r="AN38" t="s">
        <v>382</v>
      </c>
      <c r="AO38">
        <v>499.96199999999999</v>
      </c>
      <c r="AR38" t="s">
        <v>117</v>
      </c>
      <c r="AS38" t="s">
        <v>118</v>
      </c>
      <c r="AT38" t="s">
        <v>211</v>
      </c>
      <c r="AU38" t="s">
        <v>257</v>
      </c>
      <c r="AV38" t="s">
        <v>48</v>
      </c>
      <c r="AW38">
        <v>5</v>
      </c>
      <c r="BB38">
        <v>0.91768118869306159</v>
      </c>
      <c r="BC38" t="s">
        <v>68</v>
      </c>
      <c r="BF38" t="s">
        <v>117</v>
      </c>
      <c r="BG38" t="s">
        <v>118</v>
      </c>
      <c r="BH38" t="s">
        <v>257</v>
      </c>
      <c r="BI38">
        <v>949</v>
      </c>
      <c r="BJ38">
        <v>5</v>
      </c>
      <c r="BK38" t="s">
        <v>211</v>
      </c>
      <c r="BL38" t="s">
        <v>197</v>
      </c>
      <c r="BM38">
        <v>0.91768118869306159</v>
      </c>
      <c r="BN38" t="s">
        <v>68</v>
      </c>
      <c r="BO38" t="s">
        <v>175</v>
      </c>
      <c r="BP38">
        <v>1454.3519999999999</v>
      </c>
    </row>
  </sheetData>
  <sortState xmlns:xlrd2="http://schemas.microsoft.com/office/spreadsheetml/2017/richdata2" ref="T4:AN38">
    <sortCondition ref="AB4:AB38"/>
    <sortCondition descending="1" ref="AD4:AD38"/>
  </sortState>
  <phoneticPr fontId="2" type="noConversion"/>
  <conditionalFormatting sqref="C5:D3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3" t="s">
        <v>383</v>
      </c>
      <c r="B2" s="254"/>
      <c r="C2" s="255"/>
      <c r="D2" s="256"/>
      <c r="E2" s="253"/>
      <c r="F2" s="257"/>
      <c r="G2" s="253"/>
      <c r="H2" s="253"/>
      <c r="I2" s="253"/>
      <c r="J2" s="253"/>
      <c r="K2" s="233"/>
      <c r="L2" s="233"/>
      <c r="M2" s="233"/>
      <c r="N2" s="233"/>
      <c r="O2" s="233"/>
      <c r="P2" s="233"/>
      <c r="Q2" s="233"/>
      <c r="R2" s="233"/>
    </row>
    <row r="3" spans="1:18">
      <c r="A3" s="233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</row>
    <row r="4" spans="1:18" ht="26.25">
      <c r="A4" s="258" t="s">
        <v>384</v>
      </c>
      <c r="B4" s="259"/>
      <c r="C4" s="260"/>
      <c r="D4" s="261"/>
      <c r="E4" s="262"/>
      <c r="F4" s="263"/>
      <c r="G4" s="233"/>
      <c r="H4" s="262"/>
      <c r="I4" s="233"/>
      <c r="J4" s="233"/>
      <c r="K4" s="233"/>
      <c r="L4" s="233"/>
      <c r="M4" s="233"/>
      <c r="N4" s="233"/>
      <c r="O4" s="233"/>
      <c r="P4" s="233"/>
      <c r="Q4" s="233"/>
      <c r="R4" s="233"/>
    </row>
    <row r="5" spans="1:18" ht="26.25">
      <c r="A5" s="236" t="s">
        <v>385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</row>
    <row r="6" spans="1:18" ht="17.25">
      <c r="A6" s="237" t="s">
        <v>386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</row>
    <row r="7" spans="1:18" ht="17.25">
      <c r="A7" s="237"/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</row>
    <row r="8" spans="1:18" ht="17.25">
      <c r="A8" s="234" t="s">
        <v>190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</row>
    <row r="9" spans="1:18">
      <c r="A9" s="235"/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</row>
    <row r="10" spans="1:18">
      <c r="A10" s="235" t="s">
        <v>387</v>
      </c>
      <c r="B10" s="235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</row>
    <row r="11" spans="1:18">
      <c r="A11" s="235"/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</row>
    <row r="12" spans="1:18">
      <c r="A12" s="233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158</v>
      </c>
      <c r="E13" s="267" t="s">
        <v>144</v>
      </c>
      <c r="F13" s="265" t="s">
        <v>149</v>
      </c>
      <c r="G13" s="267" t="s">
        <v>147</v>
      </c>
      <c r="H13" s="267" t="s">
        <v>151</v>
      </c>
      <c r="I13" s="230" t="s">
        <v>153</v>
      </c>
      <c r="J13" s="267" t="s">
        <v>11</v>
      </c>
      <c r="K13" s="267" t="s">
        <v>12</v>
      </c>
      <c r="L13" s="267" t="s">
        <v>13</v>
      </c>
      <c r="M13" s="267" t="s">
        <v>105</v>
      </c>
      <c r="N13" s="267" t="s">
        <v>6</v>
      </c>
      <c r="O13" s="267" t="s">
        <v>7</v>
      </c>
      <c r="P13" s="267" t="s">
        <v>178</v>
      </c>
      <c r="Q13" s="268" t="s">
        <v>180</v>
      </c>
      <c r="R13" s="268" t="s">
        <v>181</v>
      </c>
    </row>
    <row r="14" spans="1:18" ht="16.5">
      <c r="A14" s="269" t="s">
        <v>117</v>
      </c>
      <c r="B14" s="270" t="s">
        <v>306</v>
      </c>
      <c r="C14" s="271" t="s">
        <v>70</v>
      </c>
      <c r="D14" s="272">
        <v>0.79923076923076919</v>
      </c>
      <c r="E14" s="273">
        <v>2831</v>
      </c>
      <c r="F14" s="231" t="s">
        <v>121</v>
      </c>
      <c r="G14" s="274" t="s">
        <v>305</v>
      </c>
      <c r="H14" s="275">
        <v>1</v>
      </c>
      <c r="I14" s="232">
        <v>3867.5630000000001</v>
      </c>
      <c r="J14" s="276">
        <v>2.6183939575325971E-2</v>
      </c>
      <c r="K14" s="276">
        <v>0.40357670205302476</v>
      </c>
      <c r="L14" s="276">
        <v>0.22960194830698297</v>
      </c>
      <c r="M14" s="277">
        <v>11.444000000000001</v>
      </c>
      <c r="N14" s="278">
        <v>0.82739440831345212</v>
      </c>
      <c r="O14" s="278">
        <v>15.772205908475181</v>
      </c>
      <c r="P14" s="279">
        <v>88</v>
      </c>
      <c r="Q14" s="280">
        <v>32</v>
      </c>
      <c r="R14" s="280">
        <v>610</v>
      </c>
    </row>
    <row r="15" spans="1:18" ht="16.5">
      <c r="A15" s="269" t="s">
        <v>117</v>
      </c>
      <c r="B15" s="270" t="s">
        <v>205</v>
      </c>
      <c r="C15" s="271" t="s">
        <v>67</v>
      </c>
      <c r="D15" s="272">
        <v>0.81153846153846143</v>
      </c>
      <c r="E15" s="273">
        <v>3153</v>
      </c>
      <c r="F15" s="231" t="s">
        <v>121</v>
      </c>
      <c r="G15" s="274" t="s">
        <v>207</v>
      </c>
      <c r="H15" s="275">
        <v>1</v>
      </c>
      <c r="I15" s="232">
        <v>4328.6840000000002</v>
      </c>
      <c r="J15" s="276">
        <v>3.2667495556744724E-2</v>
      </c>
      <c r="K15" s="276">
        <v>0.40778727591460429</v>
      </c>
      <c r="L15" s="276">
        <v>0.28830933373745921</v>
      </c>
      <c r="M15" s="277">
        <v>12.388</v>
      </c>
      <c r="N15" s="278">
        <v>2.1253572679363981</v>
      </c>
      <c r="O15" s="278">
        <v>19.220622249163949</v>
      </c>
      <c r="P15" s="279">
        <v>121</v>
      </c>
      <c r="Q15" s="280">
        <v>92</v>
      </c>
      <c r="R15" s="280">
        <v>832</v>
      </c>
    </row>
    <row r="16" spans="1:18" ht="16.5">
      <c r="A16" s="269" t="s">
        <v>117</v>
      </c>
      <c r="B16" s="270" t="s">
        <v>209</v>
      </c>
      <c r="C16" s="271" t="s">
        <v>67</v>
      </c>
      <c r="D16" s="272">
        <v>0.82006679740844257</v>
      </c>
      <c r="E16" s="273">
        <v>4264</v>
      </c>
      <c r="F16" s="231" t="s">
        <v>118</v>
      </c>
      <c r="G16" s="274" t="s">
        <v>274</v>
      </c>
      <c r="H16" s="275">
        <v>6</v>
      </c>
      <c r="I16" s="232">
        <v>1312.2159999999999</v>
      </c>
      <c r="J16" s="276">
        <v>2.2219144561170127E-2</v>
      </c>
      <c r="K16" s="276">
        <v>0.41492854778602967</v>
      </c>
      <c r="L16" s="276">
        <v>0.18937987937259204</v>
      </c>
      <c r="M16" s="277">
        <v>8.24</v>
      </c>
      <c r="N16" s="278">
        <v>0.91448359111609678</v>
      </c>
      <c r="O16" s="278">
        <v>7.6206965926341397</v>
      </c>
      <c r="P16" s="279">
        <v>61</v>
      </c>
      <c r="Q16" s="280">
        <v>104</v>
      </c>
      <c r="R16" s="280">
        <v>114</v>
      </c>
    </row>
    <row r="17" spans="1:18" ht="16.5">
      <c r="A17" s="269" t="s">
        <v>117</v>
      </c>
      <c r="B17" s="270" t="s">
        <v>212</v>
      </c>
      <c r="C17" s="271" t="s">
        <v>67</v>
      </c>
      <c r="D17" s="272">
        <v>0.82840000000000003</v>
      </c>
      <c r="E17" s="273">
        <v>6250</v>
      </c>
      <c r="F17" s="231" t="s">
        <v>118</v>
      </c>
      <c r="G17" s="274" t="s">
        <v>211</v>
      </c>
      <c r="H17" s="275">
        <v>1</v>
      </c>
      <c r="I17" s="232">
        <v>1596.482</v>
      </c>
      <c r="J17" s="276">
        <v>2.162151550333279E-2</v>
      </c>
      <c r="K17" s="276">
        <v>0.41109136165748511</v>
      </c>
      <c r="L17" s="276">
        <v>0.1897923058324491</v>
      </c>
      <c r="M17" s="277">
        <v>16.013000000000002</v>
      </c>
      <c r="N17" s="278">
        <v>0.68901497166895709</v>
      </c>
      <c r="O17" s="278">
        <v>60.257491158685163</v>
      </c>
      <c r="P17" s="279">
        <v>54</v>
      </c>
      <c r="Q17" s="280">
        <v>11</v>
      </c>
      <c r="R17" s="280">
        <v>962</v>
      </c>
    </row>
    <row r="18" spans="1:18" ht="16.5">
      <c r="A18" s="269" t="s">
        <v>117</v>
      </c>
      <c r="B18" s="270" t="s">
        <v>219</v>
      </c>
      <c r="C18" s="271" t="s">
        <v>70</v>
      </c>
      <c r="D18" s="272">
        <v>0.77399732165087487</v>
      </c>
      <c r="E18" s="273">
        <v>3664</v>
      </c>
      <c r="F18" s="231" t="s">
        <v>121</v>
      </c>
      <c r="G18" s="274" t="s">
        <v>222</v>
      </c>
      <c r="H18" s="275">
        <v>5</v>
      </c>
      <c r="I18" s="232">
        <v>17464.185000000001</v>
      </c>
      <c r="J18" s="276">
        <v>3.4624225263248716E-2</v>
      </c>
      <c r="K18" s="276">
        <v>0.4201539842569823</v>
      </c>
      <c r="L18" s="276">
        <v>0.2168437862974997</v>
      </c>
      <c r="M18" s="277">
        <v>11.643000000000001</v>
      </c>
      <c r="N18" s="278">
        <v>1.3742410539054641</v>
      </c>
      <c r="O18" s="278">
        <v>24.959653141557993</v>
      </c>
      <c r="P18" s="279">
        <v>445</v>
      </c>
      <c r="Q18" s="280">
        <v>240</v>
      </c>
      <c r="R18" s="280">
        <v>4359</v>
      </c>
    </row>
    <row r="19" spans="1:18" ht="16.5">
      <c r="A19" s="269" t="s">
        <v>117</v>
      </c>
      <c r="B19" s="270" t="s">
        <v>223</v>
      </c>
      <c r="C19" s="271" t="s">
        <v>70</v>
      </c>
      <c r="D19" s="272">
        <v>0.7517909867711019</v>
      </c>
      <c r="E19" s="273">
        <v>1037</v>
      </c>
      <c r="F19" s="231" t="s">
        <v>120</v>
      </c>
      <c r="G19" s="274" t="s">
        <v>225</v>
      </c>
      <c r="H19" s="275">
        <v>4</v>
      </c>
      <c r="I19" s="232">
        <v>16606.900999999998</v>
      </c>
      <c r="J19" s="276">
        <v>2.8290747730941354E-2</v>
      </c>
      <c r="K19" s="276">
        <v>0.41626359169664928</v>
      </c>
      <c r="L19" s="276">
        <v>0.21990857896967048</v>
      </c>
      <c r="M19" s="277">
        <v>8.093</v>
      </c>
      <c r="N19" s="278">
        <v>3.2034875140160111</v>
      </c>
      <c r="O19" s="278">
        <v>26.049411627130194</v>
      </c>
      <c r="P19" s="279">
        <v>285</v>
      </c>
      <c r="Q19" s="280">
        <v>532</v>
      </c>
      <c r="R19" s="280">
        <v>4326</v>
      </c>
    </row>
    <row r="20" spans="1:18" ht="16.5">
      <c r="A20" s="269" t="s">
        <v>117</v>
      </c>
      <c r="B20" s="270" t="s">
        <v>230</v>
      </c>
      <c r="C20" s="271" t="s">
        <v>70</v>
      </c>
      <c r="D20" s="272">
        <v>0.77087402641529168</v>
      </c>
      <c r="E20" s="273">
        <v>3282</v>
      </c>
      <c r="F20" s="231" t="s">
        <v>118</v>
      </c>
      <c r="G20" s="274" t="s">
        <v>261</v>
      </c>
      <c r="H20" s="275">
        <v>2</v>
      </c>
      <c r="I20" s="232">
        <v>1456.5439999999999</v>
      </c>
      <c r="J20" s="276">
        <v>2.3777118491249548E-2</v>
      </c>
      <c r="K20" s="276">
        <v>0.45517628992615977</v>
      </c>
      <c r="L20" s="276">
        <v>0.23205615484324538</v>
      </c>
      <c r="M20" s="277">
        <v>10.379</v>
      </c>
      <c r="N20" s="278">
        <v>0</v>
      </c>
      <c r="O20" s="278">
        <v>0.34327833556693105</v>
      </c>
      <c r="P20" s="279">
        <v>9</v>
      </c>
      <c r="Q20" s="280">
        <v>1357</v>
      </c>
      <c r="R20" s="280">
        <v>197</v>
      </c>
    </row>
    <row r="21" spans="1:18" ht="16.5">
      <c r="A21" s="269" t="s">
        <v>117</v>
      </c>
      <c r="B21" s="270" t="s">
        <v>234</v>
      </c>
      <c r="C21" s="271" t="s">
        <v>67</v>
      </c>
      <c r="D21" s="272">
        <v>0.83706089780325232</v>
      </c>
      <c r="E21" s="273">
        <v>6494</v>
      </c>
      <c r="F21" s="231" t="s">
        <v>118</v>
      </c>
      <c r="G21" s="274" t="s">
        <v>200</v>
      </c>
      <c r="H21" s="275">
        <v>8</v>
      </c>
      <c r="I21" s="232">
        <v>1416.7579999999998</v>
      </c>
      <c r="J21" s="276">
        <v>2.0650291017108743E-2</v>
      </c>
      <c r="K21" s="276">
        <v>0.36556269135004221</v>
      </c>
      <c r="L21" s="276">
        <v>0.11928642718092998</v>
      </c>
      <c r="M21" s="277">
        <v>9.5510000000000002</v>
      </c>
      <c r="N21" s="278">
        <v>0.21175105416733137</v>
      </c>
      <c r="O21" s="278">
        <v>6.2113642555750532</v>
      </c>
      <c r="P21" s="279">
        <v>8</v>
      </c>
      <c r="Q21" s="280">
        <v>222</v>
      </c>
      <c r="R21" s="280">
        <v>147</v>
      </c>
    </row>
    <row r="22" spans="1:18" ht="16.5">
      <c r="A22" s="269" t="s">
        <v>117</v>
      </c>
      <c r="B22" s="270" t="s">
        <v>238</v>
      </c>
      <c r="C22" s="271" t="s">
        <v>67</v>
      </c>
      <c r="D22" s="272">
        <v>0.82586139631183753</v>
      </c>
      <c r="E22" s="273">
        <v>8869</v>
      </c>
      <c r="F22" s="231" t="s">
        <v>121</v>
      </c>
      <c r="G22" s="274" t="s">
        <v>254</v>
      </c>
      <c r="H22" s="275">
        <v>2</v>
      </c>
      <c r="I22" s="232">
        <v>8578.0640000000003</v>
      </c>
      <c r="J22" s="276">
        <v>2.2293992894664615E-2</v>
      </c>
      <c r="K22" s="276">
        <v>0.40868080624633396</v>
      </c>
      <c r="L22" s="276">
        <v>0.24655913035855176</v>
      </c>
      <c r="M22" s="277">
        <v>11.651999999999999</v>
      </c>
      <c r="N22" s="278">
        <v>1.7486463145996578</v>
      </c>
      <c r="O22" s="278">
        <v>26.03151480334024</v>
      </c>
      <c r="P22" s="279">
        <v>218</v>
      </c>
      <c r="Q22" s="280">
        <v>150</v>
      </c>
      <c r="R22" s="280">
        <v>2233</v>
      </c>
    </row>
    <row r="23" spans="1:18" ht="16.5">
      <c r="A23" s="269" t="s">
        <v>117</v>
      </c>
      <c r="B23" s="270" t="s">
        <v>243</v>
      </c>
      <c r="C23" s="271" t="s">
        <v>67</v>
      </c>
      <c r="D23" s="272">
        <v>0.84943543024839063</v>
      </c>
      <c r="E23" s="273">
        <v>6551</v>
      </c>
      <c r="F23" s="231" t="s">
        <v>118</v>
      </c>
      <c r="G23" s="274" t="s">
        <v>197</v>
      </c>
      <c r="H23" s="275">
        <v>7</v>
      </c>
      <c r="I23" s="232">
        <v>1295.6579999999999</v>
      </c>
      <c r="J23" s="276">
        <v>1.231859434131913E-2</v>
      </c>
      <c r="K23" s="276">
        <v>0.43426736307526626</v>
      </c>
      <c r="L23" s="276">
        <v>0.21379098496671192</v>
      </c>
      <c r="M23" s="277">
        <v>8.923</v>
      </c>
      <c r="N23" s="278">
        <v>0.2315425829964389</v>
      </c>
      <c r="O23" s="278">
        <v>10.187873651843312</v>
      </c>
      <c r="P23" s="279">
        <v>70</v>
      </c>
      <c r="Q23" s="280">
        <v>73</v>
      </c>
      <c r="R23" s="280">
        <v>149</v>
      </c>
    </row>
    <row r="24" spans="1:18" ht="16.5">
      <c r="A24" s="269" t="s">
        <v>117</v>
      </c>
      <c r="B24" s="270" t="s">
        <v>372</v>
      </c>
      <c r="C24" s="271" t="s">
        <v>67</v>
      </c>
      <c r="D24" s="272">
        <v>0.80230769230769228</v>
      </c>
      <c r="E24" s="273">
        <v>7053</v>
      </c>
      <c r="F24" s="231" t="s">
        <v>121</v>
      </c>
      <c r="G24" s="274" t="s">
        <v>339</v>
      </c>
      <c r="H24" s="275">
        <v>1</v>
      </c>
      <c r="I24" s="232">
        <v>3773.4520000000002</v>
      </c>
      <c r="J24" s="276">
        <v>2.3874459566644531E-2</v>
      </c>
      <c r="K24" s="276">
        <v>0.43652268501035635</v>
      </c>
      <c r="L24" s="276">
        <v>0.29760548166506423</v>
      </c>
      <c r="M24" s="277">
        <v>9.3010000000000002</v>
      </c>
      <c r="N24" s="278">
        <v>0.39751400044309559</v>
      </c>
      <c r="O24" s="278">
        <v>26.924948296679009</v>
      </c>
      <c r="P24" s="279">
        <v>154</v>
      </c>
      <c r="Q24" s="280">
        <v>15</v>
      </c>
      <c r="R24" s="280">
        <v>1016</v>
      </c>
    </row>
    <row r="25" spans="1:18" ht="16.5">
      <c r="A25" s="269" t="s">
        <v>117</v>
      </c>
      <c r="B25" s="270" t="s">
        <v>282</v>
      </c>
      <c r="C25" s="271" t="s">
        <v>70</v>
      </c>
      <c r="D25" s="272">
        <v>0.75678571428571439</v>
      </c>
      <c r="E25" s="273">
        <v>7544</v>
      </c>
      <c r="F25" s="231" t="s">
        <v>119</v>
      </c>
      <c r="G25" s="274" t="s">
        <v>265</v>
      </c>
      <c r="H25" s="275">
        <v>1</v>
      </c>
      <c r="I25" s="232">
        <v>4342.6769999999997</v>
      </c>
      <c r="J25" s="276">
        <v>6.5379848740418203E-2</v>
      </c>
      <c r="K25" s="276">
        <v>0.39891784980241207</v>
      </c>
      <c r="L25" s="276">
        <v>0.18905389463687952</v>
      </c>
      <c r="M25" s="277">
        <v>7.0389999999999997</v>
      </c>
      <c r="N25" s="278">
        <v>0.9671453806027942</v>
      </c>
      <c r="O25" s="278">
        <v>11.007035522098466</v>
      </c>
      <c r="P25" s="279">
        <v>41</v>
      </c>
      <c r="Q25" s="280">
        <v>42</v>
      </c>
      <c r="R25" s="280">
        <v>478</v>
      </c>
    </row>
    <row r="26" spans="1:18" ht="16.5" customHeight="1">
      <c r="A26" s="269" t="s">
        <v>117</v>
      </c>
      <c r="B26" s="270" t="s">
        <v>252</v>
      </c>
      <c r="C26" s="271" t="s">
        <v>67</v>
      </c>
      <c r="D26" s="272">
        <v>0.83961538461538454</v>
      </c>
      <c r="E26" s="273">
        <v>5826</v>
      </c>
      <c r="F26" s="231" t="s">
        <v>118</v>
      </c>
      <c r="G26" s="274" t="s">
        <v>226</v>
      </c>
      <c r="H26" s="275">
        <v>1</v>
      </c>
      <c r="I26" s="232">
        <v>1934.2840000000001</v>
      </c>
      <c r="J26" s="276">
        <v>1.32947302071933E-2</v>
      </c>
      <c r="K26" s="276">
        <v>0.36120257311615778</v>
      </c>
      <c r="L26" s="276">
        <v>0.26883332540619681</v>
      </c>
      <c r="M26" s="277">
        <v>7.9889999999999999</v>
      </c>
      <c r="N26" s="278">
        <v>0</v>
      </c>
      <c r="O26" s="278">
        <v>4.7562819110327128</v>
      </c>
      <c r="P26" s="279">
        <v>30</v>
      </c>
      <c r="Q26" s="280">
        <v>0</v>
      </c>
      <c r="R26" s="280">
        <v>92</v>
      </c>
    </row>
    <row r="27" spans="1:18" ht="16.5">
      <c r="A27" s="269" t="s">
        <v>117</v>
      </c>
      <c r="B27" s="270" t="s">
        <v>255</v>
      </c>
      <c r="C27" s="271" t="s">
        <v>70</v>
      </c>
      <c r="D27" s="272">
        <v>0.65448275862068961</v>
      </c>
      <c r="E27" s="273">
        <v>6282</v>
      </c>
      <c r="F27" s="231" t="s">
        <v>118</v>
      </c>
      <c r="G27" s="274" t="s">
        <v>261</v>
      </c>
      <c r="H27" s="275">
        <v>1</v>
      </c>
      <c r="I27" s="232">
        <v>904.34100000000001</v>
      </c>
      <c r="J27" s="276">
        <v>4.7968173629330757E-2</v>
      </c>
      <c r="K27" s="276">
        <v>0.45723108202933538</v>
      </c>
      <c r="L27" s="276">
        <v>0.15038575050782835</v>
      </c>
      <c r="M27" s="277">
        <v>14.365</v>
      </c>
      <c r="N27" s="278">
        <v>0</v>
      </c>
      <c r="O27" s="278">
        <v>0</v>
      </c>
      <c r="P27" s="279">
        <v>26</v>
      </c>
      <c r="Q27" s="280">
        <v>1263</v>
      </c>
      <c r="R27" s="280">
        <v>274</v>
      </c>
    </row>
  </sheetData>
  <phoneticPr fontId="2" type="noConversion"/>
  <conditionalFormatting sqref="C14:D2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2024-11-04T05:40:46Z</dcterms:modified>
</cp:coreProperties>
</file>