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18F7B18F-B458-4678-A6A2-6E529BC4826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운전자별!$A$1:$R$22</definedName>
    <definedName name="_xlnm.Print_Area" localSheetId="1">종합!$A$1:$L$118</definedName>
    <definedName name="_xlnm.Print_Area" localSheetId="3">차량별!$A$1:$T$18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7" l="1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K28" i="12"/>
  <c r="I28" i="12"/>
  <c r="H28" i="12"/>
  <c r="G28" i="12"/>
  <c r="F28" i="12"/>
  <c r="E28" i="12"/>
  <c r="D28" i="12"/>
  <c r="J28" i="12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F17" i="60" l="1"/>
  <c r="F18" i="60"/>
  <c r="B6" i="60"/>
  <c r="B7" i="60"/>
  <c r="B8" i="60"/>
  <c r="B9" i="60"/>
  <c r="B10" i="60"/>
  <c r="B11" i="60"/>
  <c r="B12" i="60"/>
  <c r="B13" i="60"/>
  <c r="B14" i="60"/>
  <c r="B15" i="60"/>
  <c r="B16" i="60"/>
  <c r="B5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53" i="12" a="1"/>
  <c r="J53" i="12" l="1"/>
  <c r="B110" i="12"/>
  <c r="B108" i="12" l="1"/>
  <c r="G108" i="12" s="1"/>
  <c r="B109" i="12"/>
  <c r="J109" i="12" s="1"/>
  <c r="H110" i="12" l="1"/>
  <c r="G110" i="12"/>
  <c r="D110" i="12"/>
  <c r="F110" i="12"/>
  <c r="I110" i="12"/>
  <c r="H109" i="12"/>
  <c r="E109" i="12"/>
  <c r="E110" i="12"/>
  <c r="J10" i="12"/>
  <c r="J32" i="12" s="1"/>
  <c r="I108" i="12" l="1"/>
  <c r="E108" i="12"/>
  <c r="F108" i="12"/>
  <c r="J110" i="12"/>
  <c r="G109" i="12"/>
  <c r="F109" i="12"/>
  <c r="J108" i="12"/>
  <c r="D109" i="12"/>
  <c r="I109" i="12"/>
  <c r="D108" i="12"/>
  <c r="E53" i="12" a="1"/>
  <c r="G53" i="12" a="1"/>
  <c r="H53" i="12" a="1"/>
  <c r="D53" i="12" a="1"/>
  <c r="F53" i="12" a="1"/>
  <c r="I53" i="12" a="1"/>
  <c r="F53" i="12" l="1"/>
  <c r="E53" i="12"/>
  <c r="D53" i="12"/>
  <c r="I53" i="12"/>
  <c r="H53" i="12"/>
  <c r="G53" i="12"/>
  <c r="N53" i="12" a="1"/>
  <c r="N53" i="12" l="1"/>
  <c r="K53" i="12" s="1" a="1"/>
  <c r="K53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<sst xmlns="http://schemas.openxmlformats.org/spreadsheetml/2006/main" count="925" uniqueCount="305">
  <si>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</si>
  <si>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</si>
  <si>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</si>
  <si>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</si>
  <si>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</si>
  <si>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</si>
  <si>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</si>
  <si>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</si>
  <si>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</si>
  <si>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</si>
  <si>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</si>
  <si>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</si>
  <si>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</si>
  <si>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</si>
  <si>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</si>
  <si>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</si>
  <si>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</si>
  <si>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</si>
  <si>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</si>
  <si>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</si>
  <si>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</si>
  <si>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</si>
  <si>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</si>
  <si>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</si>
  <si>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</si>
  <si>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</si>
  <si>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</si>
  <si>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</si>
  <si>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</si>
  <si>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</si>
  <si>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</si>
  <si>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</si>
  <si>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</si>
  <si>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</si>
  <si>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</si>
  <si>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</si>
  <si>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</si>
  <si>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</si>
  <si>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</si>
  <si>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</si>
  <si>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</si>
  <si>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</si>
  <si>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</si>
  <si>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</si>
  <si>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</si>
  <si>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</si>
  <si>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</si>
  <si>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</si>
  <si>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</si>
  <si>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</si>
  <si>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</si>
  <si>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</si>
  <si>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</si>
  <si>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</si>
  <si>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</si>
  <si>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</si>
  <si>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</si>
  <si>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</si>
  <si>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</si>
  <si>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</si>
  <si>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</si>
  <si>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</si>
  <si>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</si>
  <si>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</si>
  <si>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</si>
  <si>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</si>
  <si>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</si>
  <si>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</si>
  <si>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</si>
  <si>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</si>
  <si>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</si>
  <si>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</si>
  <si>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</si>
  <si>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</si>
  <si>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</si>
  <si>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</si>
  <si>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</si>
  <si>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</si>
  <si>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</si>
  <si>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</si>
  <si>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</si>
  <si>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</si>
  <si>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</si>
  <si>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</si>
  <si>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</si>
  <si>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</si>
  <si>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</si>
  <si>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</si>
  <si>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</si>
  <si>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</si>
  <si>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</si>
  <si>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</si>
  <si>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</si>
  <si>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</si>
  <si>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</si>
  <si>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</si>
  <si>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</si>
  <si>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</si>
  <si>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</si>
  <si>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</si>
  <si>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</si>
  <si>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</si>
  <si>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</si>
  <si>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</si>
  <si>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</si>
  <si>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</si>
  <si>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</si>
  <si>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</si>
  <si>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</si>
  <si>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</si>
  <si>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</si>
  <si>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</si>
  <si>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</si>
  <si>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</si>
  <si>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</si>
  <si>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</si>
  <si>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</si>
  <si>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</si>
  <si>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</si>
  <si>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</si>
  <si>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</si>
  <si>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</si>
  <si>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</si>
  <si>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</si>
  <si>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</si>
  <si>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</si>
  <si>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</si>
  <si>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</si>
  <si>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</si>
  <si>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</si>
  <si>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</si>
  <si>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</si>
  <si>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</si>
  <si>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</si>
  <si>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</si>
  <si>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</si>
  <si>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</si>
  <si>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</si>
  <si>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</si>
  <si>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</si>
  <si>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</si>
  <si>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</si>
  <si>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</si>
  <si>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</si>
  <si>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</si>
  <si>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</si>
  <si>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</si>
  <si>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</si>
  <si>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</si>
  <si>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</si>
  <si>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</si>
  <si>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</si>
  <si>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</si>
  <si>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</si>
  <si>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</si>
  <si>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</si>
  <si>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</si>
  <si>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</si>
  <si>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</si>
  <si>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</si>
  <si>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</si>
  <si>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</si>
  <si>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</si>
  <si>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</si>
  <si>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</si>
  <si>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</si>
  <si>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</si>
  <si>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</si>
  <si>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</si>
  <si>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</si>
  <si>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</si>
  <si>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</si>
  <si>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</si>
  <si>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</si>
  <si>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</si>
  <si>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</si>
  <si>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</si>
  <si>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</si>
  <si>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</si>
  <si>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</si>
  <si>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</si>
  <si>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</si>
  <si>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</si>
  <si>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</si>
  <si>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</si>
  <si>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</si>
  <si>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</si>
  <si>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</si>
  <si>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</si>
  <si>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</si>
  <si>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</si>
  <si>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</si>
  <si>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70바1516</t>
  </si>
  <si>
    <t>70바1526</t>
  </si>
  <si>
    <t>70바1531</t>
  </si>
  <si>
    <t>70바1583</t>
  </si>
  <si>
    <t>73아1025</t>
  </si>
  <si>
    <t>73아1038</t>
  </si>
  <si>
    <t>70바1530</t>
  </si>
  <si>
    <t>김기호</t>
  </si>
  <si>
    <t>5223329</t>
  </si>
  <si>
    <t>김삼교</t>
  </si>
  <si>
    <t>5221761</t>
  </si>
  <si>
    <t>류동하</t>
  </si>
  <si>
    <t>5224004</t>
  </si>
  <si>
    <t>민순성</t>
  </si>
  <si>
    <t>5222060</t>
  </si>
  <si>
    <t>방극철</t>
  </si>
  <si>
    <t>5221236</t>
  </si>
  <si>
    <t>이문철</t>
  </si>
  <si>
    <t>5221288</t>
  </si>
  <si>
    <t>이우균</t>
  </si>
  <si>
    <t>5227828</t>
  </si>
  <si>
    <t>장해진</t>
  </si>
  <si>
    <t>5229105</t>
  </si>
  <si>
    <t>정광남</t>
  </si>
  <si>
    <t>5228383</t>
  </si>
  <si>
    <t>73아1006</t>
  </si>
  <si>
    <t>=</t>
  </si>
  <si>
    <t>73아1022</t>
  </si>
  <si>
    <t>한현희</t>
  </si>
  <si>
    <t>5222823</t>
  </si>
  <si>
    <t>개선율(유카전)</t>
  </si>
  <si>
    <t>인천전체</t>
  </si>
  <si>
    <t>0%(0명)</t>
  </si>
  <si>
    <t>1515</t>
  </si>
  <si>
    <t>시영운수15D1</t>
  </si>
  <si>
    <t>시영운수15C1</t>
  </si>
  <si>
    <t>NEW</t>
  </si>
  <si>
    <t>new</t>
  </si>
  <si>
    <t>시영운수15B1</t>
  </si>
  <si>
    <t>시영운수15C2</t>
  </si>
  <si>
    <t>28-128-1</t>
  </si>
  <si>
    <t>2929</t>
  </si>
  <si>
    <t>예비예비</t>
  </si>
  <si>
    <t>NULL</t>
  </si>
  <si>
    <t>52214</t>
  </si>
  <si>
    <t>5227107</t>
  </si>
  <si>
    <t>순위</t>
  </si>
  <si>
    <t>50%(1명)</t>
  </si>
  <si>
    <t>100%(1명)</t>
  </si>
  <si>
    <t>C</t>
    <phoneticPr fontId="2" type="noConversion"/>
  </si>
  <si>
    <t>-</t>
    <phoneticPr fontId="2" type="noConversion"/>
  </si>
  <si>
    <t>13%(1명)</t>
  </si>
  <si>
    <t>38%(3명)</t>
  </si>
  <si>
    <t>22%(4명)</t>
  </si>
  <si>
    <t>▲</t>
  </si>
  <si>
    <t>시영운수15C3</t>
  </si>
  <si>
    <t>70바1579</t>
  </si>
  <si>
    <t>시영운수28-1C1</t>
  </si>
  <si>
    <t>시영운수28-1D1</t>
  </si>
  <si>
    <t>강준모</t>
  </si>
  <si>
    <t>5227042</t>
  </si>
  <si>
    <t>S</t>
  </si>
  <si>
    <t>(최우수)</t>
  </si>
  <si>
    <t>(우  수)</t>
  </si>
  <si>
    <t>분석기간: 24.10.01-24.10.31</t>
  </si>
  <si>
    <t>24'10</t>
    <phoneticPr fontId="2" type="noConversion"/>
  </si>
  <si>
    <t>17%(3명)</t>
  </si>
  <si>
    <t>28%(5명)</t>
  </si>
  <si>
    <t>6위/(32개사)</t>
  </si>
  <si>
    <t>시영운수15A1</t>
  </si>
  <si>
    <t>시영운수15B2</t>
  </si>
  <si>
    <t>70바1576</t>
  </si>
  <si>
    <t>시영운수28-1C2</t>
  </si>
  <si>
    <t>70바1580</t>
  </si>
  <si>
    <t>시영운수28-1D2</t>
  </si>
  <si>
    <t>시영운수29S1</t>
  </si>
  <si>
    <t>73아1004</t>
  </si>
  <si>
    <t>시영운수29B1</t>
  </si>
  <si>
    <t>시영운수예비C9</t>
  </si>
  <si>
    <t>522144011.098</t>
  </si>
  <si>
    <t>52271074294.963</t>
  </si>
  <si>
    <t>5227042566.033</t>
  </si>
  <si>
    <t>52233293613.863</t>
  </si>
  <si>
    <t>52217615928.619</t>
  </si>
  <si>
    <t>김종민</t>
  </si>
  <si>
    <t>5222850</t>
  </si>
  <si>
    <t>5222850404.397</t>
  </si>
  <si>
    <t>52240042886.897</t>
  </si>
  <si>
    <t>52220601017.691</t>
  </si>
  <si>
    <t>52212361683.594</t>
  </si>
  <si>
    <t>이길행</t>
  </si>
  <si>
    <t>5225310</t>
  </si>
  <si>
    <t>52253106563.128</t>
  </si>
  <si>
    <t>52212884386.425</t>
  </si>
  <si>
    <t>52278285220.668</t>
  </si>
  <si>
    <t>52291052708.411</t>
  </si>
  <si>
    <t>전푸름</t>
  </si>
  <si>
    <t>5224544</t>
  </si>
  <si>
    <t>5224544457.721</t>
  </si>
  <si>
    <t>52283832338.81</t>
  </si>
  <si>
    <t>최광호</t>
  </si>
  <si>
    <t>5221770</t>
  </si>
  <si>
    <t>5221770522.171</t>
  </si>
  <si>
    <t>52228231781.829</t>
  </si>
  <si>
    <t>허유기</t>
  </si>
  <si>
    <t>5221510</t>
  </si>
  <si>
    <t>52215104027.158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</si>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</sst>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2" fontId="75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8" borderId="49" xfId="563" applyNumberFormat="1" applyFont="1" applyFill="1" applyBorder="1" applyAlignment="1">
      <alignment horizontal="centerContinuous" vertical="center"/>
    </xf>
    <xf numFmtId="187" fontId="81" fillId="18" borderId="50" xfId="563" applyNumberFormat="1" applyFont="1" applyFill="1" applyBorder="1" applyAlignment="1">
      <alignment horizontal="centerContinuous" vertical="center"/>
    </xf>
    <xf numFmtId="0" fontId="50" fillId="13" borderId="0" xfId="0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2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29" fillId="0" borderId="0" xfId="2" applyNumberFormat="1" applyFont="1">
      <alignment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7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015-49A7-ABDA-4B5F7DD0E9A4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015-49A7-ABDA-4B5F7DD0E9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  <c:pt idx="9">
                  <c:v>2.0190927209933611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0.22222222222222221</c:v>
                </c:pt>
                <c:pt idx="3">
                  <c:v>0.27777777777777779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종합!$M$74:$O$74</c:f>
              <c:numCache>
                <c:formatCode>0%</c:formatCode>
                <c:ptCount val="3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종합!$M$73:$O$73</c:f>
              <c:numCache>
                <c:formatCode>0%</c:formatCode>
                <c:ptCount val="3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종합!$M$72:$O$72</c:f>
              <c:numCache>
                <c:formatCode>0%</c:formatCode>
                <c:ptCount val="3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종합!$M$71:$O$71</c:f>
              <c:numCache>
                <c:formatCode>0%</c:formatCode>
                <c:ptCount val="3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종합!$M$70:$O$70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종합!$M$69:$O$69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종합!$M$67:$O$67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20166</xdr:colOff>
      <xdr:row>12</xdr:row>
      <xdr:rowOff>132226</xdr:rowOff>
    </xdr:from>
    <xdr:to>
      <xdr:col>6</xdr:col>
      <xdr:colOff>177053</xdr:colOff>
      <xdr:row>14</xdr:row>
      <xdr:rowOff>31374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3673284" y="406549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F97184-BC22-4E96-8A6A-FB08157E4E9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605117</xdr:colOff>
      <xdr:row>12</xdr:row>
      <xdr:rowOff>246529</xdr:rowOff>
    </xdr:from>
    <xdr:to>
      <xdr:col>5</xdr:col>
      <xdr:colOff>851647</xdr:colOff>
      <xdr:row>13</xdr:row>
      <xdr:rowOff>257735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 flipV="1">
          <a:off x="4258235" y="4179794"/>
          <a:ext cx="246530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486330</xdr:colOff>
      <xdr:row>8</xdr:row>
      <xdr:rowOff>867333</xdr:rowOff>
    </xdr:from>
    <xdr:to>
      <xdr:col>6</xdr:col>
      <xdr:colOff>643217</xdr:colOff>
      <xdr:row>10</xdr:row>
      <xdr:rowOff>183775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139448" y="305248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181536</xdr:colOff>
      <xdr:row>8</xdr:row>
      <xdr:rowOff>717177</xdr:rowOff>
    </xdr:from>
    <xdr:to>
      <xdr:col>6</xdr:col>
      <xdr:colOff>481853</xdr:colOff>
      <xdr:row>12</xdr:row>
      <xdr:rowOff>69476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 flipV="1">
          <a:off x="4708712" y="2902324"/>
          <a:ext cx="300317" cy="11004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256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08" t="s">
        <v>38</v>
      </c>
      <c r="D4" s="308"/>
      <c r="E4" s="62" t="s">
        <v>110</v>
      </c>
      <c r="F4" s="62" t="s">
        <v>63</v>
      </c>
      <c r="G4" s="269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257</v>
      </c>
      <c r="C5" s="309" t="s">
        <v>189</v>
      </c>
      <c r="D5" s="309"/>
      <c r="E5" s="63">
        <v>3</v>
      </c>
      <c r="F5" s="64">
        <v>31</v>
      </c>
      <c r="G5" s="253" t="s">
        <v>241</v>
      </c>
      <c r="H5" s="38"/>
      <c r="I5" s="38"/>
      <c r="J5" s="95" t="s">
        <v>49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8"/>
    </row>
    <row r="7" spans="1:28" ht="16.5" customHeight="1">
      <c r="B7" s="52" t="s">
        <v>123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시영운수</v>
      </c>
      <c r="K10" s="191" t="s">
        <v>92</v>
      </c>
      <c r="X10" s="298"/>
      <c r="Z10" s="39"/>
      <c r="AA10" s="39"/>
      <c r="AB10" s="39"/>
    </row>
    <row r="11" spans="1:28" ht="23.25" customHeight="1" thickTop="1">
      <c r="G11" s="6"/>
      <c r="H11" s="254">
        <v>1</v>
      </c>
      <c r="I11" s="255">
        <v>2.0099999999999998</v>
      </c>
      <c r="J11" s="256">
        <v>1.732404614095995</v>
      </c>
      <c r="K11" s="257"/>
      <c r="M11" s="2"/>
      <c r="Y11" s="311"/>
      <c r="Z11" s="220"/>
      <c r="AA11" s="221"/>
      <c r="AB11" s="39"/>
    </row>
    <row r="12" spans="1:28" ht="23.25" customHeight="1">
      <c r="G12" s="6"/>
      <c r="H12" s="258">
        <v>2</v>
      </c>
      <c r="I12" s="255">
        <v>2.3662575846193561</v>
      </c>
      <c r="J12" s="256">
        <v>2.0164543376286956</v>
      </c>
      <c r="K12" s="259">
        <v>0.1639626916376713</v>
      </c>
      <c r="M12" s="221"/>
      <c r="Y12" s="311"/>
      <c r="Z12" s="220"/>
      <c r="AA12" s="221"/>
      <c r="AB12" s="39"/>
    </row>
    <row r="13" spans="1:28" ht="23.25" customHeight="1">
      <c r="G13" s="6"/>
      <c r="H13" s="258">
        <v>3</v>
      </c>
      <c r="I13" s="255">
        <v>2.37</v>
      </c>
      <c r="J13" s="256">
        <v>2.0592632858476065</v>
      </c>
      <c r="K13" s="260">
        <v>2.1229812855198649E-2</v>
      </c>
      <c r="M13" s="221"/>
      <c r="Y13" s="311"/>
      <c r="Z13" s="220"/>
      <c r="AA13" s="221"/>
      <c r="AB13" s="39"/>
    </row>
    <row r="14" spans="1:28" ht="23.25" customHeight="1">
      <c r="G14" s="6"/>
      <c r="H14" s="258">
        <v>4</v>
      </c>
      <c r="I14" s="255">
        <v>2.33</v>
      </c>
      <c r="J14" s="256">
        <v>2.0907129454911595</v>
      </c>
      <c r="K14" s="260">
        <v>1.5272286870597007E-2</v>
      </c>
      <c r="M14" s="221"/>
      <c r="Y14" s="311"/>
      <c r="Z14" s="220"/>
      <c r="AA14" s="221"/>
      <c r="AB14" s="39"/>
    </row>
    <row r="15" spans="1:28" ht="23.25" customHeight="1">
      <c r="G15" s="6"/>
      <c r="H15" s="258">
        <v>5</v>
      </c>
      <c r="I15" s="255">
        <v>2.2850259626150282</v>
      </c>
      <c r="J15" s="256">
        <v>2.0980755307734293</v>
      </c>
      <c r="K15" s="260">
        <v>3.5215667928722993E-3</v>
      </c>
      <c r="M15" s="221"/>
      <c r="Y15" s="311"/>
      <c r="Z15" s="220"/>
      <c r="AA15" s="221"/>
      <c r="AB15" s="39"/>
    </row>
    <row r="16" spans="1:28" ht="23.25" customHeight="1">
      <c r="G16" s="6"/>
      <c r="H16" s="258">
        <v>6</v>
      </c>
      <c r="I16" s="255">
        <v>2.0664933427553414</v>
      </c>
      <c r="J16" s="256">
        <v>1.9455876901010325</v>
      </c>
      <c r="K16" s="260">
        <v>-7.2679862300373932E-2</v>
      </c>
      <c r="M16" s="221"/>
      <c r="Y16" s="311"/>
      <c r="Z16" s="220"/>
      <c r="AA16" s="221"/>
      <c r="AB16" s="39"/>
    </row>
    <row r="17" spans="2:28" ht="23.25" customHeight="1">
      <c r="G17" s="6"/>
      <c r="H17" s="258">
        <v>7</v>
      </c>
      <c r="I17" s="255">
        <v>2.13</v>
      </c>
      <c r="J17" s="256">
        <v>1.8707898152033084</v>
      </c>
      <c r="K17" s="260">
        <v>-3.8444874666039741E-2</v>
      </c>
      <c r="M17" s="221"/>
      <c r="Y17" s="311"/>
      <c r="Z17" s="220"/>
      <c r="AA17" s="221"/>
      <c r="AB17" s="39"/>
    </row>
    <row r="18" spans="2:28" ht="23.25" customHeight="1">
      <c r="G18" s="6"/>
      <c r="H18" s="258">
        <v>8</v>
      </c>
      <c r="I18" s="255">
        <v>2.08</v>
      </c>
      <c r="J18" s="256">
        <v>1.8129814067009924</v>
      </c>
      <c r="K18" s="260">
        <v>-3.090053625079936E-2</v>
      </c>
      <c r="M18" s="221"/>
      <c r="Y18" s="311"/>
      <c r="Z18" s="220"/>
      <c r="AA18" s="221"/>
      <c r="AB18" s="39"/>
    </row>
    <row r="19" spans="2:28" ht="23.25" customHeight="1">
      <c r="G19" s="6"/>
      <c r="H19" s="258">
        <v>9</v>
      </c>
      <c r="I19" s="255">
        <v>2.13</v>
      </c>
      <c r="J19" s="256">
        <v>1.8677468891139024</v>
      </c>
      <c r="K19" s="260">
        <v>3.0207415371437563E-2</v>
      </c>
      <c r="M19" s="221"/>
      <c r="Y19" s="311"/>
      <c r="Z19" s="220"/>
      <c r="AA19" s="221"/>
      <c r="AB19" s="39"/>
    </row>
    <row r="20" spans="2:28" ht="23.25" customHeight="1">
      <c r="G20" s="6"/>
      <c r="H20" s="258">
        <v>10</v>
      </c>
      <c r="I20" s="255">
        <v>2.25</v>
      </c>
      <c r="J20" s="256">
        <v>2.0190927209933611</v>
      </c>
      <c r="K20" s="260">
        <v>8.1031232209017423E-2</v>
      </c>
      <c r="M20" s="221"/>
      <c r="Y20" s="311"/>
      <c r="Z20" s="220"/>
      <c r="AA20" s="221"/>
      <c r="AB20" s="39"/>
    </row>
    <row r="21" spans="2:28" ht="23.25" customHeight="1">
      <c r="G21" s="6"/>
      <c r="H21" s="261" t="s">
        <v>222</v>
      </c>
      <c r="I21" s="262">
        <v>0.11940298507462699</v>
      </c>
      <c r="J21" s="263">
        <v>0.16548565188794884</v>
      </c>
      <c r="K21" s="264">
        <v>4.6082666813321849E-2</v>
      </c>
      <c r="M21" s="221"/>
      <c r="Y21" s="311"/>
      <c r="Z21" s="220"/>
      <c r="AA21" s="221"/>
      <c r="AB21" s="39"/>
    </row>
    <row r="22" spans="2:28" ht="23.25" customHeight="1">
      <c r="H22" s="265" t="s">
        <v>238</v>
      </c>
      <c r="I22" s="266"/>
      <c r="J22" s="267" t="s">
        <v>260</v>
      </c>
      <c r="K22" s="268"/>
      <c r="M22" s="221"/>
      <c r="X22" s="2"/>
      <c r="Y22" s="2"/>
      <c r="AB22" s="39"/>
    </row>
    <row r="23" spans="2:28" ht="9" customHeight="1">
      <c r="M23" s="221"/>
      <c r="X23" s="2"/>
      <c r="Y23" s="2"/>
      <c r="AB23" s="221"/>
    </row>
    <row r="24" spans="2:28" ht="16.5" customHeight="1">
      <c r="B24" s="52" t="s">
        <v>124</v>
      </c>
      <c r="C24" s="52"/>
      <c r="D24" s="51"/>
      <c r="E24" s="51"/>
      <c r="F24" s="51"/>
      <c r="G24" s="51"/>
      <c r="H24" s="51"/>
      <c r="I24" s="51"/>
      <c r="J24" s="51"/>
      <c r="K24" s="51"/>
      <c r="M24" s="221"/>
      <c r="X24" s="2"/>
      <c r="Y24" s="2"/>
      <c r="AB24" s="221"/>
    </row>
    <row r="25" spans="2:28" ht="27.75" customHeight="1">
      <c r="B25" s="56" t="s">
        <v>61</v>
      </c>
      <c r="C25" s="56" t="s">
        <v>99</v>
      </c>
      <c r="D25" s="56" t="s">
        <v>101</v>
      </c>
      <c r="E25" s="56" t="s">
        <v>102</v>
      </c>
      <c r="F25" s="56" t="s">
        <v>103</v>
      </c>
      <c r="G25" s="56" t="s">
        <v>104</v>
      </c>
      <c r="H25" s="56" t="s">
        <v>6</v>
      </c>
      <c r="I25" s="56" t="s">
        <v>7</v>
      </c>
      <c r="J25" s="56" t="s">
        <v>105</v>
      </c>
      <c r="K25" s="56" t="s">
        <v>70</v>
      </c>
      <c r="M25" s="221"/>
      <c r="X25" s="2"/>
      <c r="Y25" s="2"/>
      <c r="AB25" s="221"/>
    </row>
    <row r="26" spans="2:28" ht="23.25" customHeight="1">
      <c r="B26" s="76" t="s">
        <v>223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68</v>
      </c>
      <c r="M26" s="221"/>
      <c r="N26" s="299" t="s">
        <v>115</v>
      </c>
      <c r="Y26" s="2"/>
    </row>
    <row r="27" spans="2:28" ht="22.5" customHeight="1">
      <c r="B27" s="223" t="s">
        <v>115</v>
      </c>
      <c r="C27" s="69">
        <v>10</v>
      </c>
      <c r="D27" s="70">
        <v>4.050336499317711E-2</v>
      </c>
      <c r="E27" s="70">
        <v>0.37177616444680783</v>
      </c>
      <c r="F27" s="70">
        <v>0.16637189371827119</v>
      </c>
      <c r="G27" s="71">
        <v>13.650714285714285</v>
      </c>
      <c r="H27" s="72">
        <v>0.84587241522918888</v>
      </c>
      <c r="I27" s="72">
        <v>15.950979621319904</v>
      </c>
      <c r="J27" s="73">
        <v>2.0190927209933611</v>
      </c>
      <c r="K27" s="74" t="s">
        <v>68</v>
      </c>
      <c r="M27" s="221"/>
      <c r="N27" s="39" t="s">
        <v>68</v>
      </c>
      <c r="O27" s="39">
        <v>18</v>
      </c>
      <c r="Y27" s="2"/>
    </row>
    <row r="28" spans="2:28" ht="22.5" customHeight="1">
      <c r="B28" s="53" t="s">
        <v>106</v>
      </c>
      <c r="C28" s="53"/>
      <c r="D28" s="67">
        <f t="shared" ref="D28:I28" si="0">D27/D26-1</f>
        <v>0.99187746215689221</v>
      </c>
      <c r="E28" s="67">
        <f t="shared" si="0"/>
        <v>4.4229459079446753E-2</v>
      </c>
      <c r="F28" s="67">
        <f t="shared" si="0"/>
        <v>-0.1563251898418202</v>
      </c>
      <c r="G28" s="67">
        <f t="shared" si="0"/>
        <v>6.9027077180211283E-2</v>
      </c>
      <c r="H28" s="67">
        <f t="shared" si="0"/>
        <v>1.2689268383421632</v>
      </c>
      <c r="I28" s="67">
        <f t="shared" si="0"/>
        <v>-0.11396866437036546</v>
      </c>
      <c r="J28" s="67">
        <f>J27/J26-1</f>
        <v>-0.10090645935943676</v>
      </c>
      <c r="K28" s="68" t="str">
        <f>J22</f>
        <v>6위/(32개사)</v>
      </c>
      <c r="M28" s="2"/>
      <c r="N28" s="300">
        <v>0.16666666666666666</v>
      </c>
      <c r="O28" s="39">
        <v>3</v>
      </c>
      <c r="X28" s="2"/>
      <c r="Y28" s="2"/>
    </row>
    <row r="29" spans="2:28" ht="22.5" customHeight="1">
      <c r="M29" s="2"/>
      <c r="N29" s="300">
        <v>0.16666666666666666</v>
      </c>
      <c r="O29" s="39">
        <v>3</v>
      </c>
      <c r="X29" s="2"/>
      <c r="Y29" s="2"/>
    </row>
    <row r="30" spans="2:28" ht="17.25" customHeight="1">
      <c r="B30" s="52" t="s">
        <v>125</v>
      </c>
      <c r="C30" s="52"/>
      <c r="D30" s="51"/>
      <c r="E30" s="51"/>
      <c r="F30" s="51"/>
      <c r="G30" s="51"/>
      <c r="H30" s="51"/>
      <c r="I30" s="51"/>
      <c r="J30" s="51"/>
      <c r="K30" s="51"/>
      <c r="M30" s="2"/>
      <c r="N30" s="300">
        <v>0.22222222222222221</v>
      </c>
      <c r="O30" s="39">
        <v>4</v>
      </c>
      <c r="X30" s="2"/>
      <c r="Y30" s="2"/>
    </row>
    <row r="31" spans="2:28" ht="22.5" customHeight="1">
      <c r="B31" s="60"/>
      <c r="C31" s="60"/>
      <c r="M31" s="2"/>
      <c r="N31" s="300">
        <v>0.27777777777777779</v>
      </c>
      <c r="O31" s="39">
        <v>5</v>
      </c>
      <c r="X31" s="2"/>
      <c r="Y31" s="2"/>
    </row>
    <row r="32" spans="2:28" ht="22.5" customHeight="1" thickBot="1">
      <c r="H32" s="192" t="s">
        <v>90</v>
      </c>
      <c r="I32" s="193" t="s">
        <v>91</v>
      </c>
      <c r="J32" s="194" t="str">
        <f>J10</f>
        <v>시영운수</v>
      </c>
      <c r="K32" s="195" t="s">
        <v>114</v>
      </c>
      <c r="M32" s="2"/>
      <c r="N32" s="300">
        <v>0.16666666666666666</v>
      </c>
      <c r="O32" s="39">
        <v>3</v>
      </c>
      <c r="X32" s="2"/>
      <c r="Y32" s="2"/>
    </row>
    <row r="33" spans="2:28" ht="22.5" customHeight="1" thickTop="1">
      <c r="H33" s="200" t="s">
        <v>108</v>
      </c>
      <c r="I33" s="201" t="s">
        <v>68</v>
      </c>
      <c r="J33" s="202" t="s">
        <v>68</v>
      </c>
      <c r="K33" s="203"/>
      <c r="M33" s="2"/>
      <c r="N33" s="300">
        <v>0</v>
      </c>
      <c r="O33" s="39">
        <v>0</v>
      </c>
      <c r="X33" s="2"/>
      <c r="Z33" s="39"/>
      <c r="AA33" s="39"/>
      <c r="AB33" s="39"/>
    </row>
    <row r="34" spans="2:28" ht="21" customHeight="1">
      <c r="H34" s="196" t="s">
        <v>93</v>
      </c>
      <c r="I34" s="197">
        <v>7.2690414132638284E-2</v>
      </c>
      <c r="J34" s="198" t="s">
        <v>258</v>
      </c>
      <c r="K34" s="199">
        <v>9.3976252534028373E-2</v>
      </c>
      <c r="M34" s="2"/>
      <c r="X34" s="2"/>
      <c r="Z34" s="39"/>
      <c r="AA34" s="39"/>
      <c r="AB34" s="39"/>
    </row>
    <row r="35" spans="2:28" ht="21" customHeight="1">
      <c r="H35" s="180" t="s">
        <v>94</v>
      </c>
      <c r="I35" s="172">
        <v>9.556907037358818E-2</v>
      </c>
      <c r="J35" s="181" t="s">
        <v>258</v>
      </c>
      <c r="K35" s="182">
        <v>7.1097596293078477E-2</v>
      </c>
      <c r="L35" s="4"/>
      <c r="M35" s="2"/>
      <c r="X35" s="2"/>
      <c r="Z35" s="39"/>
      <c r="AA35" s="39"/>
      <c r="AB35" s="39"/>
    </row>
    <row r="36" spans="2:28" ht="21" customHeight="1">
      <c r="H36" s="179" t="s">
        <v>95</v>
      </c>
      <c r="I36" s="172">
        <v>0.16188821314798726</v>
      </c>
      <c r="J36" s="181" t="s">
        <v>245</v>
      </c>
      <c r="K36" s="182">
        <v>6.0334009074234946E-2</v>
      </c>
      <c r="L36" s="4"/>
      <c r="M36" s="2"/>
      <c r="X36" s="2"/>
      <c r="Z36" s="39"/>
      <c r="AA36" s="39"/>
      <c r="AB36" s="39"/>
    </row>
    <row r="37" spans="2:28" ht="21" customHeight="1">
      <c r="H37" s="179" t="s">
        <v>98</v>
      </c>
      <c r="I37" s="172">
        <v>0.22473211699971041</v>
      </c>
      <c r="J37" s="181" t="s">
        <v>259</v>
      </c>
      <c r="K37" s="182">
        <v>5.3045660778067383E-2</v>
      </c>
      <c r="L37" s="4"/>
      <c r="M37" s="2"/>
      <c r="X37" s="2"/>
      <c r="Z37" s="39"/>
      <c r="AA37" s="39"/>
      <c r="AB37" s="39"/>
    </row>
    <row r="38" spans="2:28" ht="21" customHeight="1">
      <c r="H38" s="183" t="s">
        <v>96</v>
      </c>
      <c r="I38" s="172">
        <v>0.23284100781928757</v>
      </c>
      <c r="J38" s="181" t="s">
        <v>258</v>
      </c>
      <c r="K38" s="182">
        <v>-6.6174341152620914E-2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97</v>
      </c>
      <c r="I39" s="185">
        <v>0.21227917752678829</v>
      </c>
      <c r="J39" s="186" t="s">
        <v>224</v>
      </c>
      <c r="K39" s="187">
        <v>-0.21227917752678829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126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61</v>
      </c>
      <c r="C42" s="56" t="s">
        <v>100</v>
      </c>
      <c r="D42" s="56" t="s">
        <v>101</v>
      </c>
      <c r="E42" s="56" t="s">
        <v>102</v>
      </c>
      <c r="F42" s="56" t="s">
        <v>103</v>
      </c>
      <c r="G42" s="56" t="s">
        <v>104</v>
      </c>
      <c r="H42" s="56" t="s">
        <v>6</v>
      </c>
      <c r="I42" s="56" t="s">
        <v>7</v>
      </c>
      <c r="J42" s="56" t="s">
        <v>105</v>
      </c>
      <c r="K42" s="56" t="s">
        <v>70</v>
      </c>
      <c r="L42" s="4"/>
      <c r="M42" s="2"/>
      <c r="N42" s="39" t="s">
        <v>119</v>
      </c>
      <c r="X42" s="2"/>
      <c r="Z42" s="39"/>
      <c r="AA42" s="39"/>
      <c r="AB42" s="39"/>
    </row>
    <row r="43" spans="2:28" ht="22.5" customHeight="1">
      <c r="B43" s="224" t="s">
        <v>115</v>
      </c>
      <c r="C43" s="77">
        <v>1</v>
      </c>
      <c r="D43" s="78">
        <v>5.5107810323247616E-2</v>
      </c>
      <c r="E43" s="78">
        <v>0.46960841926835983</v>
      </c>
      <c r="F43" s="78">
        <v>0.159924813681768</v>
      </c>
      <c r="G43" s="79">
        <v>15.969239999999999</v>
      </c>
      <c r="H43" s="80">
        <v>1.670121669347967</v>
      </c>
      <c r="I43" s="80">
        <v>17.021131944484438</v>
      </c>
      <c r="J43" s="81">
        <v>1.7587484933951758</v>
      </c>
      <c r="K43" s="83" t="s">
        <v>74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3" t="s">
        <v>115</v>
      </c>
      <c r="C44" s="69">
        <v>2</v>
      </c>
      <c r="D44" s="70">
        <v>7.8845066294347843E-2</v>
      </c>
      <c r="E44" s="70">
        <v>0.35580211838304682</v>
      </c>
      <c r="F44" s="70">
        <v>0.14511159813530555</v>
      </c>
      <c r="G44" s="71">
        <v>13.158655172413791</v>
      </c>
      <c r="H44" s="72">
        <v>0.87330145621412247</v>
      </c>
      <c r="I44" s="72">
        <v>6.8176699119585571</v>
      </c>
      <c r="J44" s="73">
        <v>1.9789438797268322</v>
      </c>
      <c r="K44" s="74" t="s">
        <v>183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115</v>
      </c>
      <c r="C45" s="69">
        <v>3</v>
      </c>
      <c r="D45" s="70">
        <v>2.7196944261343652E-2</v>
      </c>
      <c r="E45" s="70">
        <v>0.3487320965097977</v>
      </c>
      <c r="F45" s="70">
        <v>0.15626423164611455</v>
      </c>
      <c r="G45" s="71">
        <v>12.089566666666672</v>
      </c>
      <c r="H45" s="72">
        <v>1.0802419509912802</v>
      </c>
      <c r="I45" s="72">
        <v>7.2877777849336951</v>
      </c>
      <c r="J45" s="73">
        <v>2.061958279251797</v>
      </c>
      <c r="K45" s="74" t="s">
        <v>67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115</v>
      </c>
      <c r="C46" s="69">
        <v>4</v>
      </c>
      <c r="D46" s="70">
        <v>2.7122684522449654E-2</v>
      </c>
      <c r="E46" s="70">
        <v>0.34396949467456361</v>
      </c>
      <c r="F46" s="70">
        <v>0.16240018390350022</v>
      </c>
      <c r="G46" s="71">
        <v>12.022333333333334</v>
      </c>
      <c r="H46" s="72">
        <v>1.6164997639215413</v>
      </c>
      <c r="I46" s="72">
        <v>8.7387329690062412</v>
      </c>
      <c r="J46" s="73">
        <v>2.0474555376977013</v>
      </c>
      <c r="K46" s="74" t="s">
        <v>67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115</v>
      </c>
      <c r="C47" s="69">
        <v>5</v>
      </c>
      <c r="D47" s="70">
        <v>2.874155489391049E-2</v>
      </c>
      <c r="E47" s="70">
        <v>0.33988128247114791</v>
      </c>
      <c r="F47" s="70">
        <v>0.16409424475924908</v>
      </c>
      <c r="G47" s="71">
        <v>12.166695652173914</v>
      </c>
      <c r="H47" s="72">
        <v>2.8265867088806242</v>
      </c>
      <c r="I47" s="72">
        <v>11.082840320028188</v>
      </c>
      <c r="J47" s="73">
        <v>2.0263141019077615</v>
      </c>
      <c r="K47" s="74" t="s">
        <v>67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115</v>
      </c>
      <c r="C48" s="69">
        <v>6</v>
      </c>
      <c r="D48" s="70">
        <v>3.220010678286752E-2</v>
      </c>
      <c r="E48" s="70">
        <v>0.33628914366383311</v>
      </c>
      <c r="F48" s="70">
        <v>0.14934453720237295</v>
      </c>
      <c r="G48" s="71">
        <v>13.645409090909089</v>
      </c>
      <c r="H48" s="72">
        <v>1.1656575398305371</v>
      </c>
      <c r="I48" s="72">
        <v>8.3331709885688348</v>
      </c>
      <c r="J48" s="73">
        <v>1.9452164855250773</v>
      </c>
      <c r="K48" s="74" t="s">
        <v>68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3" t="s">
        <v>115</v>
      </c>
      <c r="C49" s="69">
        <v>7</v>
      </c>
      <c r="D49" s="70">
        <v>3.6532720111075612E-2</v>
      </c>
      <c r="E49" s="70">
        <v>0.33554869727796721</v>
      </c>
      <c r="F49" s="70">
        <v>0.1479628810196752</v>
      </c>
      <c r="G49" s="71">
        <v>14.380142857142854</v>
      </c>
      <c r="H49" s="72">
        <v>2.0353759499210566</v>
      </c>
      <c r="I49" s="72">
        <v>8.1949745556501696</v>
      </c>
      <c r="J49" s="73">
        <v>1.8728999922343796</v>
      </c>
      <c r="K49" s="74" t="s">
        <v>68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3" t="s">
        <v>115</v>
      </c>
      <c r="C50" s="69">
        <v>8</v>
      </c>
      <c r="D50" s="70">
        <v>3.6578777457678555E-2</v>
      </c>
      <c r="E50" s="70">
        <v>0.36508481687190281</v>
      </c>
      <c r="F50" s="70">
        <v>0.14855941329979422</v>
      </c>
      <c r="G50" s="71">
        <v>16.159266666666667</v>
      </c>
      <c r="H50" s="72">
        <v>0.95106764528186949</v>
      </c>
      <c r="I50" s="72">
        <v>11.011964147359061</v>
      </c>
      <c r="J50" s="73">
        <v>1.8129814067009924</v>
      </c>
      <c r="K50" s="74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3" t="s">
        <v>115</v>
      </c>
      <c r="C51" s="69">
        <v>9</v>
      </c>
      <c r="D51" s="70">
        <v>3.9893760287034681E-2</v>
      </c>
      <c r="E51" s="70">
        <v>0.36963990526550244</v>
      </c>
      <c r="F51" s="70">
        <v>0.14939688746043919</v>
      </c>
      <c r="G51" s="71">
        <v>15.47875</v>
      </c>
      <c r="H51" s="72">
        <v>0.91051247842783511</v>
      </c>
      <c r="I51" s="72">
        <v>14.937260712768111</v>
      </c>
      <c r="J51" s="73">
        <v>1.8677468891139024</v>
      </c>
      <c r="K51" s="74" t="s">
        <v>68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3" t="s">
        <v>115</v>
      </c>
      <c r="C52" s="69">
        <v>10</v>
      </c>
      <c r="D52" s="70">
        <v>4.050336499317711E-2</v>
      </c>
      <c r="E52" s="70">
        <v>0.37177616444680783</v>
      </c>
      <c r="F52" s="70">
        <v>0.16637189371827119</v>
      </c>
      <c r="G52" s="71">
        <v>13.650714285714285</v>
      </c>
      <c r="H52" s="72">
        <v>0.84587241522918888</v>
      </c>
      <c r="I52" s="72">
        <v>15.950979621319904</v>
      </c>
      <c r="J52" s="73">
        <v>2.0190927209933611</v>
      </c>
      <c r="K52" s="74" t="s">
        <v>68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106</v>
      </c>
      <c r="C53" s="53"/>
      <c r="D53" s="67" cm="1">
        <f t="array" aca="1" ref="D53" ca="1">(INDIRECT(ADDRESS(ROW()-1,COLUMN()))/INDIRECT(ADDRESS(ROW()-2,COLUMN())))-1</f>
        <v>1.5280703091318903E-2</v>
      </c>
      <c r="E53" s="67" cm="1">
        <f t="array" aca="1" ref="E53" ca="1">(INDIRECT(ADDRESS(ROW()-1,COLUMN()))/INDIRECT(ADDRESS(ROW()-2,COLUMN())))-1</f>
        <v>5.7792980435134034E-3</v>
      </c>
      <c r="F53" s="67" cm="1">
        <f t="array" aca="1" ref="F53" ca="1">(INDIRECT(ADDRESS(ROW()-1,COLUMN()))/INDIRECT(ADDRESS(ROW()-2,COLUMN())))-1</f>
        <v>0.11362356034577381</v>
      </c>
      <c r="G53" s="67" cm="1">
        <f t="array" aca="1" ref="G53" ca="1">(INDIRECT(ADDRESS(ROW()-1,COLUMN()))/INDIRECT(ADDRESS(ROW()-2,COLUMN())))-1</f>
        <v>-0.11809969889595184</v>
      </c>
      <c r="H53" s="67" cm="1">
        <f t="array" aca="1" ref="H53" ca="1">(INDIRECT(ADDRESS(ROW()-1,COLUMN()))/INDIRECT(ADDRESS(ROW()-2,COLUMN())))-1</f>
        <v>-7.0993055812106021E-2</v>
      </c>
      <c r="I53" s="67" cm="1">
        <f t="array" aca="1" ref="I53" ca="1">(INDIRECT(ADDRESS(ROW()-1,COLUMN()))/INDIRECT(ADDRESS(ROW()-2,COLUMN())))-1</f>
        <v>6.7865114497551948E-2</v>
      </c>
      <c r="J53" s="67" cm="1">
        <f t="array" aca="1" ref="J53" ca="1">(INDIRECT(ADDRESS(ROW()-1,COLUMN()))/INDIRECT(ADDRESS(ROW()-2,COLUMN())))-1</f>
        <v>8.1031232209017423E-2</v>
      </c>
      <c r="K53" s="75" t="str" cm="1">
        <f t="array" aca="1" ref="K53" ca="1">_xlfn.IFS(N53=0,"등급유지",N53&gt;0,N53&amp;"등급 상승",N53&lt;0,N53&amp;"등급 하락")</f>
        <v>등급유지</v>
      </c>
      <c r="M53" s="301"/>
      <c r="N53" s="39" cm="1">
        <f t="array" aca="1" ref="N53" ca="1">(INDIRECT(ADDRESS(ROW()-1,COLUMN()))-INDIRECT(ADDRESS(ROW()-2,COLUMN())))</f>
        <v>0</v>
      </c>
      <c r="O53" s="39" t="s">
        <v>120</v>
      </c>
      <c r="X53" s="302"/>
      <c r="Z53" s="222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1"/>
      <c r="X54" s="302"/>
      <c r="Z54" s="222"/>
      <c r="AA54" s="39"/>
      <c r="AB54" s="39"/>
    </row>
    <row r="55" spans="2:28" ht="18" customHeight="1">
      <c r="B55" s="52" t="s">
        <v>127</v>
      </c>
      <c r="C55" s="52"/>
      <c r="D55" s="51"/>
      <c r="E55" s="51"/>
      <c r="F55" s="51"/>
      <c r="G55" s="51"/>
      <c r="H55" s="51"/>
      <c r="I55" s="51"/>
      <c r="J55" s="51"/>
      <c r="K55" s="51"/>
      <c r="M55" s="301"/>
      <c r="X55" s="302"/>
      <c r="Z55" s="222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1"/>
      <c r="X56" s="302"/>
      <c r="Z56" s="222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1"/>
      <c r="N57" s="302"/>
      <c r="P57" s="222"/>
      <c r="AA57" s="40"/>
    </row>
    <row r="58" spans="2:28" ht="25.5" customHeight="1">
      <c r="B58" s="48"/>
      <c r="C58" s="48"/>
      <c r="D58" s="49"/>
      <c r="M58" s="301"/>
      <c r="N58" s="302"/>
      <c r="P58" s="222"/>
      <c r="AA58" s="40"/>
    </row>
    <row r="59" spans="2:28" ht="25.5" customHeight="1">
      <c r="B59" s="48"/>
      <c r="C59" s="48"/>
      <c r="D59" s="49"/>
      <c r="M59" s="301"/>
      <c r="N59" s="302"/>
      <c r="P59" s="222"/>
      <c r="AA59" s="40"/>
    </row>
    <row r="60" spans="2:28" ht="25.5" customHeight="1">
      <c r="B60" s="48"/>
      <c r="C60" s="48"/>
      <c r="D60" s="49"/>
      <c r="M60" s="301"/>
      <c r="N60" s="302"/>
      <c r="P60" s="222"/>
      <c r="AA60" s="40"/>
    </row>
    <row r="61" spans="2:28" ht="25.5" customHeight="1">
      <c r="B61" s="48"/>
      <c r="C61" s="48"/>
      <c r="D61" s="49"/>
      <c r="M61" s="301"/>
      <c r="N61" s="302"/>
      <c r="P61" s="222"/>
      <c r="AA61" s="40"/>
    </row>
    <row r="62" spans="2:28" ht="25.5" customHeight="1">
      <c r="B62" s="48"/>
      <c r="C62" s="48"/>
      <c r="D62" s="49"/>
      <c r="M62" s="301"/>
      <c r="N62" s="302"/>
      <c r="P62" s="222"/>
      <c r="AA62" s="40"/>
    </row>
    <row r="63" spans="2:28" ht="25.5" customHeight="1">
      <c r="B63" s="48"/>
      <c r="C63" s="48"/>
      <c r="D63" s="49"/>
      <c r="M63" s="301"/>
      <c r="N63" s="302"/>
      <c r="P63" s="222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1"/>
      <c r="N64" s="302"/>
      <c r="P64" s="222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1"/>
      <c r="N65" s="302"/>
      <c r="P65" s="222"/>
      <c r="AA65" s="40"/>
    </row>
    <row r="66" spans="2:27" ht="25.5" customHeight="1" thickBot="1">
      <c r="B66" s="204" t="s">
        <v>90</v>
      </c>
      <c r="C66" s="205" t="s">
        <v>118</v>
      </c>
      <c r="D66" s="205" t="s">
        <v>116</v>
      </c>
      <c r="E66" s="205" t="s">
        <v>117</v>
      </c>
      <c r="F66" s="205" t="s">
        <v>171</v>
      </c>
      <c r="G66" s="205" t="s">
        <v>171</v>
      </c>
      <c r="H66" s="205" t="s">
        <v>171</v>
      </c>
      <c r="I66" s="205" t="s">
        <v>171</v>
      </c>
      <c r="J66" s="205" t="s">
        <v>171</v>
      </c>
      <c r="K66" s="206" t="s">
        <v>171</v>
      </c>
      <c r="M66" s="303">
        <v>1</v>
      </c>
      <c r="N66" s="304">
        <v>2</v>
      </c>
      <c r="O66" s="304">
        <v>3</v>
      </c>
      <c r="P66" s="303"/>
      <c r="Q66" s="304"/>
      <c r="R66" s="304"/>
      <c r="S66" s="303"/>
      <c r="T66" s="304"/>
      <c r="U66" s="305"/>
      <c r="AA66" s="40"/>
    </row>
    <row r="67" spans="2:27" ht="25.5" customHeight="1" thickTop="1">
      <c r="B67" s="209" t="s">
        <v>108</v>
      </c>
      <c r="C67" s="210" t="s">
        <v>65</v>
      </c>
      <c r="D67" s="211" t="s">
        <v>66</v>
      </c>
      <c r="E67" s="211" t="s">
        <v>66</v>
      </c>
      <c r="F67" s="211" t="s">
        <v>171</v>
      </c>
      <c r="G67" s="211" t="s">
        <v>171</v>
      </c>
      <c r="H67" s="211" t="s">
        <v>171</v>
      </c>
      <c r="I67" s="211" t="s">
        <v>171</v>
      </c>
      <c r="J67" s="211" t="s">
        <v>171</v>
      </c>
      <c r="K67" s="211" t="s">
        <v>171</v>
      </c>
      <c r="M67" s="303" t="s">
        <v>118</v>
      </c>
      <c r="N67" s="303" t="s">
        <v>116</v>
      </c>
      <c r="O67" s="303" t="s">
        <v>117</v>
      </c>
      <c r="P67" s="303"/>
      <c r="Q67" s="303"/>
      <c r="R67" s="303"/>
      <c r="S67" s="303"/>
      <c r="T67" s="303"/>
      <c r="U67" s="301"/>
      <c r="AA67" s="40"/>
    </row>
    <row r="68" spans="2:27" ht="25.5" customHeight="1">
      <c r="B68" s="207" t="s">
        <v>93</v>
      </c>
      <c r="C68" s="197" t="s">
        <v>224</v>
      </c>
      <c r="D68" s="197" t="s">
        <v>224</v>
      </c>
      <c r="E68" s="197" t="s">
        <v>224</v>
      </c>
      <c r="F68" s="197" t="s">
        <v>171</v>
      </c>
      <c r="G68" s="197" t="s">
        <v>171</v>
      </c>
      <c r="H68" s="197" t="s">
        <v>171</v>
      </c>
      <c r="I68" s="197" t="s">
        <v>171</v>
      </c>
      <c r="J68" s="197" t="s">
        <v>171</v>
      </c>
      <c r="K68" s="208" t="s">
        <v>171</v>
      </c>
      <c r="M68" s="301"/>
      <c r="N68" s="302"/>
      <c r="P68" s="222"/>
      <c r="AA68" s="40"/>
    </row>
    <row r="69" spans="2:27" ht="25.5" customHeight="1">
      <c r="B69" s="171" t="s">
        <v>94</v>
      </c>
      <c r="C69" s="173" t="s">
        <v>240</v>
      </c>
      <c r="D69" s="173" t="s">
        <v>224</v>
      </c>
      <c r="E69" s="173" t="s">
        <v>224</v>
      </c>
      <c r="F69" s="173" t="s">
        <v>171</v>
      </c>
      <c r="G69" s="173" t="s">
        <v>171</v>
      </c>
      <c r="H69" s="173" t="s">
        <v>171</v>
      </c>
      <c r="I69" s="173" t="s">
        <v>171</v>
      </c>
      <c r="J69" s="173" t="s">
        <v>171</v>
      </c>
      <c r="K69" s="174" t="s">
        <v>171</v>
      </c>
      <c r="M69" s="306">
        <v>0</v>
      </c>
      <c r="N69" s="306">
        <v>0</v>
      </c>
      <c r="O69" s="306">
        <v>0</v>
      </c>
      <c r="P69" s="306"/>
      <c r="Q69" s="306"/>
      <c r="R69" s="306"/>
      <c r="S69" s="306"/>
      <c r="T69" s="306"/>
      <c r="AA69" s="40"/>
    </row>
    <row r="70" spans="2:27" ht="25.5" customHeight="1">
      <c r="B70" s="170" t="s">
        <v>95</v>
      </c>
      <c r="C70" s="173" t="s">
        <v>224</v>
      </c>
      <c r="D70" s="173" t="s">
        <v>243</v>
      </c>
      <c r="E70" s="173" t="s">
        <v>224</v>
      </c>
      <c r="F70" s="173" t="s">
        <v>171</v>
      </c>
      <c r="G70" s="173" t="s">
        <v>171</v>
      </c>
      <c r="H70" s="173" t="s">
        <v>171</v>
      </c>
      <c r="I70" s="173" t="s">
        <v>171</v>
      </c>
      <c r="J70" s="173" t="s">
        <v>171</v>
      </c>
      <c r="K70" s="174" t="s">
        <v>171</v>
      </c>
      <c r="M70" s="306">
        <v>1</v>
      </c>
      <c r="N70" s="306">
        <v>0</v>
      </c>
      <c r="O70" s="306">
        <v>0</v>
      </c>
      <c r="P70" s="306"/>
      <c r="Q70" s="306"/>
      <c r="R70" s="306"/>
      <c r="S70" s="306"/>
      <c r="T70" s="306"/>
      <c r="AA70" s="40"/>
    </row>
    <row r="71" spans="2:27" ht="25.5" customHeight="1">
      <c r="B71" s="170" t="s">
        <v>98</v>
      </c>
      <c r="C71" s="173" t="s">
        <v>224</v>
      </c>
      <c r="D71" s="173" t="s">
        <v>244</v>
      </c>
      <c r="E71" s="173" t="s">
        <v>239</v>
      </c>
      <c r="F71" s="173" t="s">
        <v>171</v>
      </c>
      <c r="G71" s="173" t="s">
        <v>171</v>
      </c>
      <c r="H71" s="173" t="s">
        <v>171</v>
      </c>
      <c r="I71" s="173" t="s">
        <v>171</v>
      </c>
      <c r="J71" s="173" t="s">
        <v>171</v>
      </c>
      <c r="K71" s="174" t="s">
        <v>171</v>
      </c>
      <c r="M71" s="306">
        <v>0</v>
      </c>
      <c r="N71" s="306">
        <v>0.125</v>
      </c>
      <c r="O71" s="306">
        <v>0</v>
      </c>
      <c r="P71" s="306"/>
      <c r="Q71" s="306"/>
      <c r="R71" s="306"/>
      <c r="S71" s="306"/>
      <c r="T71" s="306"/>
      <c r="AA71" s="40"/>
    </row>
    <row r="72" spans="2:27" ht="25.5" customHeight="1">
      <c r="B72" s="175" t="s">
        <v>96</v>
      </c>
      <c r="C72" s="173" t="s">
        <v>224</v>
      </c>
      <c r="D72" s="173" t="s">
        <v>244</v>
      </c>
      <c r="E72" s="173" t="s">
        <v>239</v>
      </c>
      <c r="F72" s="173" t="s">
        <v>171</v>
      </c>
      <c r="G72" s="173" t="s">
        <v>171</v>
      </c>
      <c r="H72" s="173" t="s">
        <v>171</v>
      </c>
      <c r="I72" s="173" t="s">
        <v>171</v>
      </c>
      <c r="J72" s="173" t="s">
        <v>171</v>
      </c>
      <c r="K72" s="174" t="s">
        <v>171</v>
      </c>
      <c r="M72" s="306">
        <v>0</v>
      </c>
      <c r="N72" s="306">
        <v>0.375</v>
      </c>
      <c r="O72" s="306">
        <v>0.5</v>
      </c>
      <c r="P72" s="306"/>
      <c r="Q72" s="306"/>
      <c r="R72" s="306"/>
      <c r="S72" s="306"/>
      <c r="T72" s="306"/>
      <c r="AA72" s="40"/>
    </row>
    <row r="73" spans="2:27" ht="25.5" customHeight="1">
      <c r="B73" s="176" t="s">
        <v>97</v>
      </c>
      <c r="C73" s="177" t="s">
        <v>224</v>
      </c>
      <c r="D73" s="177" t="s">
        <v>243</v>
      </c>
      <c r="E73" s="177" t="s">
        <v>224</v>
      </c>
      <c r="F73" s="177" t="s">
        <v>171</v>
      </c>
      <c r="G73" s="177" t="s">
        <v>171</v>
      </c>
      <c r="H73" s="177" t="s">
        <v>171</v>
      </c>
      <c r="I73" s="177" t="s">
        <v>171</v>
      </c>
      <c r="J73" s="177" t="s">
        <v>171</v>
      </c>
      <c r="K73" s="178" t="s">
        <v>171</v>
      </c>
      <c r="M73" s="306">
        <v>0</v>
      </c>
      <c r="N73" s="306">
        <v>0.375</v>
      </c>
      <c r="O73" s="306">
        <v>0.5</v>
      </c>
      <c r="P73" s="306"/>
      <c r="Q73" s="306"/>
      <c r="R73" s="306"/>
      <c r="S73" s="306"/>
      <c r="T73" s="306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06">
        <v>0</v>
      </c>
      <c r="N74" s="306">
        <v>0.125</v>
      </c>
      <c r="O74" s="306">
        <v>0</v>
      </c>
      <c r="P74" s="306"/>
      <c r="Q74" s="306"/>
      <c r="R74" s="306"/>
      <c r="S74" s="306"/>
      <c r="T74" s="306"/>
      <c r="AA74" s="40"/>
    </row>
    <row r="75" spans="2:27" ht="17.25" customHeight="1">
      <c r="B75" s="52" t="s">
        <v>128</v>
      </c>
      <c r="C75" s="52"/>
      <c r="D75" s="51"/>
      <c r="E75" s="51"/>
      <c r="F75" s="51"/>
      <c r="G75" s="51"/>
      <c r="H75" s="51"/>
      <c r="I75" s="51"/>
      <c r="J75" s="51"/>
      <c r="K75" s="51"/>
      <c r="M75" s="301"/>
      <c r="N75" s="302"/>
      <c r="P75" s="222"/>
      <c r="AA75" s="40"/>
    </row>
    <row r="76" spans="2:27" ht="30.75" customHeight="1">
      <c r="B76" s="56" t="s">
        <v>73</v>
      </c>
      <c r="C76" s="56" t="s">
        <v>100</v>
      </c>
      <c r="D76" s="56" t="s">
        <v>101</v>
      </c>
      <c r="E76" s="56" t="s">
        <v>102</v>
      </c>
      <c r="F76" s="56" t="s">
        <v>103</v>
      </c>
      <c r="G76" s="56" t="s">
        <v>104</v>
      </c>
      <c r="H76" s="56" t="s">
        <v>6</v>
      </c>
      <c r="I76" s="56" t="s">
        <v>7</v>
      </c>
      <c r="J76" s="56" t="s">
        <v>105</v>
      </c>
      <c r="K76" s="56" t="s">
        <v>107</v>
      </c>
      <c r="M76" s="301"/>
      <c r="N76" s="302"/>
      <c r="P76" s="222"/>
      <c r="AA76" s="40"/>
    </row>
    <row r="77" spans="2:27" ht="19.5" customHeight="1">
      <c r="B77" s="87" t="s">
        <v>118</v>
      </c>
      <c r="C77" s="66">
        <v>1</v>
      </c>
      <c r="D77" s="88">
        <v>7.8515160556204916E-2</v>
      </c>
      <c r="E77" s="88">
        <v>0.39950360469328133</v>
      </c>
      <c r="F77" s="88">
        <v>0.14910403851297138</v>
      </c>
      <c r="G77" s="89">
        <v>14.4925</v>
      </c>
      <c r="H77" s="90">
        <v>0.33431398769724524</v>
      </c>
      <c r="I77" s="90">
        <v>24.449496300258534</v>
      </c>
      <c r="J77" s="91">
        <v>2.299525672860339</v>
      </c>
      <c r="K77" s="74"/>
      <c r="M77" s="301"/>
      <c r="N77" s="302"/>
      <c r="P77" s="222"/>
      <c r="AA77" s="40"/>
    </row>
    <row r="78" spans="2:27" ht="19.5" customHeight="1">
      <c r="B78" s="87" t="s">
        <v>118</v>
      </c>
      <c r="C78" s="66">
        <v>2</v>
      </c>
      <c r="D78" s="88">
        <v>9.181001513491388E-2</v>
      </c>
      <c r="E78" s="88">
        <v>0.30778911508272999</v>
      </c>
      <c r="F78" s="88">
        <v>0.13365877300758394</v>
      </c>
      <c r="G78" s="89">
        <v>12.697666666666665</v>
      </c>
      <c r="H78" s="90">
        <v>0.25863143371310515</v>
      </c>
      <c r="I78" s="90">
        <v>11.379783083376626</v>
      </c>
      <c r="J78" s="91">
        <v>2.6724450040525216</v>
      </c>
      <c r="K78" s="74"/>
      <c r="M78" s="301"/>
      <c r="N78" s="302"/>
      <c r="P78" s="222"/>
      <c r="AA78" s="40"/>
    </row>
    <row r="79" spans="2:27" ht="19.5" customHeight="1">
      <c r="B79" s="87" t="s">
        <v>118</v>
      </c>
      <c r="C79" s="66">
        <v>3</v>
      </c>
      <c r="D79" s="88">
        <v>4.0900340243211132E-2</v>
      </c>
      <c r="E79" s="88">
        <v>0.27968113911407078</v>
      </c>
      <c r="F79" s="88">
        <v>0.13753129309254131</v>
      </c>
      <c r="G79" s="89">
        <v>10.824</v>
      </c>
      <c r="H79" s="90">
        <v>7.8179797115608518E-2</v>
      </c>
      <c r="I79" s="90">
        <v>7.6355601849577646</v>
      </c>
      <c r="J79" s="91">
        <v>2.8886917412604243</v>
      </c>
      <c r="K79" s="74"/>
      <c r="M79" s="301"/>
      <c r="N79" s="302"/>
      <c r="P79" s="222"/>
      <c r="AA79" s="40"/>
    </row>
    <row r="80" spans="2:27" ht="19.5" customHeight="1">
      <c r="B80" s="87" t="s">
        <v>118</v>
      </c>
      <c r="C80" s="66">
        <v>4</v>
      </c>
      <c r="D80" s="88">
        <v>4.0742328274262135E-2</v>
      </c>
      <c r="E80" s="88">
        <v>0.27761936834294249</v>
      </c>
      <c r="F80" s="88">
        <v>0.14278466382269367</v>
      </c>
      <c r="G80" s="89">
        <v>10.582333333333333</v>
      </c>
      <c r="H80" s="90">
        <v>0.51839735878799598</v>
      </c>
      <c r="I80" s="90">
        <v>10.210174066563573</v>
      </c>
      <c r="J80" s="91">
        <v>2.6506034389283002</v>
      </c>
      <c r="K80" s="74"/>
      <c r="M80" s="301"/>
      <c r="N80" s="302"/>
      <c r="P80" s="222"/>
      <c r="AA80" s="40"/>
    </row>
    <row r="81" spans="2:27" ht="19.5" customHeight="1">
      <c r="B81" s="87" t="s">
        <v>118</v>
      </c>
      <c r="C81" s="66">
        <v>5</v>
      </c>
      <c r="D81" s="88">
        <v>4.2806141534408898E-2</v>
      </c>
      <c r="E81" s="88">
        <v>0.27118384261704315</v>
      </c>
      <c r="F81" s="88">
        <v>0.13638115368627959</v>
      </c>
      <c r="G81" s="89">
        <v>11.223666666666668</v>
      </c>
      <c r="H81" s="90">
        <v>0.88856427870626387</v>
      </c>
      <c r="I81" s="90">
        <v>16.573070107385014</v>
      </c>
      <c r="J81" s="91">
        <v>2.5454557760487941</v>
      </c>
      <c r="K81" s="74"/>
      <c r="M81" s="301"/>
      <c r="N81" s="302"/>
      <c r="P81" s="222"/>
      <c r="AA81" s="40"/>
    </row>
    <row r="82" spans="2:27" ht="19.5" customHeight="1">
      <c r="B82" s="87" t="s">
        <v>118</v>
      </c>
      <c r="C82" s="66">
        <v>6</v>
      </c>
      <c r="D82" s="88">
        <v>4.6123308486061228E-2</v>
      </c>
      <c r="E82" s="88">
        <v>0.29472965910068882</v>
      </c>
      <c r="F82" s="88">
        <v>0.11335941717093537</v>
      </c>
      <c r="G82" s="89">
        <v>13.049499999999998</v>
      </c>
      <c r="H82" s="90">
        <v>1.0054487436030788</v>
      </c>
      <c r="I82" s="90">
        <v>8.4497123825152869</v>
      </c>
      <c r="J82" s="91">
        <v>2.3176817817899322</v>
      </c>
      <c r="K82" s="74"/>
      <c r="M82" s="301"/>
      <c r="N82" s="302"/>
      <c r="P82" s="222"/>
      <c r="AA82" s="40"/>
    </row>
    <row r="83" spans="2:27" ht="19.5" customHeight="1">
      <c r="B83" s="87" t="s">
        <v>118</v>
      </c>
      <c r="C83" s="66">
        <v>7</v>
      </c>
      <c r="D83" s="88">
        <v>5.6328766483182711E-2</v>
      </c>
      <c r="E83" s="88">
        <v>0.28649345753020722</v>
      </c>
      <c r="F83" s="88">
        <v>0.11143359193352295</v>
      </c>
      <c r="G83" s="89">
        <v>13.92975</v>
      </c>
      <c r="H83" s="90">
        <v>7.5564831165841193</v>
      </c>
      <c r="I83" s="90">
        <v>11.830312203950852</v>
      </c>
      <c r="J83" s="91">
        <v>2.2248777208963291</v>
      </c>
      <c r="K83" s="74"/>
      <c r="M83" s="301"/>
      <c r="N83" s="302"/>
      <c r="P83" s="222"/>
      <c r="AA83" s="40"/>
    </row>
    <row r="84" spans="2:27" ht="19.5" customHeight="1">
      <c r="B84" s="87" t="s">
        <v>118</v>
      </c>
      <c r="C84" s="66">
        <v>8</v>
      </c>
      <c r="D84" s="88">
        <v>4.9436201961060841E-2</v>
      </c>
      <c r="E84" s="88">
        <v>0.31686836549810204</v>
      </c>
      <c r="F84" s="88">
        <v>0.11097445458789217</v>
      </c>
      <c r="G84" s="89">
        <v>15.928999999999998</v>
      </c>
      <c r="H84" s="90">
        <v>0</v>
      </c>
      <c r="I84" s="90">
        <v>3.6526183166245429</v>
      </c>
      <c r="J84" s="91">
        <v>2.2855153818013214</v>
      </c>
      <c r="K84" s="74"/>
      <c r="M84" s="301"/>
      <c r="N84" s="302"/>
      <c r="P84" s="222"/>
      <c r="AA84" s="40"/>
    </row>
    <row r="85" spans="2:27" ht="19.5" customHeight="1">
      <c r="B85" s="87" t="s">
        <v>118</v>
      </c>
      <c r="C85" s="66">
        <v>9</v>
      </c>
      <c r="D85" s="88">
        <v>5.9487333079440236E-2</v>
      </c>
      <c r="E85" s="88">
        <v>0.27101960344217096</v>
      </c>
      <c r="F85" s="88">
        <v>0.10177172842479552</v>
      </c>
      <c r="G85" s="89">
        <v>13.765000000000001</v>
      </c>
      <c r="H85" s="90">
        <v>0</v>
      </c>
      <c r="I85" s="90">
        <v>3.4888570407868289</v>
      </c>
      <c r="J85" s="91">
        <v>2.5172823817001504</v>
      </c>
      <c r="K85" s="74"/>
      <c r="M85" s="301"/>
      <c r="N85" s="302"/>
      <c r="P85" s="222"/>
      <c r="AA85" s="40"/>
    </row>
    <row r="86" spans="2:27" ht="19.5" customHeight="1">
      <c r="B86" s="87" t="s">
        <v>118</v>
      </c>
      <c r="C86" s="66">
        <v>10</v>
      </c>
      <c r="D86" s="88">
        <v>6.0381276753442258E-2</v>
      </c>
      <c r="E86" s="88">
        <v>0.28721463999563546</v>
      </c>
      <c r="F86" s="88">
        <v>0.14036412760510097</v>
      </c>
      <c r="G86" s="89">
        <v>12.547000000000001</v>
      </c>
      <c r="H86" s="90">
        <v>3.2249081586467769E-2</v>
      </c>
      <c r="I86" s="90">
        <v>9.1103655481771444</v>
      </c>
      <c r="J86" s="91">
        <v>2.5618576226881031</v>
      </c>
      <c r="K86" s="74" t="s">
        <v>65</v>
      </c>
      <c r="M86" s="301"/>
      <c r="N86" s="302"/>
      <c r="P86" s="222"/>
      <c r="AA86" s="40"/>
    </row>
    <row r="87" spans="2:27" ht="19.5" customHeight="1">
      <c r="B87" s="87" t="s">
        <v>116</v>
      </c>
      <c r="C87" s="66">
        <v>1</v>
      </c>
      <c r="D87" s="88">
        <v>5.0592245553319273E-2</v>
      </c>
      <c r="E87" s="88">
        <v>0.46409047049415675</v>
      </c>
      <c r="F87" s="88">
        <v>0.16619706830221573</v>
      </c>
      <c r="G87" s="89">
        <v>16.152266666666666</v>
      </c>
      <c r="H87" s="90">
        <v>2.2688931866242501</v>
      </c>
      <c r="I87" s="90">
        <v>16.95888452063426</v>
      </c>
      <c r="J87" s="91">
        <v>1.7625644521764845</v>
      </c>
      <c r="K87" s="74"/>
      <c r="M87" s="301"/>
      <c r="N87" s="302"/>
      <c r="P87" s="222"/>
      <c r="AA87" s="40"/>
    </row>
    <row r="88" spans="2:27" ht="19.5" customHeight="1">
      <c r="B88" s="87" t="s">
        <v>116</v>
      </c>
      <c r="C88" s="66">
        <v>2</v>
      </c>
      <c r="D88" s="88">
        <v>6.3073663078404937E-2</v>
      </c>
      <c r="E88" s="88">
        <v>0.35715979204118758</v>
      </c>
      <c r="F88" s="88">
        <v>0.15106787709423794</v>
      </c>
      <c r="G88" s="89">
        <v>13.018312499999999</v>
      </c>
      <c r="H88" s="90">
        <v>1.0823082153463897</v>
      </c>
      <c r="I88" s="90">
        <v>6.0841035432473918</v>
      </c>
      <c r="J88" s="91">
        <v>1.9435459802105015</v>
      </c>
      <c r="K88" s="74"/>
      <c r="M88" s="301"/>
      <c r="N88" s="302"/>
      <c r="P88" s="222"/>
      <c r="AA88" s="40"/>
    </row>
    <row r="89" spans="2:27" ht="19.5" customHeight="1">
      <c r="B89" s="87" t="s">
        <v>116</v>
      </c>
      <c r="C89" s="66">
        <v>3</v>
      </c>
      <c r="D89" s="88">
        <v>2.4783988868476992E-2</v>
      </c>
      <c r="E89" s="88">
        <v>0.34999501850919645</v>
      </c>
      <c r="F89" s="88">
        <v>0.16299790493190888</v>
      </c>
      <c r="G89" s="89">
        <v>12.323705882352945</v>
      </c>
      <c r="H89" s="90">
        <v>1.2153554282803871</v>
      </c>
      <c r="I89" s="90">
        <v>7.2323421418009799</v>
      </c>
      <c r="J89" s="91">
        <v>2.0337205613900693</v>
      </c>
      <c r="K89" s="74"/>
    </row>
    <row r="90" spans="2:27" ht="19.5" customHeight="1">
      <c r="B90" s="87" t="s">
        <v>116</v>
      </c>
      <c r="C90" s="66">
        <v>4</v>
      </c>
      <c r="D90" s="88">
        <v>2.3368096959383845E-2</v>
      </c>
      <c r="E90" s="88">
        <v>0.34982528122670081</v>
      </c>
      <c r="F90" s="88">
        <v>0.16597795145397615</v>
      </c>
      <c r="G90" s="89">
        <v>12.135250000000003</v>
      </c>
      <c r="H90" s="90">
        <v>2.2010735736355405</v>
      </c>
      <c r="I90" s="90">
        <v>8.2977167392365576</v>
      </c>
      <c r="J90" s="91">
        <v>2.0055427290564216</v>
      </c>
      <c r="K90" s="74"/>
    </row>
    <row r="91" spans="2:27" ht="19.5" customHeight="1">
      <c r="B91" s="87" t="s">
        <v>116</v>
      </c>
      <c r="C91" s="66">
        <v>5</v>
      </c>
      <c r="D91" s="88">
        <v>2.5426342344101741E-2</v>
      </c>
      <c r="E91" s="88">
        <v>0.34559058866079145</v>
      </c>
      <c r="F91" s="88">
        <v>0.16979898340779231</v>
      </c>
      <c r="G91" s="89">
        <v>12.200071428571428</v>
      </c>
      <c r="H91" s="90">
        <v>3.9347227883405007</v>
      </c>
      <c r="I91" s="90">
        <v>9.833156949711789</v>
      </c>
      <c r="J91" s="91">
        <v>1.9921795915646325</v>
      </c>
      <c r="K91" s="74"/>
    </row>
    <row r="92" spans="2:27" ht="19.5" customHeight="1">
      <c r="B92" s="87" t="s">
        <v>116</v>
      </c>
      <c r="C92" s="66">
        <v>6</v>
      </c>
      <c r="D92" s="88">
        <v>2.5886779395943232E-2</v>
      </c>
      <c r="E92" s="88">
        <v>0.34193304307030825</v>
      </c>
      <c r="F92" s="88">
        <v>0.16322562782159367</v>
      </c>
      <c r="G92" s="89">
        <v>13.450857142857144</v>
      </c>
      <c r="H92" s="90">
        <v>1.4148878144189609</v>
      </c>
      <c r="I92" s="90">
        <v>7.1986058250394809</v>
      </c>
      <c r="J92" s="91">
        <v>1.8814692757701372</v>
      </c>
      <c r="K92" s="74"/>
    </row>
    <row r="93" spans="2:27" ht="20.25" customHeight="1">
      <c r="B93" s="87" t="s">
        <v>116</v>
      </c>
      <c r="C93" s="66">
        <v>7</v>
      </c>
      <c r="D93" s="88">
        <v>3.0074486960064643E-2</v>
      </c>
      <c r="E93" s="88">
        <v>0.34634679182884509</v>
      </c>
      <c r="F93" s="88">
        <v>0.1625917492204263</v>
      </c>
      <c r="G93" s="89">
        <v>14.212615384615383</v>
      </c>
      <c r="H93" s="90">
        <v>0.32814392735064646</v>
      </c>
      <c r="I93" s="90">
        <v>6.7697518925165978</v>
      </c>
      <c r="J93" s="91">
        <v>1.7978486525935706</v>
      </c>
      <c r="K93" s="74"/>
    </row>
    <row r="94" spans="2:27" ht="20.25" customHeight="1">
      <c r="B94" s="87" t="s">
        <v>116</v>
      </c>
      <c r="C94" s="66">
        <v>8</v>
      </c>
      <c r="D94" s="88">
        <v>3.395172552743389E-2</v>
      </c>
      <c r="E94" s="88">
        <v>0.37331368280705679</v>
      </c>
      <c r="F94" s="88">
        <v>0.15567690403498002</v>
      </c>
      <c r="G94" s="89">
        <v>15.912636363636363</v>
      </c>
      <c r="H94" s="90">
        <v>1.194187703432398</v>
      </c>
      <c r="I94" s="90">
        <v>12.453671764366437</v>
      </c>
      <c r="J94" s="91">
        <v>1.7492649688555102</v>
      </c>
      <c r="K94" s="74"/>
    </row>
    <row r="95" spans="2:27" ht="20.25" customHeight="1">
      <c r="B95" s="87" t="s">
        <v>116</v>
      </c>
      <c r="C95" s="66">
        <v>9</v>
      </c>
      <c r="D95" s="88">
        <v>3.5582824281671289E-2</v>
      </c>
      <c r="E95" s="88">
        <v>0.38260394681865745</v>
      </c>
      <c r="F95" s="88">
        <v>0.15789560024935204</v>
      </c>
      <c r="G95" s="89">
        <v>15.343</v>
      </c>
      <c r="H95" s="90">
        <v>0.98770191497971294</v>
      </c>
      <c r="I95" s="90">
        <v>17.723952010674019</v>
      </c>
      <c r="J95" s="91">
        <v>1.8023556535296639</v>
      </c>
      <c r="K95" s="74"/>
    </row>
    <row r="96" spans="2:27" ht="20.25" customHeight="1">
      <c r="B96" s="87" t="s">
        <v>116</v>
      </c>
      <c r="C96" s="66">
        <v>10</v>
      </c>
      <c r="D96" s="88">
        <v>3.7452254622636946E-2</v>
      </c>
      <c r="E96" s="88">
        <v>0.38382000099777719</v>
      </c>
      <c r="F96" s="88">
        <v>0.17328379173683861</v>
      </c>
      <c r="G96" s="89">
        <v>13.656285714285714</v>
      </c>
      <c r="H96" s="90">
        <v>1.3447461073033926</v>
      </c>
      <c r="I96" s="90">
        <v>19.372648790487119</v>
      </c>
      <c r="J96" s="91">
        <v>1.9779401753653869</v>
      </c>
      <c r="K96" s="74" t="s">
        <v>68</v>
      </c>
    </row>
    <row r="97" spans="2:11" ht="20.25" customHeight="1">
      <c r="B97" s="87" t="s">
        <v>117</v>
      </c>
      <c r="C97" s="66">
        <v>1</v>
      </c>
      <c r="D97" s="88">
        <v>5.0178395100197018E-2</v>
      </c>
      <c r="E97" s="88">
        <v>0.4751485339976651</v>
      </c>
      <c r="F97" s="88">
        <v>0.14659432428553248</v>
      </c>
      <c r="G97" s="89">
        <v>15.370142857142858</v>
      </c>
      <c r="H97" s="90">
        <v>0.73172081661293942</v>
      </c>
      <c r="I97" s="90">
        <v>13.058402265707841</v>
      </c>
      <c r="J97" s="91">
        <v>1.6491022179647989</v>
      </c>
      <c r="K97" s="74"/>
    </row>
    <row r="98" spans="2:11" ht="20.25" customHeight="1">
      <c r="B98" s="87" t="s">
        <v>117</v>
      </c>
      <c r="C98" s="66">
        <v>2</v>
      </c>
      <c r="D98" s="88">
        <v>8.4385124531972805E-2</v>
      </c>
      <c r="E98" s="88">
        <v>0.37400374038178391</v>
      </c>
      <c r="F98" s="88">
        <v>0.13173103110041473</v>
      </c>
      <c r="G98" s="89">
        <v>13.007000000000001</v>
      </c>
      <c r="H98" s="90">
        <v>0.82458475430745004</v>
      </c>
      <c r="I98" s="90">
        <v>5.4335795389101449</v>
      </c>
      <c r="J98" s="91">
        <v>1.783999576747979</v>
      </c>
      <c r="K98" s="74"/>
    </row>
    <row r="99" spans="2:11" ht="20.25" customHeight="1">
      <c r="B99" s="87" t="s">
        <v>117</v>
      </c>
      <c r="C99" s="66">
        <v>3</v>
      </c>
      <c r="D99" s="88">
        <v>2.764248975915258E-2</v>
      </c>
      <c r="E99" s="88">
        <v>0.36742180129961599</v>
      </c>
      <c r="F99" s="88">
        <v>0.14459690741787634</v>
      </c>
      <c r="G99" s="89">
        <v>12.215571428571426</v>
      </c>
      <c r="H99" s="90">
        <v>1.2807062253965338</v>
      </c>
      <c r="I99" s="90">
        <v>6.7463464297403277</v>
      </c>
      <c r="J99" s="91">
        <v>1.8686686680637161</v>
      </c>
      <c r="K99" s="74"/>
    </row>
    <row r="100" spans="2:11" ht="20.25" customHeight="1">
      <c r="B100" s="87" t="s">
        <v>117</v>
      </c>
      <c r="C100" s="66">
        <v>4</v>
      </c>
      <c r="D100" s="88">
        <v>2.856021631220718E-2</v>
      </c>
      <c r="E100" s="88">
        <v>0.3645378390463207</v>
      </c>
      <c r="F100" s="88">
        <v>0.16369489001176293</v>
      </c>
      <c r="G100" s="89">
        <v>12.374000000000001</v>
      </c>
      <c r="H100" s="90">
        <v>0.2557732656433796</v>
      </c>
      <c r="I100" s="90">
        <v>8.7403898707789374</v>
      </c>
      <c r="J100" s="91">
        <v>1.8642692847825877</v>
      </c>
      <c r="K100" s="74"/>
    </row>
    <row r="101" spans="2:11" ht="20.25" customHeight="1">
      <c r="B101" s="87" t="s">
        <v>117</v>
      </c>
      <c r="C101" s="66">
        <v>5</v>
      </c>
      <c r="D101" s="88">
        <v>3.0729332115138876E-2</v>
      </c>
      <c r="E101" s="88">
        <v>0.36229089911415208</v>
      </c>
      <c r="F101" s="88">
        <v>0.16469421457375302</v>
      </c>
      <c r="G101" s="89">
        <v>12.835599999999999</v>
      </c>
      <c r="H101" s="90">
        <v>0.45719853702632623</v>
      </c>
      <c r="I101" s="90">
        <v>10.777556524508229</v>
      </c>
      <c r="J101" s="91">
        <v>1.8423908213509119</v>
      </c>
      <c r="K101" s="74"/>
    </row>
    <row r="102" spans="2:11" ht="20.25" customHeight="1">
      <c r="B102" s="87" t="s">
        <v>117</v>
      </c>
      <c r="C102" s="66">
        <v>6</v>
      </c>
      <c r="D102" s="88">
        <v>3.790392652664247E-2</v>
      </c>
      <c r="E102" s="88">
        <v>0.37136167546347626</v>
      </c>
      <c r="F102" s="88">
        <v>0.15042946567802004</v>
      </c>
      <c r="G102" s="89">
        <v>15.054666666666668</v>
      </c>
      <c r="H102" s="90">
        <v>0.35518068285088067</v>
      </c>
      <c r="I102" s="90">
        <v>13.315793443350664</v>
      </c>
      <c r="J102" s="91">
        <v>1.7208903731984388</v>
      </c>
      <c r="K102" s="74"/>
    </row>
    <row r="103" spans="2:11" ht="20.25" customHeight="1">
      <c r="B103" s="87" t="s">
        <v>117</v>
      </c>
      <c r="C103" s="66">
        <v>7</v>
      </c>
      <c r="D103" s="88">
        <v>3.2105155180542334E-2</v>
      </c>
      <c r="E103" s="88">
        <v>0.36228912495090326</v>
      </c>
      <c r="F103" s="88">
        <v>0.1379508225991263</v>
      </c>
      <c r="G103" s="89">
        <v>15.266</v>
      </c>
      <c r="H103" s="90">
        <v>0.26312145999833353</v>
      </c>
      <c r="I103" s="90">
        <v>8.9711888266098487</v>
      </c>
      <c r="J103" s="91">
        <v>1.6951517513611907</v>
      </c>
      <c r="K103" s="74"/>
    </row>
    <row r="104" spans="2:11" ht="20.25" customHeight="1">
      <c r="B104" s="87" t="s">
        <v>117</v>
      </c>
      <c r="C104" s="66">
        <v>8</v>
      </c>
      <c r="D104" s="88">
        <v>3.8528287719623293E-2</v>
      </c>
      <c r="E104" s="88">
        <v>0.37712455066271366</v>
      </c>
      <c r="F104" s="88">
        <v>0.1546646644974887</v>
      </c>
      <c r="G104" s="89">
        <v>19.181000000000001</v>
      </c>
      <c r="H104" s="90">
        <v>0.43567511126053154</v>
      </c>
      <c r="I104" s="90">
        <v>18.007904598768636</v>
      </c>
      <c r="J104" s="91">
        <v>1.5765606218446993</v>
      </c>
      <c r="K104" s="74"/>
    </row>
    <row r="105" spans="2:11" ht="20.25" customHeight="1">
      <c r="B105" s="87" t="s">
        <v>117</v>
      </c>
      <c r="C105" s="66">
        <v>9</v>
      </c>
      <c r="D105" s="88">
        <v>4.413234602284237E-2</v>
      </c>
      <c r="E105" s="88">
        <v>0.3949892107113358</v>
      </c>
      <c r="F105" s="88">
        <v>0.15662754201770335</v>
      </c>
      <c r="G105" s="89">
        <v>16.843</v>
      </c>
      <c r="H105" s="90">
        <v>0.37842896057968595</v>
      </c>
      <c r="I105" s="90">
        <v>13.392180438292218</v>
      </c>
      <c r="J105" s="91">
        <v>1.6678525531448607</v>
      </c>
      <c r="K105" s="74"/>
    </row>
    <row r="106" spans="2:11" ht="20.25" customHeight="1">
      <c r="B106" s="87" t="s">
        <v>117</v>
      </c>
      <c r="C106" s="66">
        <v>10</v>
      </c>
      <c r="D106" s="88">
        <v>3.3122840497616469E-2</v>
      </c>
      <c r="E106" s="88">
        <v>0.40224968482020768</v>
      </c>
      <c r="F106" s="88">
        <v>0.17329482636105004</v>
      </c>
      <c r="G106" s="89">
        <v>14.312999999999999</v>
      </c>
      <c r="H106" s="90">
        <v>0.49320649158384222</v>
      </c>
      <c r="I106" s="90">
        <v>15.139944726497946</v>
      </c>
      <c r="J106" s="91">
        <v>1.7600266782723202</v>
      </c>
      <c r="K106" s="74" t="s">
        <v>66</v>
      </c>
    </row>
    <row r="107" spans="2:11" ht="20.25" customHeight="1">
      <c r="B107" s="85" t="s">
        <v>122</v>
      </c>
      <c r="C107" s="84"/>
      <c r="D107" s="85"/>
      <c r="E107" s="85"/>
      <c r="F107" s="85"/>
      <c r="G107" s="85"/>
      <c r="H107" s="85"/>
      <c r="I107" s="85"/>
      <c r="J107" s="85"/>
      <c r="K107" s="84"/>
    </row>
    <row r="108" spans="2:11" ht="20.25" customHeight="1">
      <c r="B108" s="42" t="str">
        <f>C66</f>
        <v>29</v>
      </c>
      <c r="C108" s="54"/>
      <c r="D108" s="67">
        <f t="shared" ref="D108:J110" si="1">(SUMIFS(D$77:D$106,$B$77:$B$106,$B108,$C$77:$C$106,MAX($C$77:$C$106))/SUMIFS(D$77:D$106,$B$77:$B$106,$B108,$C$77:$C$106,MAX($C$77:$C$106)-1))-1</f>
        <v>1.5027462616423515E-2</v>
      </c>
      <c r="E108" s="67">
        <f t="shared" si="1"/>
        <v>5.9755959892842769E-2</v>
      </c>
      <c r="F108" s="67">
        <f t="shared" si="1"/>
        <v>0.37920550016818666</v>
      </c>
      <c r="G108" s="67">
        <f>(SUMIFS(G$77:G$106,$B$77:$B$106,$B108,$C$77:$C$106,MAX($C$77:$C$106))/SUMIFS(G$77:G$106,$B$77:$B$106,$B108,$C$77:$C$106,MAX($C$77:$C$106)-1))-1</f>
        <v>-8.8485288775880799E-2</v>
      </c>
      <c r="H108" s="67" t="s">
        <v>242</v>
      </c>
      <c r="I108" s="67">
        <f>(SUMIFS(I$77:I$106,$B$77:$B$106,$B108,$C$77:$C$106,MAX($C$77:$C$106))/SUMIFS(I$77:I$106,$B$77:$B$106,$B108,$C$77:$C$106,MAX($C$77:$C$106)-1))-1</f>
        <v>1.6112751086305668</v>
      </c>
      <c r="J108" s="86">
        <f t="shared" si="1"/>
        <v>1.7707684013522185E-2</v>
      </c>
      <c r="K108" s="55"/>
    </row>
    <row r="109" spans="2:11" ht="20.25" customHeight="1">
      <c r="B109" s="42" t="str">
        <f>D66</f>
        <v>15</v>
      </c>
      <c r="C109" s="54"/>
      <c r="D109" s="67">
        <f t="shared" si="1"/>
        <v>5.2537435650620967E-2</v>
      </c>
      <c r="E109" s="67">
        <f t="shared" si="1"/>
        <v>3.178362871661955E-3</v>
      </c>
      <c r="F109" s="67">
        <f t="shared" si="1"/>
        <v>9.7458013163034485E-2</v>
      </c>
      <c r="G109" s="67">
        <f t="shared" si="1"/>
        <v>-0.10993379949907356</v>
      </c>
      <c r="H109" s="67">
        <f t="shared" si="1"/>
        <v>0.36148982492457082</v>
      </c>
      <c r="I109" s="67">
        <f t="shared" si="1"/>
        <v>9.3020832984663571E-2</v>
      </c>
      <c r="J109" s="86">
        <f>(SUMIFS(J$77:J$106,$B$77:$B$106,$B109,$C$77:$C$106,MAX($C$77:$C$106))/SUMIFS(J$77:J$106,$B$77:$B$106,$B109,$C$77:$C$106,MAX($C$77:$C$106)-1))-1</f>
        <v>9.741946407295643E-2</v>
      </c>
      <c r="K109" s="55"/>
    </row>
    <row r="110" spans="2:11" ht="20.25" customHeight="1">
      <c r="B110" s="42" t="str">
        <f>E66</f>
        <v>28-1</v>
      </c>
      <c r="C110" s="54"/>
      <c r="D110" s="67">
        <f t="shared" si="1"/>
        <v>-0.2494656757999566</v>
      </c>
      <c r="E110" s="67">
        <f t="shared" si="1"/>
        <v>1.8381449194008415E-2</v>
      </c>
      <c r="F110" s="67">
        <f t="shared" si="1"/>
        <v>0.10641349617465634</v>
      </c>
      <c r="G110" s="67">
        <f t="shared" si="1"/>
        <v>-0.150210770052841</v>
      </c>
      <c r="H110" s="67">
        <f t="shared" si="1"/>
        <v>0.30330007203554787</v>
      </c>
      <c r="I110" s="67">
        <f t="shared" si="1"/>
        <v>0.13050632764836045</v>
      </c>
      <c r="J110" s="86">
        <f t="shared" si="1"/>
        <v>5.5265152158479713E-2</v>
      </c>
      <c r="K110" s="55"/>
    </row>
    <row r="111" spans="2:11" ht="20.25" customHeight="1" thickBot="1"/>
    <row r="112" spans="2:11" ht="17.25" thickTop="1">
      <c r="B112" s="25" t="s">
        <v>50</v>
      </c>
      <c r="C112" s="25"/>
      <c r="D112" s="25"/>
      <c r="E112" s="25"/>
      <c r="F112" s="169" t="s">
        <v>75</v>
      </c>
      <c r="G112" s="43"/>
      <c r="H112" s="25"/>
      <c r="I112" s="25"/>
    </row>
    <row r="113" spans="2:9">
      <c r="B113" s="26" t="s">
        <v>33</v>
      </c>
      <c r="C113" s="26" t="s">
        <v>51</v>
      </c>
      <c r="D113" s="26"/>
      <c r="E113" s="26"/>
      <c r="F113" s="92" t="s">
        <v>76</v>
      </c>
      <c r="G113" s="44"/>
      <c r="H113" s="46" t="s">
        <v>79</v>
      </c>
      <c r="I113" s="46"/>
    </row>
    <row r="114" spans="2:9">
      <c r="B114" s="26" t="s">
        <v>34</v>
      </c>
      <c r="C114" s="26" t="s">
        <v>52</v>
      </c>
      <c r="D114" s="26"/>
      <c r="E114" s="26"/>
      <c r="F114" s="92" t="s">
        <v>77</v>
      </c>
      <c r="G114" s="44"/>
      <c r="H114" s="46" t="s">
        <v>80</v>
      </c>
      <c r="I114" s="46"/>
    </row>
    <row r="115" spans="2:9">
      <c r="B115" s="26" t="s">
        <v>4</v>
      </c>
      <c r="C115" s="26" t="s">
        <v>53</v>
      </c>
      <c r="D115" s="26"/>
      <c r="E115" s="26"/>
      <c r="F115" s="92" t="s">
        <v>78</v>
      </c>
      <c r="G115" s="44"/>
      <c r="H115" s="46" t="s">
        <v>81</v>
      </c>
      <c r="I115" s="46"/>
    </row>
    <row r="116" spans="2:9">
      <c r="B116" s="26" t="s">
        <v>5</v>
      </c>
      <c r="C116" s="26" t="s">
        <v>54</v>
      </c>
      <c r="D116" s="26"/>
      <c r="E116" s="26"/>
      <c r="F116" s="92" t="s">
        <v>85</v>
      </c>
      <c r="G116" s="44"/>
      <c r="H116" s="46" t="s">
        <v>82</v>
      </c>
      <c r="I116" s="46"/>
    </row>
    <row r="117" spans="2:9">
      <c r="B117" s="26" t="s">
        <v>55</v>
      </c>
      <c r="C117" s="26" t="s">
        <v>56</v>
      </c>
      <c r="D117" s="26"/>
      <c r="E117" s="26"/>
      <c r="F117" s="92" t="s">
        <v>86</v>
      </c>
      <c r="G117" s="44"/>
      <c r="H117" s="46" t="s">
        <v>83</v>
      </c>
      <c r="I117" s="46"/>
    </row>
    <row r="118" spans="2:9" ht="17.25" thickBot="1">
      <c r="B118" s="27" t="s">
        <v>57</v>
      </c>
      <c r="C118" s="27" t="s">
        <v>58</v>
      </c>
      <c r="D118" s="27"/>
      <c r="E118" s="27"/>
      <c r="F118" s="93" t="s">
        <v>87</v>
      </c>
      <c r="G118" s="45"/>
      <c r="H118" s="47" t="s">
        <v>84</v>
      </c>
      <c r="I118" s="47"/>
    </row>
    <row r="119" spans="2:9" ht="17.25" thickTop="1"/>
    <row r="120" spans="2:9" ht="6.75" customHeight="1"/>
  </sheetData>
  <mergeCells count="3">
    <mergeCell ref="O9:P9"/>
    <mergeCell ref="C4:D4"/>
    <mergeCell ref="C5:D5"/>
  </mergeCells>
  <phoneticPr fontId="2" type="noConversion"/>
  <conditionalFormatting sqref="B77:K106">
    <cfRule type="expression" dxfId="78" priority="10">
      <formula>$B77&lt;&gt;$B78</formula>
    </cfRule>
  </conditionalFormatting>
  <conditionalFormatting sqref="C67:K67">
    <cfRule type="containsText" dxfId="76" priority="11" operator="containsText" text="F">
      <formula>NOT(ISERROR(SEARCH("F",C67)))</formula>
    </cfRule>
    <cfRule type="containsText" dxfId="75" priority="12" operator="containsText" text="D">
      <formula>NOT(ISERROR(SEARCH("D",C67)))</formula>
    </cfRule>
    <cfRule type="containsText" dxfId="74" priority="13" operator="containsText" text="S">
      <formula>NOT(ISERROR(SEARCH("S",C67)))</formula>
    </cfRule>
    <cfRule type="containsText" dxfId="73" priority="14" operator="containsText" text="A">
      <formula>NOT(ISERROR(SEARCH("A",C67)))</formula>
    </cfRule>
  </conditionalFormatting>
  <conditionalFormatting sqref="D54:K54 D56:K57 D58:D63 D64:K65 D74:K74 D107:K107 K108:K110">
    <cfRule type="containsText" dxfId="72" priority="69" operator="containsText" text="악화">
      <formula>NOT(ISERROR(SEARCH("악화",D54)))</formula>
    </cfRule>
  </conditionalFormatting>
  <conditionalFormatting sqref="D54:K54 D56:K57 D64:K65 D74:K74 D107:K107 K108:K110 D58:D63">
    <cfRule type="containsText" dxfId="71" priority="68" operator="containsText" text="개선">
      <formula>NOT(ISERROR(SEARCH("개선",D54)))</formula>
    </cfRule>
  </conditionalFormatting>
  <conditionalFormatting sqref="G4:G5">
    <cfRule type="containsText" dxfId="70" priority="19" operator="containsText" text="S">
      <formula>NOT(ISERROR(SEARCH("S",G4)))</formula>
    </cfRule>
    <cfRule type="containsText" dxfId="69" priority="20" operator="containsText" text="A">
      <formula>NOT(ISERROR(SEARCH("A",G4)))</formula>
    </cfRule>
  </conditionalFormatting>
  <conditionalFormatting sqref="G5">
    <cfRule type="containsText" dxfId="68" priority="15" operator="containsText" text="F">
      <formula>NOT(ISERROR(SEARCH("F",G5)))</formula>
    </cfRule>
    <cfRule type="containsText" dxfId="67" priority="16" operator="containsText" text="D">
      <formula>NOT(ISERROR(SEARCH("D",G5)))</formula>
    </cfRule>
  </conditionalFormatting>
  <conditionalFormatting sqref="K1:K21 J22">
    <cfRule type="containsText" dxfId="66" priority="1" operator="containsText" text="D">
      <formula>NOT(ISERROR(SEARCH("D",J1)))</formula>
    </cfRule>
    <cfRule type="containsText" dxfId="65" priority="2" operator="containsText" text="F">
      <formula>NOT(ISERROR(SEARCH("F",J1)))</formula>
    </cfRule>
    <cfRule type="containsText" dxfId="64" priority="3" operator="containsText" text="S">
      <formula>NOT(ISERROR(SEARCH("S",J1)))</formula>
    </cfRule>
    <cfRule type="containsText" dxfId="63" priority="4" operator="containsText" text="A">
      <formula>NOT(ISERROR(SEARCH("A",J1)))</formula>
    </cfRule>
  </conditionalFormatting>
  <conditionalFormatting sqref="K24:K28 K68:K1048576 K30:K66">
    <cfRule type="containsText" dxfId="62" priority="21" operator="containsText" text="D">
      <formula>NOT(ISERROR(SEARCH("D",K24)))</formula>
    </cfRule>
    <cfRule type="containsText" dxfId="61" priority="22" operator="containsText" text="F">
      <formula>NOT(ISERROR(SEARCH("F",K24)))</formula>
    </cfRule>
    <cfRule type="containsText" dxfId="60" priority="23" operator="containsText" text="S">
      <formula>NOT(ISERROR(SEARCH("S",K24)))</formula>
    </cfRule>
    <cfRule type="containsText" dxfId="59" priority="24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D108:J110</xm:sqref>
        </x14:conditionalFormatting>
        <x14:conditionalFormatting xmlns:xm="http://schemas.microsoft.com/office/excel/2006/main">
          <x14:cfRule type="iconSet" priority="5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1" t="s">
        <v>152</v>
      </c>
      <c r="B3" s="41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62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59</v>
      </c>
      <c r="AY4" s="97" t="s">
        <v>88</v>
      </c>
      <c r="AZ4" s="97" t="s">
        <v>64</v>
      </c>
      <c r="BA4" s="97" t="s">
        <v>121</v>
      </c>
      <c r="BB4" t="s">
        <v>129</v>
      </c>
      <c r="BC4" t="s">
        <v>130</v>
      </c>
      <c r="BD4" t="s">
        <v>112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시영운수</v>
      </c>
      <c r="B5" s="140" t="str">
        <f>X5</f>
        <v>15</v>
      </c>
      <c r="C5" s="141" t="str">
        <f>Y5</f>
        <v>70바1506</v>
      </c>
      <c r="D5" s="129" t="str">
        <f>Z5</f>
        <v>대형</v>
      </c>
      <c r="E5" s="125" t="str">
        <f>AZ5</f>
        <v>B</v>
      </c>
      <c r="F5" s="148">
        <f>G5/H5</f>
        <v>0.92565217391304355</v>
      </c>
      <c r="G5" s="149">
        <f>AE5</f>
        <v>2.129</v>
      </c>
      <c r="H5" s="150">
        <f>AF5</f>
        <v>2.2999999999999998</v>
      </c>
      <c r="I5" s="151">
        <f>AC5</f>
        <v>3613.8629999999998</v>
      </c>
      <c r="J5" s="152">
        <f>AI5/AH5</f>
        <v>2.5641646243939432E-2</v>
      </c>
      <c r="K5" s="152">
        <f>AJ5/AH5</f>
        <v>0.40201530317582707</v>
      </c>
      <c r="L5" s="152">
        <f>AK5/AC5</f>
        <v>0.16907115737370232</v>
      </c>
      <c r="M5" s="153">
        <f>AG5</f>
        <v>12.515000000000001</v>
      </c>
      <c r="N5" s="154">
        <f>IF(AW5=0,AT5,"속도계이상")</f>
        <v>7.8310000000000004</v>
      </c>
      <c r="O5" s="154">
        <f>IF(AW5=0,AU5,"속도계이상")</f>
        <v>55.37</v>
      </c>
      <c r="P5" s="155">
        <f>AQ5/60</f>
        <v>0</v>
      </c>
      <c r="Q5" s="156">
        <f>AN5</f>
        <v>81</v>
      </c>
      <c r="R5" s="157">
        <f>AC5/(AH5-AI5-AJ5)</f>
        <v>27.159187467611492</v>
      </c>
      <c r="S5" s="142">
        <f>IF(AW5=0,AL5,"속도계이상")</f>
        <v>283</v>
      </c>
      <c r="T5" s="142">
        <f>IF(AW5=0,AM5,"속도계이상")</f>
        <v>2001</v>
      </c>
      <c r="U5" t="s">
        <v>115</v>
      </c>
      <c r="V5" s="5" t="s">
        <v>116</v>
      </c>
      <c r="W5" t="s">
        <v>115</v>
      </c>
      <c r="X5" s="5" t="s">
        <v>116</v>
      </c>
      <c r="Y5" t="s">
        <v>190</v>
      </c>
      <c r="Z5" t="s">
        <v>136</v>
      </c>
      <c r="AA5" t="s">
        <v>191</v>
      </c>
      <c r="AB5">
        <v>522</v>
      </c>
      <c r="AC5" s="1">
        <v>3613.8629999999998</v>
      </c>
      <c r="AD5" s="1">
        <v>1697.173</v>
      </c>
      <c r="AE5" s="28">
        <v>2.129</v>
      </c>
      <c r="AF5">
        <v>2.2999999999999998</v>
      </c>
      <c r="AG5">
        <v>12.515000000000001</v>
      </c>
      <c r="AH5">
        <v>232.486906</v>
      </c>
      <c r="AI5">
        <v>5.961347</v>
      </c>
      <c r="AJ5">
        <v>93.463294000000005</v>
      </c>
      <c r="AK5">
        <v>611</v>
      </c>
      <c r="AL5">
        <v>283</v>
      </c>
      <c r="AM5">
        <v>2001</v>
      </c>
      <c r="AN5">
        <v>81</v>
      </c>
      <c r="AO5">
        <v>15.544371999999999</v>
      </c>
      <c r="AP5">
        <v>3343.8</v>
      </c>
      <c r="AQ5">
        <v>0</v>
      </c>
      <c r="AR5">
        <v>83</v>
      </c>
      <c r="AS5">
        <v>29349</v>
      </c>
      <c r="AT5">
        <v>7.8310000000000004</v>
      </c>
      <c r="AU5">
        <v>55.37</v>
      </c>
      <c r="AV5">
        <v>0</v>
      </c>
      <c r="AW5">
        <v>0</v>
      </c>
      <c r="AX5" s="29">
        <v>0.51</v>
      </c>
      <c r="AY5">
        <v>0.92565217391304355</v>
      </c>
      <c r="AZ5" t="s">
        <v>67</v>
      </c>
      <c r="BA5" t="s">
        <v>225</v>
      </c>
      <c r="BB5">
        <v>1</v>
      </c>
      <c r="BC5" t="s">
        <v>230</v>
      </c>
      <c r="BD5">
        <v>1</v>
      </c>
      <c r="BE5">
        <v>31307.025000000001</v>
      </c>
      <c r="BF5">
        <v>0.11543297390921047</v>
      </c>
      <c r="BG5">
        <v>0.10685078324030831</v>
      </c>
      <c r="BH5">
        <v>58874.127</v>
      </c>
      <c r="BI5">
        <v>6.1382871970228958E-2</v>
      </c>
      <c r="BJ5">
        <v>5.6819188880268462E-2</v>
      </c>
      <c r="BK5">
        <v>1</v>
      </c>
      <c r="BL5" t="s">
        <v>66</v>
      </c>
      <c r="BM5">
        <v>2</v>
      </c>
      <c r="BN5" t="s">
        <v>246</v>
      </c>
    </row>
    <row r="6" spans="1:66">
      <c r="A6" s="137" t="str">
        <f t="shared" ref="A6:A7" si="0">W6</f>
        <v>시영운수</v>
      </c>
      <c r="B6" s="137" t="str">
        <f t="shared" ref="B6:B16" si="1">X6</f>
        <v>15</v>
      </c>
      <c r="C6" s="138" t="str">
        <f t="shared" ref="C6:C7" si="2">Y6</f>
        <v>70바1516</v>
      </c>
      <c r="D6" s="113" t="str">
        <f t="shared" ref="D6:D7" si="3">Z6</f>
        <v>저상</v>
      </c>
      <c r="E6" s="109" t="str">
        <f>AZ6</f>
        <v>C</v>
      </c>
      <c r="F6" s="158">
        <f>G6/H6</f>
        <v>0.85136363636363632</v>
      </c>
      <c r="G6" s="159">
        <f>AE6</f>
        <v>1.873</v>
      </c>
      <c r="H6" s="160">
        <f>AF6</f>
        <v>2.2000000000000002</v>
      </c>
      <c r="I6" s="161">
        <f t="shared" ref="I6:I7" si="4">AC6</f>
        <v>5928.6189999999997</v>
      </c>
      <c r="J6" s="162">
        <f t="shared" ref="J6:J7" si="5">AI6/AH6</f>
        <v>4.4944206904790923E-2</v>
      </c>
      <c r="K6" s="162">
        <f t="shared" ref="K6:K7" si="6">AJ6/AH6</f>
        <v>0.39932365766025613</v>
      </c>
      <c r="L6" s="162">
        <f t="shared" ref="L6:L7" si="7">AK6/AC6</f>
        <v>0.20257668775814403</v>
      </c>
      <c r="M6" s="163">
        <f t="shared" ref="M6:M7" si="8">AG6</f>
        <v>15.407999999999999</v>
      </c>
      <c r="N6" s="164">
        <f t="shared" ref="N6:N7" si="9">IF(AW6=0,AT6,"속도계이상")</f>
        <v>0.33700000000000002</v>
      </c>
      <c r="O6" s="164">
        <f t="shared" ref="O6:O7" si="10">IF(AW6=0,AU6,"속도계이상")</f>
        <v>12.246</v>
      </c>
      <c r="P6" s="165">
        <f t="shared" ref="P6:P7" si="11">AQ6/60</f>
        <v>0</v>
      </c>
      <c r="Q6" s="166">
        <f t="shared" ref="Q6:Q7" si="12">AN6</f>
        <v>69</v>
      </c>
      <c r="R6" s="167">
        <f t="shared" ref="R6:R7" si="13">AC6/(AH6-AI6-AJ6)</f>
        <v>24.123688442931535</v>
      </c>
      <c r="S6" s="139">
        <f t="shared" ref="S6:S7" si="14">IF(AW6=0,AL6,"속도계이상")</f>
        <v>20</v>
      </c>
      <c r="T6" s="139">
        <f t="shared" ref="T6:T7" si="15">IF(AW6=0,AM6,"속도계이상")</f>
        <v>726</v>
      </c>
      <c r="U6" t="s">
        <v>115</v>
      </c>
      <c r="V6" s="5" t="s">
        <v>116</v>
      </c>
      <c r="W6" t="s">
        <v>115</v>
      </c>
      <c r="X6" s="5" t="s">
        <v>116</v>
      </c>
      <c r="Y6" t="s">
        <v>192</v>
      </c>
      <c r="Z6" t="s">
        <v>184</v>
      </c>
      <c r="AA6" t="s">
        <v>191</v>
      </c>
      <c r="AB6">
        <v>522</v>
      </c>
      <c r="AC6" s="1">
        <v>5928.6189999999997</v>
      </c>
      <c r="AD6" s="1">
        <v>3165.5430000000001</v>
      </c>
      <c r="AE6" s="28">
        <v>1.873</v>
      </c>
      <c r="AF6">
        <v>2.2000000000000002</v>
      </c>
      <c r="AG6">
        <v>15.407999999999999</v>
      </c>
      <c r="AH6">
        <v>442.22604799999999</v>
      </c>
      <c r="AI6">
        <v>19.875499000000001</v>
      </c>
      <c r="AJ6">
        <v>176.59132299999999</v>
      </c>
      <c r="AK6">
        <v>1201</v>
      </c>
      <c r="AL6">
        <v>20</v>
      </c>
      <c r="AM6">
        <v>726</v>
      </c>
      <c r="AN6">
        <v>69</v>
      </c>
      <c r="AO6">
        <v>13.406307999999999</v>
      </c>
      <c r="AP6">
        <v>518.20000000000005</v>
      </c>
      <c r="AQ6">
        <v>0</v>
      </c>
      <c r="AR6">
        <v>136</v>
      </c>
      <c r="AS6">
        <v>107318</v>
      </c>
      <c r="AT6">
        <v>0.33700000000000002</v>
      </c>
      <c r="AU6">
        <v>12.246</v>
      </c>
      <c r="AV6">
        <v>0</v>
      </c>
      <c r="AW6">
        <v>0</v>
      </c>
      <c r="AX6" s="29">
        <v>0.57999999999999996</v>
      </c>
      <c r="AY6">
        <v>0.85136363636363632</v>
      </c>
      <c r="AZ6" t="s">
        <v>68</v>
      </c>
      <c r="BA6" t="s">
        <v>225</v>
      </c>
      <c r="BB6">
        <v>3</v>
      </c>
      <c r="BC6" t="s">
        <v>247</v>
      </c>
      <c r="BD6">
        <v>1</v>
      </c>
      <c r="BE6">
        <v>31307.025000000001</v>
      </c>
      <c r="BF6">
        <v>0.18937024517660173</v>
      </c>
      <c r="BG6">
        <v>0.16122294055262501</v>
      </c>
      <c r="BH6">
        <v>58874.127</v>
      </c>
      <c r="BI6">
        <v>0.10069990507035459</v>
      </c>
      <c r="BJ6">
        <v>8.5732237362170061E-2</v>
      </c>
      <c r="BK6">
        <v>1</v>
      </c>
      <c r="BL6" t="s">
        <v>69</v>
      </c>
      <c r="BM6">
        <v>2</v>
      </c>
      <c r="BN6" t="s">
        <v>246</v>
      </c>
    </row>
    <row r="7" spans="1:66">
      <c r="A7" s="140" t="str">
        <f t="shared" si="0"/>
        <v>시영운수</v>
      </c>
      <c r="B7" s="140" t="str">
        <f t="shared" si="1"/>
        <v>15</v>
      </c>
      <c r="C7" s="141" t="str">
        <f t="shared" si="2"/>
        <v>70바1526</v>
      </c>
      <c r="D7" s="129" t="str">
        <f t="shared" si="3"/>
        <v>저상</v>
      </c>
      <c r="E7" s="125" t="str">
        <f t="shared" ref="E7:E16" si="16">AZ7</f>
        <v>A</v>
      </c>
      <c r="F7" s="148">
        <f t="shared" ref="F7:F16" si="17">G7/H7</f>
        <v>0.98809523809523814</v>
      </c>
      <c r="G7" s="149">
        <f t="shared" ref="G7:G16" si="18">AE7</f>
        <v>2.0750000000000002</v>
      </c>
      <c r="H7" s="150">
        <f t="shared" ref="H7:H16" si="19">AF7</f>
        <v>2.1</v>
      </c>
      <c r="I7" s="151">
        <f t="shared" si="4"/>
        <v>6729.0339999999997</v>
      </c>
      <c r="J7" s="152">
        <f t="shared" si="5"/>
        <v>2.5949931500049928E-2</v>
      </c>
      <c r="K7" s="152">
        <f t="shared" si="6"/>
        <v>0.35511815839815175</v>
      </c>
      <c r="L7" s="152">
        <f t="shared" si="7"/>
        <v>0.15321664298322762</v>
      </c>
      <c r="M7" s="153">
        <f t="shared" si="8"/>
        <v>13.643000000000001</v>
      </c>
      <c r="N7" s="154">
        <f t="shared" si="9"/>
        <v>0.35699999999999998</v>
      </c>
      <c r="O7" s="154">
        <f t="shared" si="10"/>
        <v>14.058</v>
      </c>
      <c r="P7" s="155">
        <f t="shared" si="11"/>
        <v>0</v>
      </c>
      <c r="Q7" s="156">
        <f t="shared" si="12"/>
        <v>78</v>
      </c>
      <c r="R7" s="157">
        <f t="shared" si="13"/>
        <v>25.494310550337278</v>
      </c>
      <c r="S7" s="142">
        <f t="shared" si="14"/>
        <v>24</v>
      </c>
      <c r="T7" s="142">
        <f t="shared" si="15"/>
        <v>946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193</v>
      </c>
      <c r="Z7" s="4" t="s">
        <v>184</v>
      </c>
      <c r="AA7" s="4" t="s">
        <v>191</v>
      </c>
      <c r="AB7" s="4">
        <v>522</v>
      </c>
      <c r="AC7" s="4">
        <v>6729.0339999999997</v>
      </c>
      <c r="AD7" s="4">
        <v>3243.1889999999999</v>
      </c>
      <c r="AE7" s="4">
        <v>2.0750000000000002</v>
      </c>
      <c r="AF7" s="4">
        <v>2.1</v>
      </c>
      <c r="AG7" s="4">
        <v>13.643000000000001</v>
      </c>
      <c r="AH7" s="4">
        <v>426.448486</v>
      </c>
      <c r="AI7" s="4">
        <v>11.066309</v>
      </c>
      <c r="AJ7" s="4">
        <v>151.43960100000001</v>
      </c>
      <c r="AK7" s="4">
        <v>1031</v>
      </c>
      <c r="AL7" s="4">
        <v>24</v>
      </c>
      <c r="AM7" s="4">
        <v>946</v>
      </c>
      <c r="AN7" s="4">
        <v>78</v>
      </c>
      <c r="AO7" s="4">
        <v>15.779242</v>
      </c>
      <c r="AP7" s="4">
        <v>792.9</v>
      </c>
      <c r="AQ7" s="4">
        <v>0</v>
      </c>
      <c r="AR7" s="4">
        <v>60</v>
      </c>
      <c r="AS7" s="4">
        <v>29013</v>
      </c>
      <c r="AT7" s="4">
        <v>0.35699999999999998</v>
      </c>
      <c r="AU7" s="4">
        <v>14.058</v>
      </c>
      <c r="AV7" s="4">
        <v>48598</v>
      </c>
      <c r="AW7" s="4">
        <v>0</v>
      </c>
      <c r="AX7" s="30">
        <v>0.56000000000000005</v>
      </c>
      <c r="AY7">
        <v>0.98809523809523814</v>
      </c>
      <c r="AZ7" t="s">
        <v>65</v>
      </c>
      <c r="BA7" t="s">
        <v>225</v>
      </c>
      <c r="BB7">
        <v>1</v>
      </c>
      <c r="BC7" t="s">
        <v>261</v>
      </c>
      <c r="BD7">
        <v>8</v>
      </c>
      <c r="BE7">
        <v>31307.025000000001</v>
      </c>
      <c r="BF7">
        <v>0.2149368711974389</v>
      </c>
      <c r="BG7">
        <v>0.21237809892127893</v>
      </c>
      <c r="BH7">
        <v>58874.127</v>
      </c>
      <c r="BI7">
        <v>0.11429526589838011</v>
      </c>
      <c r="BJ7">
        <v>0.11293460797101845</v>
      </c>
      <c r="BK7">
        <v>1</v>
      </c>
      <c r="BL7" t="s">
        <v>68</v>
      </c>
      <c r="BM7">
        <v>2</v>
      </c>
      <c r="BN7" t="s">
        <v>246</v>
      </c>
    </row>
    <row r="8" spans="1:66">
      <c r="A8" s="137" t="str">
        <f t="shared" ref="A8:A16" si="20">W8</f>
        <v>시영운수</v>
      </c>
      <c r="B8" s="137" t="str">
        <f t="shared" si="1"/>
        <v>15</v>
      </c>
      <c r="C8" s="138" t="str">
        <f t="shared" ref="C8:C16" si="21">Y8</f>
        <v>70바1531</v>
      </c>
      <c r="D8" s="113" t="str">
        <f t="shared" ref="D8:D16" si="22">Z8</f>
        <v>저상</v>
      </c>
      <c r="E8" s="109" t="str">
        <f t="shared" si="16"/>
        <v>C</v>
      </c>
      <c r="F8" s="158">
        <f t="shared" si="17"/>
        <v>0.875</v>
      </c>
      <c r="G8" s="159">
        <f t="shared" si="18"/>
        <v>1.925</v>
      </c>
      <c r="H8" s="160">
        <f t="shared" si="19"/>
        <v>2.2000000000000002</v>
      </c>
      <c r="I8" s="161">
        <f t="shared" ref="I8:I16" si="23">AC8</f>
        <v>5220.6679999999997</v>
      </c>
      <c r="J8" s="162">
        <f t="shared" ref="J8:J16" si="24">AI8/AH8</f>
        <v>5.4049122511846737E-2</v>
      </c>
      <c r="K8" s="162">
        <f t="shared" ref="K8:K16" si="25">AJ8/AH8</f>
        <v>0.37255355339639518</v>
      </c>
      <c r="L8" s="162">
        <f t="shared" ref="L8:L16" si="26">AK8/AC8</f>
        <v>0.18273523618050411</v>
      </c>
      <c r="M8" s="163">
        <f t="shared" ref="M8:M16" si="27">AG8</f>
        <v>14.994</v>
      </c>
      <c r="N8" s="164">
        <f t="shared" ref="N8:N16" si="28">IF(AW8=0,AT8,"속도계이상")</f>
        <v>0.36399999999999999</v>
      </c>
      <c r="O8" s="164">
        <f t="shared" ref="O8:O16" si="29">IF(AW8=0,AU8,"속도계이상")</f>
        <v>11.78</v>
      </c>
      <c r="P8" s="165">
        <f t="shared" ref="P8:P16" si="30">AQ8/60</f>
        <v>0</v>
      </c>
      <c r="Q8" s="166">
        <f t="shared" ref="Q8:Q16" si="31">AN8</f>
        <v>70</v>
      </c>
      <c r="R8" s="167">
        <f t="shared" ref="R8:R16" si="32">AC8/(AH8-AI8-AJ8)</f>
        <v>23.139858165323112</v>
      </c>
      <c r="S8" s="139">
        <f t="shared" ref="S8:S16" si="33">IF(AW8=0,AL8,"속도계이상")</f>
        <v>19</v>
      </c>
      <c r="T8" s="139">
        <f t="shared" ref="T8:T16" si="34">IF(AW8=0,AM8,"속도계이상")</f>
        <v>615</v>
      </c>
      <c r="U8" t="s">
        <v>115</v>
      </c>
      <c r="V8" s="5" t="s">
        <v>116</v>
      </c>
      <c r="W8" t="s">
        <v>115</v>
      </c>
      <c r="X8" s="5" t="s">
        <v>116</v>
      </c>
      <c r="Y8" t="s">
        <v>194</v>
      </c>
      <c r="Z8" t="s">
        <v>184</v>
      </c>
      <c r="AA8" t="s">
        <v>191</v>
      </c>
      <c r="AB8">
        <v>522</v>
      </c>
      <c r="AC8" s="1">
        <v>5220.6679999999997</v>
      </c>
      <c r="AD8" s="1">
        <v>2711.8310000000001</v>
      </c>
      <c r="AE8" s="28">
        <v>1.925</v>
      </c>
      <c r="AF8">
        <v>2.2000000000000002</v>
      </c>
      <c r="AG8">
        <v>14.994</v>
      </c>
      <c r="AH8">
        <v>393.46827500000001</v>
      </c>
      <c r="AI8">
        <v>21.266615000000002</v>
      </c>
      <c r="AJ8">
        <v>146.58800400000001</v>
      </c>
      <c r="AK8">
        <v>954</v>
      </c>
      <c r="AL8">
        <v>19</v>
      </c>
      <c r="AM8">
        <v>615</v>
      </c>
      <c r="AN8">
        <v>70</v>
      </c>
      <c r="AO8">
        <v>13.268331999999999</v>
      </c>
      <c r="AP8">
        <v>1322.1</v>
      </c>
      <c r="AQ8">
        <v>0</v>
      </c>
      <c r="AR8">
        <v>125</v>
      </c>
      <c r="AS8">
        <v>66909</v>
      </c>
      <c r="AT8">
        <v>0.36399999999999999</v>
      </c>
      <c r="AU8">
        <v>11.78</v>
      </c>
      <c r="AV8">
        <v>0</v>
      </c>
      <c r="AW8">
        <v>0</v>
      </c>
      <c r="AX8" s="29">
        <v>0.61</v>
      </c>
      <c r="AY8">
        <v>0.875</v>
      </c>
      <c r="AZ8" t="s">
        <v>68</v>
      </c>
      <c r="BA8" t="s">
        <v>225</v>
      </c>
      <c r="BB8">
        <v>1</v>
      </c>
      <c r="BC8" t="s">
        <v>227</v>
      </c>
      <c r="BD8">
        <v>1</v>
      </c>
      <c r="BE8">
        <v>31307.025000000001</v>
      </c>
      <c r="BF8">
        <v>0.16675707768464104</v>
      </c>
      <c r="BG8">
        <v>0.14591244297406092</v>
      </c>
      <c r="BH8">
        <v>58874.127</v>
      </c>
      <c r="BI8">
        <v>8.8675081330717651E-2</v>
      </c>
      <c r="BJ8">
        <v>7.7590696164377942E-2</v>
      </c>
      <c r="BK8">
        <v>1</v>
      </c>
      <c r="BL8" t="s">
        <v>69</v>
      </c>
      <c r="BM8">
        <v>2</v>
      </c>
      <c r="BN8" t="s">
        <v>246</v>
      </c>
    </row>
    <row r="9" spans="1:66">
      <c r="A9" s="140" t="str">
        <f t="shared" si="20"/>
        <v>시영운수</v>
      </c>
      <c r="B9" s="140" t="str">
        <f t="shared" si="1"/>
        <v>15</v>
      </c>
      <c r="C9" s="141" t="str">
        <f t="shared" si="21"/>
        <v>70바1583</v>
      </c>
      <c r="D9" s="129" t="str">
        <f t="shared" si="22"/>
        <v>저상</v>
      </c>
      <c r="E9" s="125" t="str">
        <f t="shared" si="16"/>
        <v>C</v>
      </c>
      <c r="F9" s="148">
        <f t="shared" si="17"/>
        <v>0.87391304347826082</v>
      </c>
      <c r="G9" s="149">
        <f t="shared" si="18"/>
        <v>2.0099999999999998</v>
      </c>
      <c r="H9" s="150">
        <f t="shared" si="19"/>
        <v>2.2999999999999998</v>
      </c>
      <c r="I9" s="151">
        <f t="shared" si="23"/>
        <v>1508.78</v>
      </c>
      <c r="J9" s="152">
        <f t="shared" si="24"/>
        <v>2.7022983865517259E-2</v>
      </c>
      <c r="K9" s="152">
        <f t="shared" si="25"/>
        <v>0.35200421615320504</v>
      </c>
      <c r="L9" s="152">
        <f t="shared" si="26"/>
        <v>0.20413844298042128</v>
      </c>
      <c r="M9" s="153">
        <f t="shared" si="27"/>
        <v>12.387</v>
      </c>
      <c r="N9" s="154">
        <f t="shared" si="28"/>
        <v>2.2530000000000001</v>
      </c>
      <c r="O9" s="154">
        <f t="shared" si="29"/>
        <v>5.8330000000000002</v>
      </c>
      <c r="P9" s="155">
        <f t="shared" si="30"/>
        <v>0</v>
      </c>
      <c r="Q9" s="156">
        <f t="shared" si="31"/>
        <v>70</v>
      </c>
      <c r="R9" s="157">
        <f t="shared" si="32"/>
        <v>24.509531187435435</v>
      </c>
      <c r="S9" s="142">
        <f t="shared" si="33"/>
        <v>34</v>
      </c>
      <c r="T9" s="142">
        <f t="shared" si="34"/>
        <v>88</v>
      </c>
      <c r="U9" t="s">
        <v>115</v>
      </c>
      <c r="V9" s="5" t="s">
        <v>116</v>
      </c>
      <c r="W9" t="s">
        <v>115</v>
      </c>
      <c r="X9" s="5" t="s">
        <v>116</v>
      </c>
      <c r="Y9" t="s">
        <v>195</v>
      </c>
      <c r="Z9" t="s">
        <v>184</v>
      </c>
      <c r="AA9" t="s">
        <v>191</v>
      </c>
      <c r="AB9">
        <v>522</v>
      </c>
      <c r="AC9" s="1">
        <v>1508.78</v>
      </c>
      <c r="AD9" s="1">
        <v>750.66600000000005</v>
      </c>
      <c r="AE9" s="28">
        <v>2.0099999999999998</v>
      </c>
      <c r="AF9">
        <v>2.2999999999999998</v>
      </c>
      <c r="AG9">
        <v>12.387</v>
      </c>
      <c r="AH9">
        <v>99.133020000000002</v>
      </c>
      <c r="AI9">
        <v>2.6788699999999999</v>
      </c>
      <c r="AJ9">
        <v>34.895240999999999</v>
      </c>
      <c r="AK9">
        <v>308</v>
      </c>
      <c r="AL9">
        <v>34</v>
      </c>
      <c r="AM9">
        <v>88</v>
      </c>
      <c r="AN9">
        <v>70</v>
      </c>
      <c r="AO9">
        <v>15.219752</v>
      </c>
      <c r="AP9">
        <v>175.6</v>
      </c>
      <c r="AQ9">
        <v>0</v>
      </c>
      <c r="AR9">
        <v>19</v>
      </c>
      <c r="AS9">
        <v>10899</v>
      </c>
      <c r="AT9">
        <v>2.2530000000000001</v>
      </c>
      <c r="AU9">
        <v>5.8330000000000002</v>
      </c>
      <c r="AV9">
        <v>10725</v>
      </c>
      <c r="AW9">
        <v>0</v>
      </c>
      <c r="AX9" s="29">
        <v>0.53</v>
      </c>
      <c r="AY9">
        <v>0.87391304347826082</v>
      </c>
      <c r="AZ9" t="s">
        <v>68</v>
      </c>
      <c r="BA9" t="s">
        <v>225</v>
      </c>
      <c r="BB9">
        <v>2</v>
      </c>
      <c r="BC9" t="s">
        <v>231</v>
      </c>
      <c r="BD9">
        <v>3</v>
      </c>
      <c r="BE9">
        <v>31307.025000000001</v>
      </c>
      <c r="BF9">
        <v>4.8193017381881538E-2</v>
      </c>
      <c r="BG9">
        <v>4.2116506494600817E-2</v>
      </c>
      <c r="BH9">
        <v>58874.127</v>
      </c>
      <c r="BI9">
        <v>2.5627216519066177E-2</v>
      </c>
      <c r="BJ9">
        <v>2.2395958784053482E-2</v>
      </c>
      <c r="BK9">
        <v>1</v>
      </c>
      <c r="BL9" t="s">
        <v>68</v>
      </c>
      <c r="BM9">
        <v>0</v>
      </c>
      <c r="BN9" t="s">
        <v>218</v>
      </c>
    </row>
    <row r="10" spans="1:66">
      <c r="A10" s="137" t="str">
        <f t="shared" si="20"/>
        <v>시영운수</v>
      </c>
      <c r="B10" s="137" t="str">
        <f t="shared" si="1"/>
        <v>15</v>
      </c>
      <c r="C10" s="138" t="str">
        <f t="shared" si="21"/>
        <v>73아1022</v>
      </c>
      <c r="D10" s="113" t="str">
        <f t="shared" si="22"/>
        <v>대형</v>
      </c>
      <c r="E10" s="109" t="str">
        <f t="shared" si="16"/>
        <v>B</v>
      </c>
      <c r="F10" s="158">
        <f t="shared" si="17"/>
        <v>0.91260869565217406</v>
      </c>
      <c r="G10" s="159">
        <f t="shared" si="18"/>
        <v>2.0990000000000002</v>
      </c>
      <c r="H10" s="160">
        <f t="shared" si="19"/>
        <v>2.2999999999999998</v>
      </c>
      <c r="I10" s="161">
        <f t="shared" si="23"/>
        <v>4294.9629999999997</v>
      </c>
      <c r="J10" s="162">
        <f t="shared" si="24"/>
        <v>3.8244292436902895E-2</v>
      </c>
      <c r="K10" s="162">
        <f t="shared" si="25"/>
        <v>0.38515245813876198</v>
      </c>
      <c r="L10" s="162">
        <f t="shared" si="26"/>
        <v>0.14132834206022266</v>
      </c>
      <c r="M10" s="163">
        <f t="shared" si="27"/>
        <v>12.151</v>
      </c>
      <c r="N10" s="164">
        <f t="shared" si="28"/>
        <v>0.442</v>
      </c>
      <c r="O10" s="164">
        <f t="shared" si="29"/>
        <v>31.524999999999999</v>
      </c>
      <c r="P10" s="165">
        <f t="shared" si="30"/>
        <v>0.24000000000000002</v>
      </c>
      <c r="Q10" s="166">
        <f t="shared" si="31"/>
        <v>87</v>
      </c>
      <c r="R10" s="167">
        <f t="shared" si="32"/>
        <v>26.273701606406924</v>
      </c>
      <c r="S10" s="139">
        <f t="shared" si="33"/>
        <v>19</v>
      </c>
      <c r="T10" s="139">
        <f t="shared" si="34"/>
        <v>1354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219</v>
      </c>
      <c r="Z10" s="4" t="s">
        <v>136</v>
      </c>
      <c r="AA10" s="4" t="s">
        <v>191</v>
      </c>
      <c r="AB10" s="4">
        <v>522</v>
      </c>
      <c r="AC10" s="4">
        <v>4294.9629999999997</v>
      </c>
      <c r="AD10" s="4">
        <v>2045.989</v>
      </c>
      <c r="AE10" s="4">
        <v>2.0990000000000002</v>
      </c>
      <c r="AF10" s="4">
        <v>2.2999999999999998</v>
      </c>
      <c r="AG10" s="4">
        <v>12.151</v>
      </c>
      <c r="AH10" s="4">
        <v>283.50523199999998</v>
      </c>
      <c r="AI10" s="4">
        <v>10.842457</v>
      </c>
      <c r="AJ10" s="4">
        <v>109.19273699999999</v>
      </c>
      <c r="AK10" s="4">
        <v>607</v>
      </c>
      <c r="AL10" s="4">
        <v>19</v>
      </c>
      <c r="AM10" s="4">
        <v>1354</v>
      </c>
      <c r="AN10" s="4">
        <v>87</v>
      </c>
      <c r="AO10" s="4">
        <v>15.149501000000001</v>
      </c>
      <c r="AP10" s="4">
        <v>4166.2</v>
      </c>
      <c r="AQ10" s="4">
        <v>14.4</v>
      </c>
      <c r="AR10" s="4">
        <v>87</v>
      </c>
      <c r="AS10" s="4">
        <v>37243</v>
      </c>
      <c r="AT10" s="4">
        <v>0.442</v>
      </c>
      <c r="AU10" s="4">
        <v>31.524999999999999</v>
      </c>
      <c r="AV10" s="4">
        <v>0</v>
      </c>
      <c r="AW10" s="4">
        <v>0</v>
      </c>
      <c r="AX10" s="30">
        <v>0.51</v>
      </c>
      <c r="AY10">
        <v>0.91260869565217406</v>
      </c>
      <c r="AZ10" t="s">
        <v>67</v>
      </c>
      <c r="BA10" t="s">
        <v>225</v>
      </c>
      <c r="BB10">
        <v>2</v>
      </c>
      <c r="BC10" t="s">
        <v>262</v>
      </c>
      <c r="BD10">
        <v>1</v>
      </c>
      <c r="BE10">
        <v>31307.025000000001</v>
      </c>
      <c r="BF10">
        <v>0.13718847447178387</v>
      </c>
      <c r="BG10">
        <v>0.12519939474620626</v>
      </c>
      <c r="BH10">
        <v>58874.127</v>
      </c>
      <c r="BI10">
        <v>7.2951621006626555E-2</v>
      </c>
      <c r="BJ10">
        <v>6.6576283692569196E-2</v>
      </c>
      <c r="BK10">
        <v>1</v>
      </c>
      <c r="BL10" t="s">
        <v>66</v>
      </c>
      <c r="BM10">
        <v>2</v>
      </c>
      <c r="BN10" t="s">
        <v>246</v>
      </c>
    </row>
    <row r="11" spans="1:66">
      <c r="A11" s="140" t="str">
        <f t="shared" si="20"/>
        <v>시영운수</v>
      </c>
      <c r="B11" s="140" t="str">
        <f t="shared" si="1"/>
        <v>15</v>
      </c>
      <c r="C11" s="141" t="str">
        <f t="shared" si="21"/>
        <v>73아1025</v>
      </c>
      <c r="D11" s="129" t="str">
        <f t="shared" si="22"/>
        <v>저상</v>
      </c>
      <c r="E11" s="125" t="str">
        <f t="shared" si="16"/>
        <v>D</v>
      </c>
      <c r="F11" s="148">
        <f t="shared" si="17"/>
        <v>0.82363636363636361</v>
      </c>
      <c r="G11" s="149">
        <f t="shared" si="18"/>
        <v>1.8120000000000001</v>
      </c>
      <c r="H11" s="150">
        <f t="shared" si="19"/>
        <v>2.2000000000000002</v>
      </c>
      <c r="I11" s="151">
        <f t="shared" si="23"/>
        <v>4011.098</v>
      </c>
      <c r="J11" s="152">
        <f t="shared" si="24"/>
        <v>3.3004391199562194E-2</v>
      </c>
      <c r="K11" s="152">
        <f t="shared" si="25"/>
        <v>0.41071207941225735</v>
      </c>
      <c r="L11" s="152">
        <f t="shared" si="26"/>
        <v>0.17775681372033295</v>
      </c>
      <c r="M11" s="153">
        <f t="shared" si="27"/>
        <v>14.496</v>
      </c>
      <c r="N11" s="154">
        <f t="shared" si="28"/>
        <v>0.54800000000000004</v>
      </c>
      <c r="O11" s="154">
        <f t="shared" si="29"/>
        <v>8.3520000000000003</v>
      </c>
      <c r="P11" s="155">
        <f t="shared" si="30"/>
        <v>0</v>
      </c>
      <c r="Q11" s="156">
        <f t="shared" si="31"/>
        <v>70</v>
      </c>
      <c r="R11" s="157">
        <f t="shared" si="32"/>
        <v>23.186761511596096</v>
      </c>
      <c r="S11" s="142">
        <f t="shared" si="33"/>
        <v>22</v>
      </c>
      <c r="T11" s="142">
        <f t="shared" si="34"/>
        <v>335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196</v>
      </c>
      <c r="Z11" t="s">
        <v>184</v>
      </c>
      <c r="AA11" t="s">
        <v>191</v>
      </c>
      <c r="AB11">
        <v>522</v>
      </c>
      <c r="AC11" s="1">
        <v>4011.098</v>
      </c>
      <c r="AD11" s="1">
        <v>2213.7040000000002</v>
      </c>
      <c r="AE11" s="28">
        <v>1.8120000000000001</v>
      </c>
      <c r="AF11">
        <v>2.2000000000000002</v>
      </c>
      <c r="AG11">
        <v>14.496</v>
      </c>
      <c r="AH11">
        <v>310.97607399999998</v>
      </c>
      <c r="AI11">
        <v>10.263576</v>
      </c>
      <c r="AJ11">
        <v>127.72163</v>
      </c>
      <c r="AK11">
        <v>713</v>
      </c>
      <c r="AL11">
        <v>22</v>
      </c>
      <c r="AM11">
        <v>335</v>
      </c>
      <c r="AN11">
        <v>70</v>
      </c>
      <c r="AO11">
        <v>12.898413</v>
      </c>
      <c r="AP11">
        <v>225.4</v>
      </c>
      <c r="AQ11">
        <v>0</v>
      </c>
      <c r="AR11">
        <v>110</v>
      </c>
      <c r="AS11">
        <v>83304</v>
      </c>
      <c r="AT11">
        <v>0.54800000000000004</v>
      </c>
      <c r="AU11">
        <v>8.3520000000000003</v>
      </c>
      <c r="AV11">
        <v>0</v>
      </c>
      <c r="AW11">
        <v>0</v>
      </c>
      <c r="AX11" s="29">
        <v>0.56000000000000005</v>
      </c>
      <c r="AY11">
        <v>0.82363636363636361</v>
      </c>
      <c r="AZ11" t="s">
        <v>66</v>
      </c>
      <c r="BA11" t="s">
        <v>225</v>
      </c>
      <c r="BB11">
        <v>1</v>
      </c>
      <c r="BC11" t="s">
        <v>226</v>
      </c>
      <c r="BD11">
        <v>1</v>
      </c>
      <c r="BE11">
        <v>31307.025000000001</v>
      </c>
      <c r="BF11">
        <v>0.12812134017844237</v>
      </c>
      <c r="BG11">
        <v>0.1055253947287898</v>
      </c>
      <c r="BH11">
        <v>58874.127</v>
      </c>
      <c r="BI11">
        <v>6.8130063312870859E-2</v>
      </c>
      <c r="BJ11">
        <v>5.6114397601328178E-2</v>
      </c>
      <c r="BK11">
        <v>1</v>
      </c>
      <c r="BL11" t="s">
        <v>69</v>
      </c>
      <c r="BM11">
        <v>1</v>
      </c>
      <c r="BN11" t="s">
        <v>246</v>
      </c>
    </row>
    <row r="12" spans="1:66" s="2" customFormat="1">
      <c r="A12" s="137" t="str">
        <f t="shared" si="20"/>
        <v>시영운수</v>
      </c>
      <c r="B12" s="137" t="str">
        <f t="shared" si="1"/>
        <v>28-1</v>
      </c>
      <c r="C12" s="138" t="str">
        <f t="shared" si="21"/>
        <v>70바1576</v>
      </c>
      <c r="D12" s="113" t="str">
        <f t="shared" si="22"/>
        <v>저상</v>
      </c>
      <c r="E12" s="109" t="str">
        <f t="shared" si="16"/>
        <v>C</v>
      </c>
      <c r="F12" s="158">
        <f t="shared" si="17"/>
        <v>0.87523809523809526</v>
      </c>
      <c r="G12" s="159">
        <f t="shared" si="18"/>
        <v>1.8380000000000001</v>
      </c>
      <c r="H12" s="160">
        <f t="shared" si="19"/>
        <v>2.1</v>
      </c>
      <c r="I12" s="161">
        <f t="shared" si="23"/>
        <v>404.39699999999999</v>
      </c>
      <c r="J12" s="162">
        <f t="shared" si="24"/>
        <v>1.9843043290192455E-2</v>
      </c>
      <c r="K12" s="162">
        <f t="shared" si="25"/>
        <v>0.37517158291489605</v>
      </c>
      <c r="L12" s="162">
        <f t="shared" si="26"/>
        <v>0.13105933031155029</v>
      </c>
      <c r="M12" s="163">
        <f t="shared" si="27"/>
        <v>12.753</v>
      </c>
      <c r="N12" s="164">
        <f t="shared" si="28"/>
        <v>0.247</v>
      </c>
      <c r="O12" s="164">
        <f t="shared" si="29"/>
        <v>7.4180000000000001</v>
      </c>
      <c r="P12" s="165">
        <f t="shared" si="30"/>
        <v>0</v>
      </c>
      <c r="Q12" s="166">
        <f t="shared" si="31"/>
        <v>61</v>
      </c>
      <c r="R12" s="167">
        <f t="shared" si="32"/>
        <v>21.606564725739119</v>
      </c>
      <c r="S12" s="139">
        <f t="shared" si="33"/>
        <v>1</v>
      </c>
      <c r="T12" s="139">
        <f t="shared" si="34"/>
        <v>30</v>
      </c>
      <c r="U12" t="s">
        <v>115</v>
      </c>
      <c r="V12" s="5" t="s">
        <v>117</v>
      </c>
      <c r="W12" t="s">
        <v>115</v>
      </c>
      <c r="X12" s="5" t="s">
        <v>117</v>
      </c>
      <c r="Y12" t="s">
        <v>263</v>
      </c>
      <c r="Z12" t="s">
        <v>184</v>
      </c>
      <c r="AA12" t="s">
        <v>191</v>
      </c>
      <c r="AB12">
        <v>522</v>
      </c>
      <c r="AC12" s="1">
        <v>404.39699999999999</v>
      </c>
      <c r="AD12" s="1">
        <v>220.012</v>
      </c>
      <c r="AE12" s="28">
        <v>1.8380000000000001</v>
      </c>
      <c r="AF12">
        <v>2.1</v>
      </c>
      <c r="AG12">
        <v>12.753</v>
      </c>
      <c r="AH12">
        <v>30.936938000000001</v>
      </c>
      <c r="AI12">
        <v>0.61388299999999996</v>
      </c>
      <c r="AJ12">
        <v>11.60666</v>
      </c>
      <c r="AK12">
        <v>53</v>
      </c>
      <c r="AL12">
        <v>1</v>
      </c>
      <c r="AM12">
        <v>30</v>
      </c>
      <c r="AN12">
        <v>61</v>
      </c>
      <c r="AO12">
        <v>13.071655</v>
      </c>
      <c r="AP12">
        <v>0</v>
      </c>
      <c r="AQ12">
        <v>0</v>
      </c>
      <c r="AR12">
        <v>12</v>
      </c>
      <c r="AS12">
        <v>2424</v>
      </c>
      <c r="AT12">
        <v>0.247</v>
      </c>
      <c r="AU12">
        <v>7.4180000000000001</v>
      </c>
      <c r="AV12">
        <v>0</v>
      </c>
      <c r="AW12">
        <v>0</v>
      </c>
      <c r="AX12" s="29">
        <v>0.56000000000000005</v>
      </c>
      <c r="AY12" s="2">
        <v>0.87523809523809526</v>
      </c>
      <c r="AZ12" s="2" t="s">
        <v>68</v>
      </c>
      <c r="BA12" s="2" t="s">
        <v>232</v>
      </c>
      <c r="BB12" s="2">
        <v>1</v>
      </c>
      <c r="BC12" s="2" t="s">
        <v>249</v>
      </c>
      <c r="BD12" s="2">
        <v>1</v>
      </c>
      <c r="BE12" s="2">
        <v>13381.819</v>
      </c>
      <c r="BF12" s="2">
        <v>3.0219882663186523E-2</v>
      </c>
      <c r="BG12" s="2">
        <v>2.6449592540446109E-2</v>
      </c>
      <c r="BH12" s="2">
        <v>58874.127</v>
      </c>
      <c r="BI12" s="2">
        <v>6.8688407048481583E-3</v>
      </c>
      <c r="BJ12" s="2">
        <v>6.0118710550051977E-3</v>
      </c>
      <c r="BK12" s="2">
        <v>1</v>
      </c>
      <c r="BL12" s="2" t="s">
        <v>66</v>
      </c>
      <c r="BM12" s="2">
        <v>1</v>
      </c>
      <c r="BN12" s="2" t="s">
        <v>246</v>
      </c>
    </row>
    <row r="13" spans="1:66">
      <c r="A13" s="140" t="str">
        <f t="shared" si="20"/>
        <v>시영운수</v>
      </c>
      <c r="B13" s="140" t="str">
        <f t="shared" si="1"/>
        <v>28-1</v>
      </c>
      <c r="C13" s="141" t="str">
        <f t="shared" si="21"/>
        <v>70바1579</v>
      </c>
      <c r="D13" s="129" t="str">
        <f t="shared" si="22"/>
        <v>저상</v>
      </c>
      <c r="E13" s="125" t="str">
        <f t="shared" si="16"/>
        <v>C</v>
      </c>
      <c r="F13" s="148">
        <f t="shared" si="17"/>
        <v>0.86428571428571421</v>
      </c>
      <c r="G13" s="149">
        <f t="shared" si="18"/>
        <v>1.8149999999999999</v>
      </c>
      <c r="H13" s="150">
        <f t="shared" si="19"/>
        <v>2.1</v>
      </c>
      <c r="I13" s="151">
        <f t="shared" si="23"/>
        <v>4563.8389999999999</v>
      </c>
      <c r="J13" s="152">
        <f t="shared" si="24"/>
        <v>3.5556606093109261E-2</v>
      </c>
      <c r="K13" s="152">
        <f t="shared" si="25"/>
        <v>0.40344291230121548</v>
      </c>
      <c r="L13" s="152">
        <f t="shared" si="26"/>
        <v>0.17288076989569526</v>
      </c>
      <c r="M13" s="153">
        <f t="shared" si="27"/>
        <v>13.62</v>
      </c>
      <c r="N13" s="154">
        <f t="shared" si="28"/>
        <v>0.28499999999999998</v>
      </c>
      <c r="O13" s="154">
        <f t="shared" si="29"/>
        <v>10.364000000000001</v>
      </c>
      <c r="P13" s="155">
        <f t="shared" si="30"/>
        <v>0</v>
      </c>
      <c r="Q13" s="156">
        <f t="shared" si="31"/>
        <v>71</v>
      </c>
      <c r="R13" s="157">
        <f t="shared" si="32"/>
        <v>21.884188137867291</v>
      </c>
      <c r="S13" s="142">
        <f t="shared" si="33"/>
        <v>13</v>
      </c>
      <c r="T13" s="142">
        <f t="shared" si="34"/>
        <v>473</v>
      </c>
      <c r="U13" t="s">
        <v>115</v>
      </c>
      <c r="V13" t="s">
        <v>117</v>
      </c>
      <c r="W13" s="4" t="s">
        <v>115</v>
      </c>
      <c r="X13" s="4" t="s">
        <v>117</v>
      </c>
      <c r="Y13" s="4" t="s">
        <v>248</v>
      </c>
      <c r="Z13" s="4" t="s">
        <v>184</v>
      </c>
      <c r="AA13" s="4" t="s">
        <v>191</v>
      </c>
      <c r="AB13" s="4">
        <v>522</v>
      </c>
      <c r="AC13" s="4">
        <v>4563.8389999999999</v>
      </c>
      <c r="AD13" s="4">
        <v>2514.2930000000001</v>
      </c>
      <c r="AE13" s="4">
        <v>1.8149999999999999</v>
      </c>
      <c r="AF13" s="4">
        <v>2.1</v>
      </c>
      <c r="AG13" s="4">
        <v>13.62</v>
      </c>
      <c r="AH13" s="4">
        <v>371.737729</v>
      </c>
      <c r="AI13" s="4">
        <v>13.217732</v>
      </c>
      <c r="AJ13" s="4">
        <v>149.974952</v>
      </c>
      <c r="AK13" s="4">
        <v>789</v>
      </c>
      <c r="AL13" s="4">
        <v>13</v>
      </c>
      <c r="AM13" s="4">
        <v>473</v>
      </c>
      <c r="AN13" s="4">
        <v>71</v>
      </c>
      <c r="AO13" s="4">
        <v>12.27704</v>
      </c>
      <c r="AP13" s="4">
        <v>196.9</v>
      </c>
      <c r="AQ13" s="4">
        <v>0</v>
      </c>
      <c r="AR13" s="4">
        <v>137</v>
      </c>
      <c r="AS13" s="4">
        <v>91366</v>
      </c>
      <c r="AT13" s="4">
        <v>0.28499999999999998</v>
      </c>
      <c r="AU13" s="4">
        <v>10.364000000000001</v>
      </c>
      <c r="AV13" s="4">
        <v>0</v>
      </c>
      <c r="AW13" s="4">
        <v>0</v>
      </c>
      <c r="AX13" s="30">
        <v>0.56999999999999995</v>
      </c>
      <c r="AY13">
        <v>0.86428571428571421</v>
      </c>
      <c r="AZ13" t="s">
        <v>68</v>
      </c>
      <c r="BA13" t="s">
        <v>232</v>
      </c>
      <c r="BB13">
        <v>2</v>
      </c>
      <c r="BC13" t="s">
        <v>264</v>
      </c>
      <c r="BD13">
        <v>1</v>
      </c>
      <c r="BE13">
        <v>13381.819</v>
      </c>
      <c r="BF13">
        <v>0.34104773050659259</v>
      </c>
      <c r="BG13">
        <v>0.29476268136641215</v>
      </c>
      <c r="BH13">
        <v>58874.127</v>
      </c>
      <c r="BI13">
        <v>7.7518584691710163E-2</v>
      </c>
      <c r="BJ13">
        <v>6.6998205340692354E-2</v>
      </c>
      <c r="BK13">
        <v>1</v>
      </c>
      <c r="BL13" t="s">
        <v>66</v>
      </c>
      <c r="BM13">
        <v>1</v>
      </c>
      <c r="BN13" t="s">
        <v>246</v>
      </c>
    </row>
    <row r="14" spans="1:66">
      <c r="A14" s="137" t="str">
        <f t="shared" si="20"/>
        <v>시영운수</v>
      </c>
      <c r="B14" s="137" t="str">
        <f t="shared" si="1"/>
        <v>28-1</v>
      </c>
      <c r="C14" s="138" t="str">
        <f t="shared" si="21"/>
        <v>70바1580</v>
      </c>
      <c r="D14" s="113" t="str">
        <f t="shared" si="22"/>
        <v>저상</v>
      </c>
      <c r="E14" s="109" t="str">
        <f t="shared" si="16"/>
        <v>D</v>
      </c>
      <c r="F14" s="158">
        <f t="shared" si="17"/>
        <v>0.82714285714285718</v>
      </c>
      <c r="G14" s="159">
        <f t="shared" si="18"/>
        <v>1.7370000000000001</v>
      </c>
      <c r="H14" s="160">
        <f t="shared" si="19"/>
        <v>2.1</v>
      </c>
      <c r="I14" s="161">
        <f t="shared" si="23"/>
        <v>4027.1579999999999</v>
      </c>
      <c r="J14" s="162">
        <f t="shared" si="24"/>
        <v>3.6241869549947771E-2</v>
      </c>
      <c r="K14" s="162">
        <f t="shared" si="25"/>
        <v>0.41392909212887835</v>
      </c>
      <c r="L14" s="162">
        <f t="shared" si="26"/>
        <v>0.17456479234239133</v>
      </c>
      <c r="M14" s="163">
        <f t="shared" si="27"/>
        <v>14.507999999999999</v>
      </c>
      <c r="N14" s="164">
        <f t="shared" si="28"/>
        <v>0.42199999999999999</v>
      </c>
      <c r="O14" s="164">
        <f t="shared" si="29"/>
        <v>14.327999999999999</v>
      </c>
      <c r="P14" s="165">
        <f t="shared" si="30"/>
        <v>0</v>
      </c>
      <c r="Q14" s="166">
        <f t="shared" si="31"/>
        <v>73</v>
      </c>
      <c r="R14" s="167">
        <f t="shared" si="32"/>
        <v>22.238735045437799</v>
      </c>
      <c r="S14" s="139">
        <f t="shared" si="33"/>
        <v>17</v>
      </c>
      <c r="T14" s="139">
        <f t="shared" si="34"/>
        <v>577</v>
      </c>
      <c r="U14" t="s">
        <v>115</v>
      </c>
      <c r="V14" s="5" t="s">
        <v>117</v>
      </c>
      <c r="W14" t="s">
        <v>115</v>
      </c>
      <c r="X14" s="5" t="s">
        <v>117</v>
      </c>
      <c r="Y14" t="s">
        <v>265</v>
      </c>
      <c r="Z14" t="s">
        <v>184</v>
      </c>
      <c r="AA14" t="s">
        <v>191</v>
      </c>
      <c r="AB14">
        <v>522</v>
      </c>
      <c r="AC14" s="1">
        <v>4027.1579999999999</v>
      </c>
      <c r="AD14" s="1">
        <v>2318.7130000000002</v>
      </c>
      <c r="AE14" s="28">
        <v>1.7370000000000001</v>
      </c>
      <c r="AF14">
        <v>2.1</v>
      </c>
      <c r="AG14">
        <v>14.507999999999999</v>
      </c>
      <c r="AH14">
        <v>329.352463</v>
      </c>
      <c r="AI14">
        <v>11.936349</v>
      </c>
      <c r="AJ14">
        <v>136.328566</v>
      </c>
      <c r="AK14">
        <v>703</v>
      </c>
      <c r="AL14">
        <v>17</v>
      </c>
      <c r="AM14">
        <v>577</v>
      </c>
      <c r="AN14">
        <v>73</v>
      </c>
      <c r="AO14">
        <v>12.227501999999999</v>
      </c>
      <c r="AP14">
        <v>238.7</v>
      </c>
      <c r="AQ14">
        <v>0</v>
      </c>
      <c r="AR14">
        <v>162</v>
      </c>
      <c r="AS14">
        <v>91848</v>
      </c>
      <c r="AT14">
        <v>0.42199999999999999</v>
      </c>
      <c r="AU14">
        <v>14.327999999999999</v>
      </c>
      <c r="AV14">
        <v>0</v>
      </c>
      <c r="AW14">
        <v>0</v>
      </c>
      <c r="AX14" s="29">
        <v>0.56000000000000005</v>
      </c>
      <c r="AY14">
        <v>0.82714285714285718</v>
      </c>
      <c r="AZ14" t="s">
        <v>66</v>
      </c>
      <c r="BA14" t="s">
        <v>232</v>
      </c>
      <c r="BB14">
        <v>1</v>
      </c>
      <c r="BC14" t="s">
        <v>250</v>
      </c>
      <c r="BD14">
        <v>1</v>
      </c>
      <c r="BE14">
        <v>13381.819</v>
      </c>
      <c r="BF14">
        <v>0.30094249518693983</v>
      </c>
      <c r="BG14">
        <v>0.24892243530462596</v>
      </c>
      <c r="BH14">
        <v>58874.127</v>
      </c>
      <c r="BI14">
        <v>6.8402848674087344E-2</v>
      </c>
      <c r="BJ14">
        <v>5.6578927688995105E-2</v>
      </c>
      <c r="BK14">
        <v>1</v>
      </c>
      <c r="BL14" t="s">
        <v>228</v>
      </c>
      <c r="BM14" t="s">
        <v>229</v>
      </c>
      <c r="BN14" t="s">
        <v>228</v>
      </c>
    </row>
    <row r="15" spans="1:66">
      <c r="A15" s="140" t="str">
        <f t="shared" si="20"/>
        <v>시영운수</v>
      </c>
      <c r="B15" s="140" t="str">
        <f t="shared" si="1"/>
        <v>28-1</v>
      </c>
      <c r="C15" s="141" t="str">
        <f t="shared" si="21"/>
        <v>73아1038</v>
      </c>
      <c r="D15" s="129" t="str">
        <f t="shared" si="22"/>
        <v>저상</v>
      </c>
      <c r="E15" s="125" t="str">
        <f t="shared" si="16"/>
        <v>D</v>
      </c>
      <c r="F15" s="148">
        <f t="shared" si="17"/>
        <v>0.81904761904761902</v>
      </c>
      <c r="G15" s="149">
        <f t="shared" si="18"/>
        <v>1.72</v>
      </c>
      <c r="H15" s="150">
        <f t="shared" si="19"/>
        <v>2.1</v>
      </c>
      <c r="I15" s="151">
        <f t="shared" si="23"/>
        <v>4386.4250000000002</v>
      </c>
      <c r="J15" s="152">
        <f t="shared" si="24"/>
        <v>2.878441366050033E-2</v>
      </c>
      <c r="K15" s="152">
        <f t="shared" si="25"/>
        <v>0.39240289917796678</v>
      </c>
      <c r="L15" s="152">
        <f t="shared" si="26"/>
        <v>0.17645349002889596</v>
      </c>
      <c r="M15" s="153">
        <f t="shared" si="27"/>
        <v>16.370999999999999</v>
      </c>
      <c r="N15" s="154">
        <f t="shared" si="28"/>
        <v>0.79800000000000004</v>
      </c>
      <c r="O15" s="154">
        <f t="shared" si="29"/>
        <v>21.567</v>
      </c>
      <c r="P15" s="155">
        <f t="shared" si="30"/>
        <v>0</v>
      </c>
      <c r="Q15" s="156">
        <f t="shared" si="31"/>
        <v>76</v>
      </c>
      <c r="R15" s="157">
        <f t="shared" si="32"/>
        <v>21.613943223918366</v>
      </c>
      <c r="S15" s="142">
        <f t="shared" si="33"/>
        <v>35</v>
      </c>
      <c r="T15" s="142">
        <f t="shared" si="34"/>
        <v>946</v>
      </c>
      <c r="U15" t="s">
        <v>115</v>
      </c>
      <c r="V15" s="5" t="s">
        <v>117</v>
      </c>
      <c r="W15" t="s">
        <v>115</v>
      </c>
      <c r="X15" s="5" t="s">
        <v>117</v>
      </c>
      <c r="Y15" t="s">
        <v>197</v>
      </c>
      <c r="Z15" t="s">
        <v>184</v>
      </c>
      <c r="AA15" t="s">
        <v>191</v>
      </c>
      <c r="AB15">
        <v>522</v>
      </c>
      <c r="AC15" s="1">
        <v>4386.4250000000002</v>
      </c>
      <c r="AD15" s="1">
        <v>2550.1729999999998</v>
      </c>
      <c r="AE15" s="28">
        <v>1.72</v>
      </c>
      <c r="AF15">
        <v>2.1</v>
      </c>
      <c r="AG15">
        <v>16.370999999999999</v>
      </c>
      <c r="AH15">
        <v>350.62159400000002</v>
      </c>
      <c r="AI15">
        <v>10.092437</v>
      </c>
      <c r="AJ15">
        <v>137.58493000000001</v>
      </c>
      <c r="AK15">
        <v>774</v>
      </c>
      <c r="AL15">
        <v>35</v>
      </c>
      <c r="AM15">
        <v>946</v>
      </c>
      <c r="AN15">
        <v>76</v>
      </c>
      <c r="AO15">
        <v>12.510424</v>
      </c>
      <c r="AP15">
        <v>367.2</v>
      </c>
      <c r="AQ15">
        <v>0</v>
      </c>
      <c r="AR15">
        <v>137</v>
      </c>
      <c r="AS15">
        <v>51350</v>
      </c>
      <c r="AT15">
        <v>0.79800000000000004</v>
      </c>
      <c r="AU15">
        <v>21.567</v>
      </c>
      <c r="AV15">
        <v>0</v>
      </c>
      <c r="AW15">
        <v>0</v>
      </c>
      <c r="AX15" s="29">
        <v>0.62</v>
      </c>
      <c r="AY15">
        <v>0.81904761904761902</v>
      </c>
      <c r="AZ15" t="s">
        <v>66</v>
      </c>
      <c r="BA15" t="s">
        <v>232</v>
      </c>
      <c r="BB15">
        <v>2</v>
      </c>
      <c r="BC15" t="s">
        <v>266</v>
      </c>
      <c r="BD15">
        <v>1</v>
      </c>
      <c r="BE15">
        <v>13381.819</v>
      </c>
      <c r="BF15">
        <v>0.32778989164328109</v>
      </c>
      <c r="BG15">
        <v>0.2684755302983064</v>
      </c>
      <c r="BH15">
        <v>58874.127</v>
      </c>
      <c r="BI15">
        <v>7.4505138734371382E-2</v>
      </c>
      <c r="BJ15">
        <v>6.1023256487199418E-2</v>
      </c>
      <c r="BK15">
        <v>1</v>
      </c>
      <c r="BL15" t="s">
        <v>69</v>
      </c>
      <c r="BM15">
        <v>1</v>
      </c>
      <c r="BN15" t="s">
        <v>246</v>
      </c>
    </row>
    <row r="16" spans="1:66">
      <c r="A16" s="137" t="str">
        <f t="shared" si="20"/>
        <v>시영운수</v>
      </c>
      <c r="B16" s="137" t="str">
        <f t="shared" si="1"/>
        <v>29</v>
      </c>
      <c r="C16" s="138" t="str">
        <f t="shared" si="21"/>
        <v>70바1530</v>
      </c>
      <c r="D16" s="113" t="str">
        <f t="shared" si="22"/>
        <v>저상</v>
      </c>
      <c r="E16" s="109" t="str">
        <f t="shared" si="16"/>
        <v>S</v>
      </c>
      <c r="F16" s="158">
        <f t="shared" si="17"/>
        <v>1.0011111111111111</v>
      </c>
      <c r="G16" s="159">
        <f t="shared" si="18"/>
        <v>2.7029999999999998</v>
      </c>
      <c r="H16" s="160">
        <f t="shared" si="19"/>
        <v>2.7</v>
      </c>
      <c r="I16" s="161">
        <f t="shared" si="23"/>
        <v>5840.326</v>
      </c>
      <c r="J16" s="162">
        <f t="shared" si="24"/>
        <v>6.118203451982096E-2</v>
      </c>
      <c r="K16" s="162">
        <f t="shared" si="25"/>
        <v>0.27203506342961364</v>
      </c>
      <c r="L16" s="162">
        <f t="shared" si="26"/>
        <v>0.13201317871639356</v>
      </c>
      <c r="M16" s="163">
        <f t="shared" si="27"/>
        <v>12.923999999999999</v>
      </c>
      <c r="N16" s="164">
        <f t="shared" si="28"/>
        <v>0</v>
      </c>
      <c r="O16" s="164">
        <f t="shared" si="29"/>
        <v>8.0990000000000002</v>
      </c>
      <c r="P16" s="165">
        <f t="shared" si="30"/>
        <v>0</v>
      </c>
      <c r="Q16" s="166">
        <f t="shared" si="31"/>
        <v>65</v>
      </c>
      <c r="R16" s="167">
        <f t="shared" si="32"/>
        <v>26.015995425004025</v>
      </c>
      <c r="S16" s="139">
        <f t="shared" si="33"/>
        <v>0</v>
      </c>
      <c r="T16" s="139">
        <f t="shared" si="34"/>
        <v>473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198</v>
      </c>
      <c r="Z16" s="4" t="s">
        <v>184</v>
      </c>
      <c r="AA16" s="4" t="s">
        <v>191</v>
      </c>
      <c r="AB16" s="4">
        <v>522</v>
      </c>
      <c r="AC16" s="4">
        <v>5840.326</v>
      </c>
      <c r="AD16" s="4">
        <v>2160.6329999999998</v>
      </c>
      <c r="AE16" s="4">
        <v>2.7029999999999998</v>
      </c>
      <c r="AF16" s="4">
        <v>2.7</v>
      </c>
      <c r="AG16" s="4">
        <v>12.923999999999999</v>
      </c>
      <c r="AH16" s="4">
        <v>336.67602199999999</v>
      </c>
      <c r="AI16" s="4">
        <v>20.598524000000001</v>
      </c>
      <c r="AJ16" s="4">
        <v>91.587682999999998</v>
      </c>
      <c r="AK16" s="4">
        <v>771</v>
      </c>
      <c r="AL16" s="4">
        <v>0</v>
      </c>
      <c r="AM16" s="4">
        <v>473</v>
      </c>
      <c r="AN16" s="4">
        <v>65</v>
      </c>
      <c r="AO16" s="4">
        <v>17.347020000000001</v>
      </c>
      <c r="AP16" s="4">
        <v>74</v>
      </c>
      <c r="AQ16" s="4">
        <v>0</v>
      </c>
      <c r="AR16" s="4">
        <v>41</v>
      </c>
      <c r="AS16" s="4">
        <v>49517</v>
      </c>
      <c r="AT16" s="4">
        <v>0</v>
      </c>
      <c r="AU16" s="4">
        <v>8.0990000000000002</v>
      </c>
      <c r="AV16" s="4">
        <v>47431</v>
      </c>
      <c r="AW16" s="4">
        <v>0</v>
      </c>
      <c r="AX16" s="30">
        <v>0.69</v>
      </c>
      <c r="AY16">
        <v>1.0011111111111111</v>
      </c>
      <c r="AZ16" t="s">
        <v>253</v>
      </c>
      <c r="BA16" t="s">
        <v>233</v>
      </c>
      <c r="BB16">
        <v>1</v>
      </c>
      <c r="BC16" t="s">
        <v>267</v>
      </c>
      <c r="BD16">
        <v>6</v>
      </c>
      <c r="BE16">
        <v>12403.454</v>
      </c>
      <c r="BF16">
        <v>0.47086287416392242</v>
      </c>
      <c r="BG16">
        <v>0.47138605513521564</v>
      </c>
      <c r="BH16">
        <v>58874.127</v>
      </c>
      <c r="BI16">
        <v>9.9200214043088916E-2</v>
      </c>
      <c r="BJ16">
        <v>9.9310436503136784E-2</v>
      </c>
      <c r="BK16">
        <v>1</v>
      </c>
      <c r="BL16" t="s">
        <v>67</v>
      </c>
      <c r="BM16">
        <v>2</v>
      </c>
      <c r="BN16" t="s">
        <v>246</v>
      </c>
    </row>
    <row r="17" spans="1:66">
      <c r="A17" s="140" t="str">
        <f t="shared" ref="A17:A18" si="35">W17</f>
        <v>시영운수</v>
      </c>
      <c r="B17" s="140" t="str">
        <f t="shared" ref="B17:B18" si="36">X17</f>
        <v>29</v>
      </c>
      <c r="C17" s="141" t="str">
        <f t="shared" ref="C17:C18" si="37">Y17</f>
        <v>73아1004</v>
      </c>
      <c r="D17" s="129" t="str">
        <f t="shared" ref="D17:D18" si="38">Z17</f>
        <v>저상</v>
      </c>
      <c r="E17" s="125" t="str">
        <f t="shared" ref="E17:E18" si="39">AZ17</f>
        <v>B</v>
      </c>
      <c r="F17" s="148">
        <f t="shared" ref="F17:F18" si="40">G17/H17</f>
        <v>0.90666666666666662</v>
      </c>
      <c r="G17" s="149">
        <f t="shared" ref="G17:G18" si="41">AE17</f>
        <v>2.448</v>
      </c>
      <c r="H17" s="150">
        <f t="shared" ref="H17:H18" si="42">AF17</f>
        <v>2.7</v>
      </c>
      <c r="I17" s="151">
        <f t="shared" ref="I17:I18" si="43">AC17</f>
        <v>6563.1279999999997</v>
      </c>
      <c r="J17" s="152">
        <f t="shared" ref="J17:J18" si="44">AI17/AH17</f>
        <v>5.9695761519042871E-2</v>
      </c>
      <c r="K17" s="152">
        <f t="shared" ref="K17:K18" si="45">AJ17/AH17</f>
        <v>0.30020961978184291</v>
      </c>
      <c r="L17" s="152">
        <f t="shared" ref="L17:L18" si="46">AK17/AC17</f>
        <v>0.14779538049539792</v>
      </c>
      <c r="M17" s="153">
        <f t="shared" ref="M17:M18" si="47">AG17</f>
        <v>12.17</v>
      </c>
      <c r="N17" s="154">
        <f t="shared" ref="N17:N18" si="48">IF(AW17=0,AT17,"속도계이상")</f>
        <v>6.0999999999999999E-2</v>
      </c>
      <c r="O17" s="154">
        <f t="shared" ref="O17:O18" si="49">IF(AW17=0,AU17,"속도계이상")</f>
        <v>10.01</v>
      </c>
      <c r="P17" s="155">
        <f t="shared" ref="P17:P18" si="50">AQ17/60</f>
        <v>0</v>
      </c>
      <c r="Q17" s="156">
        <f t="shared" ref="Q17:Q18" si="51">AN17</f>
        <v>69</v>
      </c>
      <c r="R17" s="157">
        <f t="shared" ref="R17:R18" si="52">AC17/(AH17-AI17-AJ17)</f>
        <v>26.07176676543488</v>
      </c>
      <c r="S17" s="142">
        <f t="shared" ref="S17:S18" si="53">IF(AW17=0,AL17,"속도계이상")</f>
        <v>4</v>
      </c>
      <c r="T17" s="142">
        <f t="shared" ref="T17:T18" si="54">IF(AW17=0,AM17,"속도계이상")</f>
        <v>657</v>
      </c>
      <c r="U17" t="s">
        <v>115</v>
      </c>
      <c r="V17" t="s">
        <v>118</v>
      </c>
      <c r="W17" t="s">
        <v>115</v>
      </c>
      <c r="X17" s="4" t="s">
        <v>118</v>
      </c>
      <c r="Y17" s="4" t="s">
        <v>268</v>
      </c>
      <c r="Z17" s="4" t="s">
        <v>184</v>
      </c>
      <c r="AA17" s="4" t="s">
        <v>191</v>
      </c>
      <c r="AB17" s="4">
        <v>522</v>
      </c>
      <c r="AC17" s="4">
        <v>6563.1279999999997</v>
      </c>
      <c r="AD17" s="4">
        <v>2680.953</v>
      </c>
      <c r="AE17" s="4">
        <v>2.448</v>
      </c>
      <c r="AF17" s="4">
        <v>2.7</v>
      </c>
      <c r="AG17" s="4">
        <v>12.17</v>
      </c>
      <c r="AH17" s="4">
        <v>393.27490599999999</v>
      </c>
      <c r="AI17" s="4">
        <v>23.476845000000001</v>
      </c>
      <c r="AJ17" s="4">
        <v>118.06491</v>
      </c>
      <c r="AK17" s="4">
        <v>970</v>
      </c>
      <c r="AL17" s="4">
        <v>4</v>
      </c>
      <c r="AM17" s="4">
        <v>657</v>
      </c>
      <c r="AN17" s="4">
        <v>69</v>
      </c>
      <c r="AO17" s="4">
        <v>16.688396999999998</v>
      </c>
      <c r="AP17" s="4">
        <v>151.1</v>
      </c>
      <c r="AQ17" s="4">
        <v>0</v>
      </c>
      <c r="AR17" s="4">
        <v>102</v>
      </c>
      <c r="AS17" s="4">
        <v>102698</v>
      </c>
      <c r="AT17" s="4">
        <v>6.0999999999999999E-2</v>
      </c>
      <c r="AU17" s="4">
        <v>10.01</v>
      </c>
      <c r="AV17" s="4">
        <v>0</v>
      </c>
      <c r="AW17" s="4">
        <v>0</v>
      </c>
      <c r="AX17" s="4">
        <v>0.6</v>
      </c>
      <c r="AY17">
        <v>0.90666666666666662</v>
      </c>
      <c r="AZ17" t="s">
        <v>67</v>
      </c>
      <c r="BA17" t="s">
        <v>233</v>
      </c>
      <c r="BB17">
        <v>1</v>
      </c>
      <c r="BC17" t="s">
        <v>269</v>
      </c>
      <c r="BD17">
        <v>1</v>
      </c>
      <c r="BE17">
        <v>12403.454</v>
      </c>
      <c r="BF17">
        <v>0.52913712583607764</v>
      </c>
      <c r="BG17">
        <v>0.47975099409137706</v>
      </c>
      <c r="BH17">
        <v>58874.127</v>
      </c>
      <c r="BI17">
        <v>0.11147728780759671</v>
      </c>
      <c r="BJ17">
        <v>0.10107274094555434</v>
      </c>
      <c r="BK17">
        <v>1</v>
      </c>
      <c r="BL17" t="s">
        <v>66</v>
      </c>
      <c r="BM17">
        <v>2</v>
      </c>
      <c r="BN17" t="s">
        <v>246</v>
      </c>
    </row>
    <row r="18" spans="1:66">
      <c r="A18" s="137" t="str">
        <f t="shared" si="35"/>
        <v>시영운수</v>
      </c>
      <c r="B18" s="137" t="str">
        <f t="shared" si="36"/>
        <v>예비</v>
      </c>
      <c r="C18" s="138" t="str">
        <f t="shared" si="37"/>
        <v>73아1006</v>
      </c>
      <c r="D18" s="113" t="str">
        <f t="shared" si="38"/>
        <v>저상</v>
      </c>
      <c r="E18" s="109" t="str">
        <f t="shared" si="39"/>
        <v>C</v>
      </c>
      <c r="F18" s="158">
        <f t="shared" si="40"/>
        <v>0.8743478260869566</v>
      </c>
      <c r="G18" s="159">
        <f t="shared" si="41"/>
        <v>2.0110000000000001</v>
      </c>
      <c r="H18" s="160">
        <f t="shared" si="42"/>
        <v>2.2999999999999998</v>
      </c>
      <c r="I18" s="161">
        <f t="shared" si="43"/>
        <v>1781.829</v>
      </c>
      <c r="J18" s="162">
        <f t="shared" si="44"/>
        <v>4.163572428689051E-2</v>
      </c>
      <c r="K18" s="162">
        <f t="shared" si="45"/>
        <v>0.38891248090140168</v>
      </c>
      <c r="L18" s="162">
        <f t="shared" si="46"/>
        <v>0.17397853553848322</v>
      </c>
      <c r="M18" s="163">
        <f t="shared" si="47"/>
        <v>13.17</v>
      </c>
      <c r="N18" s="164">
        <f t="shared" si="48"/>
        <v>0.39300000000000002</v>
      </c>
      <c r="O18" s="164">
        <f t="shared" si="49"/>
        <v>9.5410000000000004</v>
      </c>
      <c r="P18" s="165">
        <f t="shared" si="50"/>
        <v>0</v>
      </c>
      <c r="Q18" s="166">
        <f t="shared" si="51"/>
        <v>68</v>
      </c>
      <c r="R18" s="167">
        <f t="shared" si="52"/>
        <v>22.540840693385864</v>
      </c>
      <c r="S18" s="139">
        <f t="shared" si="53"/>
        <v>7</v>
      </c>
      <c r="T18" s="139">
        <f t="shared" si="54"/>
        <v>170</v>
      </c>
      <c r="U18" t="s">
        <v>115</v>
      </c>
      <c r="V18" t="s">
        <v>89</v>
      </c>
      <c r="W18" t="s">
        <v>115</v>
      </c>
      <c r="X18" s="4" t="s">
        <v>89</v>
      </c>
      <c r="Y18" s="4" t="s">
        <v>217</v>
      </c>
      <c r="Z18" s="4" t="s">
        <v>184</v>
      </c>
      <c r="AA18" s="4" t="s">
        <v>191</v>
      </c>
      <c r="AB18" s="4">
        <v>522</v>
      </c>
      <c r="AC18" s="4">
        <v>1781.829</v>
      </c>
      <c r="AD18" s="4">
        <v>885.83199999999999</v>
      </c>
      <c r="AE18" s="4">
        <v>2.0110000000000001</v>
      </c>
      <c r="AF18" s="4">
        <v>2.2999999999999998</v>
      </c>
      <c r="AG18" s="4">
        <v>13.17</v>
      </c>
      <c r="AH18" s="4">
        <v>138.81581499999999</v>
      </c>
      <c r="AI18" s="4">
        <v>5.7796969999999996</v>
      </c>
      <c r="AJ18" s="4">
        <v>53.987203000000001</v>
      </c>
      <c r="AK18" s="4">
        <v>310</v>
      </c>
      <c r="AL18" s="4">
        <v>7</v>
      </c>
      <c r="AM18" s="4">
        <v>170</v>
      </c>
      <c r="AN18" s="4">
        <v>68</v>
      </c>
      <c r="AO18" s="4">
        <v>12.835922</v>
      </c>
      <c r="AP18" s="4">
        <v>191.1</v>
      </c>
      <c r="AQ18" s="4">
        <v>0</v>
      </c>
      <c r="AR18" s="4">
        <v>42</v>
      </c>
      <c r="AS18" s="4">
        <v>29146</v>
      </c>
      <c r="AT18" s="4">
        <v>0.39300000000000002</v>
      </c>
      <c r="AU18" s="4">
        <v>9.5410000000000004</v>
      </c>
      <c r="AV18" s="4">
        <v>0</v>
      </c>
      <c r="AW18" s="4">
        <v>0</v>
      </c>
      <c r="AX18" s="4">
        <v>0.6</v>
      </c>
      <c r="AY18">
        <v>0.8743478260869566</v>
      </c>
      <c r="AZ18" t="s">
        <v>68</v>
      </c>
      <c r="BA18" t="s">
        <v>234</v>
      </c>
      <c r="BB18">
        <v>9</v>
      </c>
      <c r="BC18" t="s">
        <v>270</v>
      </c>
      <c r="BD18">
        <v>1</v>
      </c>
      <c r="BE18">
        <v>1781.829</v>
      </c>
      <c r="BF18">
        <v>1</v>
      </c>
      <c r="BG18">
        <v>0.8743478260869566</v>
      </c>
      <c r="BH18">
        <v>58874.127</v>
      </c>
      <c r="BI18">
        <v>3.0265060236052417E-2</v>
      </c>
      <c r="BJ18">
        <v>2.6462189623783224E-2</v>
      </c>
      <c r="BK18">
        <v>1</v>
      </c>
      <c r="BL18" t="s">
        <v>66</v>
      </c>
      <c r="BM18">
        <v>1</v>
      </c>
      <c r="BN18" t="s">
        <v>246</v>
      </c>
    </row>
  </sheetData>
  <sortState xmlns:xlrd2="http://schemas.microsoft.com/office/spreadsheetml/2017/richdata2" ref="U5:AX16">
    <sortCondition ref="Y5:Y16"/>
    <sortCondition ref="U5:U16"/>
  </sortState>
  <phoneticPr fontId="2" type="noConversion"/>
  <conditionalFormatting sqref="E1 E2:H3 E4 E5:H1048576">
    <cfRule type="containsText" dxfId="42" priority="1" operator="containsText" text="F">
      <formula>NOT(ISERROR(SEARCH("F",E1)))</formula>
    </cfRule>
    <cfRule type="containsText" dxfId="41" priority="2" operator="containsText" text="D">
      <formula>NOT(ISERROR(SEARCH("D",E1)))</formula>
    </cfRule>
    <cfRule type="containsText" dxfId="40" priority="3" operator="containsText" text="C">
      <formula>NOT(ISERROR(SEARCH("C",E1)))</formula>
    </cfRule>
    <cfRule type="containsText" dxfId="39" priority="4" operator="containsText" text="B">
      <formula>NOT(ISERROR(SEARCH("B",E1)))</formula>
    </cfRule>
    <cfRule type="containsText" dxfId="38" priority="5" operator="containsText" text="A">
      <formula>NOT(ISERROR(SEARCH("A",E1)))</formula>
    </cfRule>
    <cfRule type="containsText" dxfId="3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2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38</v>
      </c>
      <c r="B4" s="120" t="s">
        <v>48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176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179</v>
      </c>
      <c r="AN4" s="13" t="s">
        <v>180</v>
      </c>
      <c r="AO4" t="s">
        <v>181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64</v>
      </c>
      <c r="BF4" t="s">
        <v>0</v>
      </c>
      <c r="BG4" t="s">
        <v>167</v>
      </c>
      <c r="BH4" t="s">
        <v>72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64</v>
      </c>
      <c r="BO4" t="s">
        <v>166</v>
      </c>
      <c r="BP4" t="s">
        <v>170</v>
      </c>
    </row>
    <row r="5" spans="1:68" ht="16.5">
      <c r="A5" s="225" t="str">
        <f>BF5</f>
        <v>시영운수</v>
      </c>
      <c r="B5" s="124">
        <f>IF(BH5="null", E5, BH5)</f>
        <v>14</v>
      </c>
      <c r="C5" s="125" t="str">
        <f>BN5</f>
        <v>D</v>
      </c>
      <c r="D5" s="126">
        <f>BM5</f>
        <v>0.82363636363636361</v>
      </c>
      <c r="E5" s="127">
        <f>U5</f>
        <v>14</v>
      </c>
      <c r="F5" s="128" t="str">
        <f>BG5</f>
        <v>15</v>
      </c>
      <c r="G5" s="129" t="str">
        <f>BK5</f>
        <v>73아1025</v>
      </c>
      <c r="H5" s="130">
        <f>BJ5</f>
        <v>1</v>
      </c>
      <c r="I5" s="131">
        <f>BP5</f>
        <v>4011.098</v>
      </c>
      <c r="J5" s="132">
        <f>AB5/AA5</f>
        <v>3.3004391199562194E-2</v>
      </c>
      <c r="K5" s="132">
        <f>AC5/AA5</f>
        <v>0.41071207941225735</v>
      </c>
      <c r="L5" s="132">
        <f>AD5/I5</f>
        <v>0.17775681372033295</v>
      </c>
      <c r="M5" s="133">
        <f>Z5</f>
        <v>14.496</v>
      </c>
      <c r="N5" s="134">
        <f>AE5*100/W5</f>
        <v>0.54847824710341164</v>
      </c>
      <c r="O5" s="134">
        <f>AF5*100/W5</f>
        <v>8.3518278536201311</v>
      </c>
      <c r="P5" s="216">
        <f>AK5</f>
        <v>110</v>
      </c>
      <c r="Q5" s="217">
        <f>AE5</f>
        <v>22</v>
      </c>
      <c r="R5" s="217">
        <f>AF5</f>
        <v>335</v>
      </c>
      <c r="T5">
        <v>522</v>
      </c>
      <c r="U5">
        <v>14</v>
      </c>
      <c r="V5" t="s">
        <v>235</v>
      </c>
      <c r="W5">
        <v>4011.098</v>
      </c>
      <c r="X5">
        <v>2213.7040000000002</v>
      </c>
      <c r="Y5">
        <v>1.8120000000000001</v>
      </c>
      <c r="Z5">
        <v>14.496</v>
      </c>
      <c r="AA5">
        <v>310.97607399999998</v>
      </c>
      <c r="AB5">
        <v>10.263576</v>
      </c>
      <c r="AC5">
        <v>127.72163</v>
      </c>
      <c r="AD5" s="1">
        <v>713</v>
      </c>
      <c r="AE5">
        <v>22</v>
      </c>
      <c r="AF5">
        <v>335</v>
      </c>
      <c r="AG5">
        <v>70</v>
      </c>
      <c r="AH5">
        <v>12.898413</v>
      </c>
      <c r="AI5">
        <v>225.4</v>
      </c>
      <c r="AJ5">
        <v>0</v>
      </c>
      <c r="AK5">
        <v>110</v>
      </c>
      <c r="AL5">
        <v>83304</v>
      </c>
      <c r="AM5" t="s">
        <v>236</v>
      </c>
      <c r="AN5" t="s">
        <v>271</v>
      </c>
      <c r="AO5">
        <v>4011.098</v>
      </c>
      <c r="AR5" t="s">
        <v>115</v>
      </c>
      <c r="AS5" t="s">
        <v>116</v>
      </c>
      <c r="AT5" t="s">
        <v>196</v>
      </c>
      <c r="AU5" t="s">
        <v>235</v>
      </c>
      <c r="AV5" t="s">
        <v>191</v>
      </c>
      <c r="AW5">
        <v>1</v>
      </c>
      <c r="BB5">
        <v>0.82363636363636361</v>
      </c>
      <c r="BC5" t="s">
        <v>66</v>
      </c>
      <c r="BF5" t="s">
        <v>115</v>
      </c>
      <c r="BG5" t="s">
        <v>116</v>
      </c>
      <c r="BH5" t="s">
        <v>235</v>
      </c>
      <c r="BI5">
        <v>14</v>
      </c>
      <c r="BJ5">
        <v>1</v>
      </c>
      <c r="BK5" t="s">
        <v>196</v>
      </c>
      <c r="BL5" t="s">
        <v>171</v>
      </c>
      <c r="BM5">
        <v>0.82363636363636361</v>
      </c>
      <c r="BN5" t="s">
        <v>66</v>
      </c>
      <c r="BO5" t="s">
        <v>174</v>
      </c>
      <c r="BP5">
        <v>4011.098</v>
      </c>
    </row>
    <row r="6" spans="1:68" ht="16.5">
      <c r="A6" s="226" t="str">
        <f t="shared" ref="A6:A7" si="0">BF6</f>
        <v>시영운수</v>
      </c>
      <c r="B6" s="108">
        <f t="shared" ref="B6:B20" si="1">IF(BH6="null", E6, BH6)</f>
        <v>7107</v>
      </c>
      <c r="C6" s="109" t="str">
        <f t="shared" ref="C6:C7" si="2">BN6</f>
        <v>B</v>
      </c>
      <c r="D6" s="110">
        <f t="shared" ref="D6:D7" si="3">BM6</f>
        <v>0.91260869565217406</v>
      </c>
      <c r="E6" s="111">
        <f t="shared" ref="E6:E7" si="4">U6</f>
        <v>7107</v>
      </c>
      <c r="F6" s="112" t="str">
        <f t="shared" ref="F6:F7" si="5">BG6</f>
        <v>15</v>
      </c>
      <c r="G6" s="113" t="str">
        <f t="shared" ref="G6:G7" si="6">BK6</f>
        <v>73아1022</v>
      </c>
      <c r="H6" s="114">
        <f t="shared" ref="H6:H7" si="7">BJ6</f>
        <v>1</v>
      </c>
      <c r="I6" s="115">
        <f t="shared" ref="I6:I7" si="8">BP6</f>
        <v>4294.9629999999997</v>
      </c>
      <c r="J6" s="116">
        <f t="shared" ref="J6:J7" si="9">AB6/AA6</f>
        <v>3.8244292436902895E-2</v>
      </c>
      <c r="K6" s="116">
        <f t="shared" ref="K6:K7" si="10">AC6/AA6</f>
        <v>0.38515245813876198</v>
      </c>
      <c r="L6" s="116">
        <f t="shared" ref="L6:L7" si="11">AD6/I6</f>
        <v>0.14132834206022266</v>
      </c>
      <c r="M6" s="117">
        <f t="shared" ref="M6:M7" si="12">Z6</f>
        <v>12.151</v>
      </c>
      <c r="N6" s="118">
        <f t="shared" ref="N6:N7" si="13">AE6*100/W6</f>
        <v>0.44237866542738558</v>
      </c>
      <c r="O6" s="118">
        <f t="shared" ref="O6:O7" si="14">AF6*100/W6</f>
        <v>31.525300683614738</v>
      </c>
      <c r="P6" s="218">
        <f t="shared" ref="P6:P7" si="15">AK6</f>
        <v>87</v>
      </c>
      <c r="Q6" s="219">
        <f t="shared" ref="Q6:Q7" si="16">AE6</f>
        <v>19</v>
      </c>
      <c r="R6" s="219">
        <f t="shared" ref="R6:R7" si="17">AF6</f>
        <v>1354</v>
      </c>
      <c r="T6">
        <v>522</v>
      </c>
      <c r="U6">
        <v>7107</v>
      </c>
      <c r="V6" t="s">
        <v>235</v>
      </c>
      <c r="W6">
        <v>4294.9629999999997</v>
      </c>
      <c r="X6">
        <v>2045.989</v>
      </c>
      <c r="Y6">
        <v>2.0990000000000002</v>
      </c>
      <c r="Z6">
        <v>12.151</v>
      </c>
      <c r="AA6">
        <v>283.50523199999998</v>
      </c>
      <c r="AB6">
        <v>10.842457</v>
      </c>
      <c r="AC6">
        <v>109.19273699999999</v>
      </c>
      <c r="AD6" s="1">
        <v>607</v>
      </c>
      <c r="AE6">
        <v>19</v>
      </c>
      <c r="AF6">
        <v>1354</v>
      </c>
      <c r="AG6">
        <v>87</v>
      </c>
      <c r="AH6">
        <v>15.149501000000001</v>
      </c>
      <c r="AI6">
        <v>4166.2</v>
      </c>
      <c r="AJ6">
        <v>14.4</v>
      </c>
      <c r="AK6">
        <v>87</v>
      </c>
      <c r="AL6">
        <v>37243</v>
      </c>
      <c r="AM6" t="s">
        <v>237</v>
      </c>
      <c r="AN6" t="s">
        <v>272</v>
      </c>
      <c r="AO6">
        <v>4294.9629999999997</v>
      </c>
      <c r="AR6" t="s">
        <v>115</v>
      </c>
      <c r="AS6" t="s">
        <v>116</v>
      </c>
      <c r="AT6" t="s">
        <v>219</v>
      </c>
      <c r="AU6" t="s">
        <v>235</v>
      </c>
      <c r="AV6" t="s">
        <v>191</v>
      </c>
      <c r="AW6">
        <v>1</v>
      </c>
      <c r="BB6">
        <v>0.91260869565217406</v>
      </c>
      <c r="BC6" t="s">
        <v>67</v>
      </c>
      <c r="BF6" t="s">
        <v>115</v>
      </c>
      <c r="BG6" t="s">
        <v>116</v>
      </c>
      <c r="BH6" t="s">
        <v>235</v>
      </c>
      <c r="BI6">
        <v>7107</v>
      </c>
      <c r="BJ6">
        <v>1</v>
      </c>
      <c r="BK6" t="s">
        <v>219</v>
      </c>
      <c r="BL6" t="s">
        <v>171</v>
      </c>
      <c r="BM6">
        <v>0.91260869565217406</v>
      </c>
      <c r="BN6" t="s">
        <v>67</v>
      </c>
      <c r="BO6" t="s">
        <v>172</v>
      </c>
      <c r="BP6">
        <v>4294.9629999999997</v>
      </c>
    </row>
    <row r="7" spans="1:68" ht="16.5">
      <c r="A7" s="225" t="str">
        <f t="shared" si="0"/>
        <v>시영운수</v>
      </c>
      <c r="B7" s="124" t="str">
        <f t="shared" si="1"/>
        <v>강준모</v>
      </c>
      <c r="C7" s="125" t="str">
        <f t="shared" si="2"/>
        <v>S</v>
      </c>
      <c r="D7" s="126">
        <f t="shared" si="3"/>
        <v>1.1188888888888888</v>
      </c>
      <c r="E7" s="127">
        <f t="shared" si="4"/>
        <v>7042</v>
      </c>
      <c r="F7" s="128" t="str">
        <f t="shared" si="5"/>
        <v>29</v>
      </c>
      <c r="G7" s="129" t="str">
        <f t="shared" si="6"/>
        <v>70바1530</v>
      </c>
      <c r="H7" s="130">
        <f t="shared" si="7"/>
        <v>1</v>
      </c>
      <c r="I7" s="131">
        <f t="shared" si="8"/>
        <v>566.03300000000002</v>
      </c>
      <c r="J7" s="132">
        <f t="shared" si="9"/>
        <v>4.9516684552712346E-2</v>
      </c>
      <c r="K7" s="132">
        <f t="shared" si="10"/>
        <v>0.18458542952624543</v>
      </c>
      <c r="L7" s="132">
        <f t="shared" si="11"/>
        <v>7.596730225976224E-2</v>
      </c>
      <c r="M7" s="133">
        <f t="shared" si="12"/>
        <v>9.5510000000000002</v>
      </c>
      <c r="N7" s="134">
        <f t="shared" si="13"/>
        <v>0</v>
      </c>
      <c r="O7" s="134">
        <f t="shared" si="14"/>
        <v>3.1800266062226052</v>
      </c>
      <c r="P7" s="216">
        <f t="shared" si="15"/>
        <v>0</v>
      </c>
      <c r="Q7" s="217">
        <f t="shared" si="16"/>
        <v>0</v>
      </c>
      <c r="R7" s="217">
        <f t="shared" si="17"/>
        <v>18</v>
      </c>
      <c r="T7">
        <v>522</v>
      </c>
      <c r="U7">
        <v>7042</v>
      </c>
      <c r="V7" t="s">
        <v>251</v>
      </c>
      <c r="W7">
        <v>566.03300000000002</v>
      </c>
      <c r="X7">
        <v>187.351</v>
      </c>
      <c r="Y7">
        <v>3.0209999999999999</v>
      </c>
      <c r="Z7">
        <v>9.5510000000000002</v>
      </c>
      <c r="AA7">
        <v>30.595545999999999</v>
      </c>
      <c r="AB7">
        <v>1.5149900000000001</v>
      </c>
      <c r="AC7">
        <v>5.6474919999999997</v>
      </c>
      <c r="AD7" s="1">
        <v>43</v>
      </c>
      <c r="AE7">
        <v>0</v>
      </c>
      <c r="AF7">
        <v>18</v>
      </c>
      <c r="AG7">
        <v>64</v>
      </c>
      <c r="AH7">
        <v>18.500502999999998</v>
      </c>
      <c r="AI7">
        <v>0</v>
      </c>
      <c r="AJ7">
        <v>0</v>
      </c>
      <c r="AK7">
        <v>0</v>
      </c>
      <c r="AL7">
        <v>0</v>
      </c>
      <c r="AM7" t="s">
        <v>252</v>
      </c>
      <c r="AN7" t="s">
        <v>273</v>
      </c>
      <c r="AO7">
        <v>566.03300000000002</v>
      </c>
      <c r="AR7" t="s">
        <v>115</v>
      </c>
      <c r="AS7" t="s">
        <v>118</v>
      </c>
      <c r="AT7" t="s">
        <v>198</v>
      </c>
      <c r="AU7" t="s">
        <v>251</v>
      </c>
      <c r="AV7" t="s">
        <v>191</v>
      </c>
      <c r="AW7">
        <v>1</v>
      </c>
      <c r="BB7">
        <v>1.1188888888888888</v>
      </c>
      <c r="BC7" t="s">
        <v>253</v>
      </c>
      <c r="BF7" t="s">
        <v>115</v>
      </c>
      <c r="BG7" t="s">
        <v>118</v>
      </c>
      <c r="BH7" t="s">
        <v>251</v>
      </c>
      <c r="BI7">
        <v>7042</v>
      </c>
      <c r="BJ7">
        <v>1</v>
      </c>
      <c r="BK7" t="s">
        <v>198</v>
      </c>
      <c r="BL7" t="s">
        <v>171</v>
      </c>
      <c r="BM7">
        <v>1.1188888888888888</v>
      </c>
      <c r="BN7" t="s">
        <v>253</v>
      </c>
      <c r="BO7" t="s">
        <v>254</v>
      </c>
      <c r="BP7">
        <v>566.03300000000002</v>
      </c>
    </row>
    <row r="8" spans="1:68" ht="16.5">
      <c r="A8" s="226" t="str">
        <f t="shared" ref="A8:A20" si="18">BF8</f>
        <v>시영운수</v>
      </c>
      <c r="B8" s="108" t="str">
        <f t="shared" si="1"/>
        <v>김기호</v>
      </c>
      <c r="C8" s="109" t="str">
        <f t="shared" ref="C8:C20" si="19">BN8</f>
        <v>B</v>
      </c>
      <c r="D8" s="110">
        <f t="shared" ref="D8:D20" si="20">BM8</f>
        <v>0.92565217391304355</v>
      </c>
      <c r="E8" s="111">
        <f t="shared" ref="E8:E20" si="21">U8</f>
        <v>3329</v>
      </c>
      <c r="F8" s="112" t="str">
        <f t="shared" ref="F8:F20" si="22">BG8</f>
        <v>15</v>
      </c>
      <c r="G8" s="113" t="str">
        <f t="shared" ref="G8:G20" si="23">BK8</f>
        <v>70바1506</v>
      </c>
      <c r="H8" s="114">
        <f t="shared" ref="H8:H20" si="24">BJ8</f>
        <v>1</v>
      </c>
      <c r="I8" s="115">
        <f t="shared" ref="I8:I20" si="25">BP8</f>
        <v>3613.8629999999998</v>
      </c>
      <c r="J8" s="116">
        <f t="shared" ref="J8:J20" si="26">AB8/AA8</f>
        <v>2.5641646243939432E-2</v>
      </c>
      <c r="K8" s="116">
        <f t="shared" ref="K8:K20" si="27">AC8/AA8</f>
        <v>0.40201530317582707</v>
      </c>
      <c r="L8" s="116">
        <f t="shared" ref="L8:L20" si="28">AD8/I8</f>
        <v>0.16907115737370232</v>
      </c>
      <c r="M8" s="117">
        <f t="shared" ref="M8:M20" si="29">Z8</f>
        <v>12.515000000000001</v>
      </c>
      <c r="N8" s="118">
        <f t="shared" ref="N8:N20" si="30">AE8*100/W8</f>
        <v>7.8309554069979965</v>
      </c>
      <c r="O8" s="118">
        <f t="shared" ref="O8:O20" si="31">AF8*100/W8</f>
        <v>55.37011225937453</v>
      </c>
      <c r="P8" s="218">
        <f t="shared" ref="P8:P20" si="32">AK8</f>
        <v>83</v>
      </c>
      <c r="Q8" s="219">
        <f t="shared" ref="Q8:Q20" si="33">AE8</f>
        <v>283</v>
      </c>
      <c r="R8" s="219">
        <f t="shared" ref="R8:R20" si="34">AF8</f>
        <v>2001</v>
      </c>
      <c r="T8">
        <v>522</v>
      </c>
      <c r="U8">
        <v>3329</v>
      </c>
      <c r="V8" t="s">
        <v>199</v>
      </c>
      <c r="W8">
        <v>3613.8629999999998</v>
      </c>
      <c r="X8">
        <v>1697.173</v>
      </c>
      <c r="Y8">
        <v>2.129</v>
      </c>
      <c r="Z8">
        <v>12.515000000000001</v>
      </c>
      <c r="AA8">
        <v>232.486906</v>
      </c>
      <c r="AB8">
        <v>5.961347</v>
      </c>
      <c r="AC8">
        <v>93.463294000000005</v>
      </c>
      <c r="AD8" s="1">
        <v>611</v>
      </c>
      <c r="AE8">
        <v>283</v>
      </c>
      <c r="AF8">
        <v>2001</v>
      </c>
      <c r="AG8">
        <v>81</v>
      </c>
      <c r="AH8">
        <v>15.544371999999999</v>
      </c>
      <c r="AI8">
        <v>3343.8</v>
      </c>
      <c r="AJ8">
        <v>0</v>
      </c>
      <c r="AK8">
        <v>83</v>
      </c>
      <c r="AL8">
        <v>29349</v>
      </c>
      <c r="AM8" t="s">
        <v>200</v>
      </c>
      <c r="AN8" t="s">
        <v>274</v>
      </c>
      <c r="AO8">
        <v>3613.8629999999998</v>
      </c>
      <c r="AR8" t="s">
        <v>115</v>
      </c>
      <c r="AS8" t="s">
        <v>116</v>
      </c>
      <c r="AT8" t="s">
        <v>190</v>
      </c>
      <c r="AU8" t="s">
        <v>199</v>
      </c>
      <c r="AV8" t="s">
        <v>191</v>
      </c>
      <c r="AW8">
        <v>1</v>
      </c>
      <c r="BB8">
        <v>0.92565217391304355</v>
      </c>
      <c r="BC8" t="s">
        <v>67</v>
      </c>
      <c r="BF8" t="s">
        <v>115</v>
      </c>
      <c r="BG8" t="s">
        <v>116</v>
      </c>
      <c r="BH8" t="s">
        <v>199</v>
      </c>
      <c r="BI8">
        <v>3329</v>
      </c>
      <c r="BJ8">
        <v>1</v>
      </c>
      <c r="BK8" t="s">
        <v>190</v>
      </c>
      <c r="BL8" t="s">
        <v>171</v>
      </c>
      <c r="BM8">
        <v>0.92565217391304355</v>
      </c>
      <c r="BN8" t="s">
        <v>67</v>
      </c>
      <c r="BO8" t="s">
        <v>172</v>
      </c>
      <c r="BP8">
        <v>3613.8629999999998</v>
      </c>
    </row>
    <row r="9" spans="1:68" ht="16.5">
      <c r="A9" s="225" t="str">
        <f t="shared" si="18"/>
        <v>시영운수</v>
      </c>
      <c r="B9" s="124" t="str">
        <f t="shared" si="1"/>
        <v>김삼교</v>
      </c>
      <c r="C9" s="125" t="str">
        <f t="shared" si="19"/>
        <v>C</v>
      </c>
      <c r="D9" s="126">
        <f t="shared" si="20"/>
        <v>0.85136363636363632</v>
      </c>
      <c r="E9" s="127">
        <f t="shared" si="21"/>
        <v>1761</v>
      </c>
      <c r="F9" s="128" t="str">
        <f t="shared" si="22"/>
        <v>15</v>
      </c>
      <c r="G9" s="129" t="str">
        <f t="shared" si="23"/>
        <v>70바1516</v>
      </c>
      <c r="H9" s="130">
        <f t="shared" si="24"/>
        <v>1</v>
      </c>
      <c r="I9" s="131">
        <f t="shared" si="25"/>
        <v>5928.6189999999997</v>
      </c>
      <c r="J9" s="132">
        <f t="shared" si="26"/>
        <v>4.4944206904790923E-2</v>
      </c>
      <c r="K9" s="132">
        <f t="shared" si="27"/>
        <v>0.39932365766025613</v>
      </c>
      <c r="L9" s="132">
        <f t="shared" si="28"/>
        <v>0.20257668775814403</v>
      </c>
      <c r="M9" s="133">
        <f t="shared" si="29"/>
        <v>15.407999999999999</v>
      </c>
      <c r="N9" s="134">
        <f t="shared" si="30"/>
        <v>0.33734669068800005</v>
      </c>
      <c r="O9" s="134">
        <f t="shared" si="31"/>
        <v>12.245684871974401</v>
      </c>
      <c r="P9" s="216">
        <f t="shared" si="32"/>
        <v>136</v>
      </c>
      <c r="Q9" s="217">
        <f t="shared" si="33"/>
        <v>20</v>
      </c>
      <c r="R9" s="217">
        <f t="shared" si="34"/>
        <v>726</v>
      </c>
      <c r="T9">
        <v>522</v>
      </c>
      <c r="U9">
        <v>1761</v>
      </c>
      <c r="V9" t="s">
        <v>201</v>
      </c>
      <c r="W9">
        <v>5928.6189999999997</v>
      </c>
      <c r="X9">
        <v>3165.5430000000001</v>
      </c>
      <c r="Y9">
        <v>1.873</v>
      </c>
      <c r="Z9">
        <v>15.407999999999999</v>
      </c>
      <c r="AA9">
        <v>442.22604799999999</v>
      </c>
      <c r="AB9">
        <v>19.875499000000001</v>
      </c>
      <c r="AC9">
        <v>176.59132299999999</v>
      </c>
      <c r="AD9" s="1">
        <v>1201</v>
      </c>
      <c r="AE9">
        <v>20</v>
      </c>
      <c r="AF9">
        <v>726</v>
      </c>
      <c r="AG9">
        <v>69</v>
      </c>
      <c r="AH9">
        <v>13.406307999999999</v>
      </c>
      <c r="AI9">
        <v>518.20000000000005</v>
      </c>
      <c r="AJ9">
        <v>0</v>
      </c>
      <c r="AK9">
        <v>136</v>
      </c>
      <c r="AL9">
        <v>107318</v>
      </c>
      <c r="AM9" t="s">
        <v>202</v>
      </c>
      <c r="AN9" t="s">
        <v>275</v>
      </c>
      <c r="AO9">
        <v>5928.6189999999997</v>
      </c>
      <c r="AR9" t="s">
        <v>115</v>
      </c>
      <c r="AS9" t="s">
        <v>116</v>
      </c>
      <c r="AT9" t="s">
        <v>192</v>
      </c>
      <c r="AU9" t="s">
        <v>201</v>
      </c>
      <c r="AV9" t="s">
        <v>191</v>
      </c>
      <c r="AW9">
        <v>1</v>
      </c>
      <c r="BB9">
        <v>0.85136363636363632</v>
      </c>
      <c r="BC9" t="s">
        <v>68</v>
      </c>
      <c r="BF9" t="s">
        <v>115</v>
      </c>
      <c r="BG9" t="s">
        <v>116</v>
      </c>
      <c r="BH9" t="s">
        <v>201</v>
      </c>
      <c r="BI9">
        <v>1761</v>
      </c>
      <c r="BJ9">
        <v>1</v>
      </c>
      <c r="BK9" t="s">
        <v>192</v>
      </c>
      <c r="BL9" t="s">
        <v>171</v>
      </c>
      <c r="BM9">
        <v>0.85136363636363632</v>
      </c>
      <c r="BN9" t="s">
        <v>68</v>
      </c>
      <c r="BO9" t="s">
        <v>173</v>
      </c>
      <c r="BP9">
        <v>5928.6189999999997</v>
      </c>
    </row>
    <row r="10" spans="1:68" ht="16.5">
      <c r="A10" s="226" t="str">
        <f t="shared" si="18"/>
        <v>시영운수</v>
      </c>
      <c r="B10" s="108" t="str">
        <f t="shared" si="1"/>
        <v>김종민</v>
      </c>
      <c r="C10" s="109" t="str">
        <f t="shared" si="19"/>
        <v>C</v>
      </c>
      <c r="D10" s="110">
        <f t="shared" si="20"/>
        <v>0.87523809523809526</v>
      </c>
      <c r="E10" s="111">
        <f t="shared" si="21"/>
        <v>2850</v>
      </c>
      <c r="F10" s="112" t="str">
        <f t="shared" si="22"/>
        <v>28-1</v>
      </c>
      <c r="G10" s="113" t="str">
        <f t="shared" si="23"/>
        <v>70바1576</v>
      </c>
      <c r="H10" s="114">
        <f t="shared" si="24"/>
        <v>1</v>
      </c>
      <c r="I10" s="115">
        <f t="shared" si="25"/>
        <v>404.39699999999999</v>
      </c>
      <c r="J10" s="116">
        <f t="shared" si="26"/>
        <v>1.9843043290192455E-2</v>
      </c>
      <c r="K10" s="116">
        <f t="shared" si="27"/>
        <v>0.37517158291489605</v>
      </c>
      <c r="L10" s="116">
        <f t="shared" si="28"/>
        <v>0.13105933031155029</v>
      </c>
      <c r="M10" s="117">
        <f t="shared" si="29"/>
        <v>12.753</v>
      </c>
      <c r="N10" s="118">
        <f t="shared" si="30"/>
        <v>0.24728175530481186</v>
      </c>
      <c r="O10" s="118">
        <f t="shared" si="31"/>
        <v>7.4184526591443563</v>
      </c>
      <c r="P10" s="218">
        <f t="shared" si="32"/>
        <v>12</v>
      </c>
      <c r="Q10" s="219">
        <f t="shared" si="33"/>
        <v>1</v>
      </c>
      <c r="R10" s="219">
        <f t="shared" si="34"/>
        <v>30</v>
      </c>
      <c r="T10">
        <v>522</v>
      </c>
      <c r="U10">
        <v>2850</v>
      </c>
      <c r="V10" t="s">
        <v>276</v>
      </c>
      <c r="W10">
        <v>404.39699999999999</v>
      </c>
      <c r="X10">
        <v>220.012</v>
      </c>
      <c r="Y10">
        <v>1.8380000000000001</v>
      </c>
      <c r="Z10">
        <v>12.753</v>
      </c>
      <c r="AA10">
        <v>30.936938000000001</v>
      </c>
      <c r="AB10">
        <v>0.61388299999999996</v>
      </c>
      <c r="AC10">
        <v>11.60666</v>
      </c>
      <c r="AD10" s="1">
        <v>53</v>
      </c>
      <c r="AE10">
        <v>1</v>
      </c>
      <c r="AF10">
        <v>30</v>
      </c>
      <c r="AG10">
        <v>61</v>
      </c>
      <c r="AH10">
        <v>13.071655</v>
      </c>
      <c r="AI10">
        <v>0</v>
      </c>
      <c r="AJ10">
        <v>0</v>
      </c>
      <c r="AK10">
        <v>12</v>
      </c>
      <c r="AL10">
        <v>2424</v>
      </c>
      <c r="AM10" t="s">
        <v>277</v>
      </c>
      <c r="AN10" t="s">
        <v>278</v>
      </c>
      <c r="AO10">
        <v>404.39699999999999</v>
      </c>
      <c r="AR10" t="s">
        <v>115</v>
      </c>
      <c r="AS10" t="s">
        <v>117</v>
      </c>
      <c r="AT10" t="s">
        <v>263</v>
      </c>
      <c r="AU10" t="s">
        <v>276</v>
      </c>
      <c r="AV10" t="s">
        <v>191</v>
      </c>
      <c r="AW10">
        <v>1</v>
      </c>
      <c r="BB10">
        <v>0.87523809523809526</v>
      </c>
      <c r="BC10" t="s">
        <v>68</v>
      </c>
      <c r="BF10" t="s">
        <v>115</v>
      </c>
      <c r="BG10" t="s">
        <v>117</v>
      </c>
      <c r="BH10" t="s">
        <v>276</v>
      </c>
      <c r="BI10">
        <v>2850</v>
      </c>
      <c r="BJ10">
        <v>1</v>
      </c>
      <c r="BK10" t="s">
        <v>263</v>
      </c>
      <c r="BL10" t="s">
        <v>171</v>
      </c>
      <c r="BM10">
        <v>0.87523809523809526</v>
      </c>
      <c r="BN10" t="s">
        <v>68</v>
      </c>
      <c r="BO10" t="s">
        <v>173</v>
      </c>
      <c r="BP10">
        <v>404.39699999999999</v>
      </c>
    </row>
    <row r="11" spans="1:68" ht="16.5">
      <c r="A11" s="225" t="str">
        <f t="shared" si="18"/>
        <v>시영운수</v>
      </c>
      <c r="B11" s="124" t="str">
        <f t="shared" si="1"/>
        <v>류동하</v>
      </c>
      <c r="C11" s="125" t="str">
        <f t="shared" si="19"/>
        <v>A</v>
      </c>
      <c r="D11" s="126">
        <f t="shared" si="20"/>
        <v>0.99285714285714277</v>
      </c>
      <c r="E11" s="127">
        <f t="shared" si="21"/>
        <v>4004</v>
      </c>
      <c r="F11" s="128" t="str">
        <f t="shared" si="22"/>
        <v>15</v>
      </c>
      <c r="G11" s="129" t="str">
        <f t="shared" si="23"/>
        <v>70바1526</v>
      </c>
      <c r="H11" s="130">
        <f t="shared" si="24"/>
        <v>1</v>
      </c>
      <c r="I11" s="131">
        <f t="shared" si="25"/>
        <v>2886.8969999999999</v>
      </c>
      <c r="J11" s="132">
        <f t="shared" si="26"/>
        <v>1.2129696279411909E-2</v>
      </c>
      <c r="K11" s="132">
        <f t="shared" si="27"/>
        <v>0.34384060094521657</v>
      </c>
      <c r="L11" s="132">
        <f t="shared" si="28"/>
        <v>8.4866207557803414E-2</v>
      </c>
      <c r="M11" s="133">
        <f t="shared" si="29"/>
        <v>13.486000000000001</v>
      </c>
      <c r="N11" s="134">
        <f t="shared" si="30"/>
        <v>0.76206390460068374</v>
      </c>
      <c r="O11" s="134">
        <f t="shared" si="31"/>
        <v>6.8932144097970935</v>
      </c>
      <c r="P11" s="216">
        <f t="shared" si="32"/>
        <v>17</v>
      </c>
      <c r="Q11" s="217">
        <f t="shared" si="33"/>
        <v>22</v>
      </c>
      <c r="R11" s="217">
        <f t="shared" si="34"/>
        <v>199</v>
      </c>
      <c r="T11">
        <v>522</v>
      </c>
      <c r="U11">
        <v>4004</v>
      </c>
      <c r="V11" t="s">
        <v>203</v>
      </c>
      <c r="W11">
        <v>2886.8969999999999</v>
      </c>
      <c r="X11">
        <v>1384.8920000000001</v>
      </c>
      <c r="Y11">
        <v>2.085</v>
      </c>
      <c r="Z11">
        <v>13.486000000000001</v>
      </c>
      <c r="AA11">
        <v>176.35577599999999</v>
      </c>
      <c r="AB11">
        <v>2.1391420000000001</v>
      </c>
      <c r="AC11">
        <v>60.638275999999998</v>
      </c>
      <c r="AD11" s="1">
        <v>245</v>
      </c>
      <c r="AE11">
        <v>22</v>
      </c>
      <c r="AF11">
        <v>199</v>
      </c>
      <c r="AG11">
        <v>77</v>
      </c>
      <c r="AH11">
        <v>16.369733</v>
      </c>
      <c r="AI11">
        <v>250.2</v>
      </c>
      <c r="AJ11">
        <v>0</v>
      </c>
      <c r="AK11">
        <v>17</v>
      </c>
      <c r="AL11">
        <v>8498</v>
      </c>
      <c r="AM11" t="s">
        <v>204</v>
      </c>
      <c r="AN11" t="s">
        <v>279</v>
      </c>
      <c r="AO11">
        <v>2886.8969999999999</v>
      </c>
      <c r="AR11" t="s">
        <v>115</v>
      </c>
      <c r="AS11" t="s">
        <v>116</v>
      </c>
      <c r="AT11" t="s">
        <v>193</v>
      </c>
      <c r="AU11" t="s">
        <v>203</v>
      </c>
      <c r="AV11" t="s">
        <v>191</v>
      </c>
      <c r="AW11">
        <v>1</v>
      </c>
      <c r="BB11">
        <v>0.99285714285714277</v>
      </c>
      <c r="BC11" t="s">
        <v>65</v>
      </c>
      <c r="BF11" t="s">
        <v>115</v>
      </c>
      <c r="BG11" t="s">
        <v>116</v>
      </c>
      <c r="BH11" t="s">
        <v>203</v>
      </c>
      <c r="BI11">
        <v>4004</v>
      </c>
      <c r="BJ11">
        <v>1</v>
      </c>
      <c r="BK11" t="s">
        <v>193</v>
      </c>
      <c r="BL11" t="s">
        <v>171</v>
      </c>
      <c r="BM11">
        <v>0.99285714285714277</v>
      </c>
      <c r="BN11" t="s">
        <v>65</v>
      </c>
      <c r="BO11" t="s">
        <v>255</v>
      </c>
      <c r="BP11">
        <v>2886.8969999999999</v>
      </c>
    </row>
    <row r="12" spans="1:68" ht="16.5">
      <c r="A12" s="226" t="str">
        <f t="shared" si="18"/>
        <v>시영운수</v>
      </c>
      <c r="B12" s="108" t="str">
        <f t="shared" si="1"/>
        <v>민순성</v>
      </c>
      <c r="C12" s="109" t="str">
        <f t="shared" si="19"/>
        <v>B</v>
      </c>
      <c r="D12" s="110">
        <f t="shared" si="20"/>
        <v>0.91956521739130448</v>
      </c>
      <c r="E12" s="111">
        <f t="shared" si="21"/>
        <v>2060</v>
      </c>
      <c r="F12" s="112" t="str">
        <f t="shared" si="22"/>
        <v>15</v>
      </c>
      <c r="G12" s="113" t="str">
        <f t="shared" si="23"/>
        <v>70바1583</v>
      </c>
      <c r="H12" s="114">
        <f t="shared" si="24"/>
        <v>1</v>
      </c>
      <c r="I12" s="115">
        <f t="shared" si="25"/>
        <v>1017.691</v>
      </c>
      <c r="J12" s="116">
        <f t="shared" si="26"/>
        <v>1.6589136626309783E-2</v>
      </c>
      <c r="K12" s="116">
        <f t="shared" si="27"/>
        <v>0.33782430069203406</v>
      </c>
      <c r="L12" s="116">
        <f t="shared" si="28"/>
        <v>0.21224517068540449</v>
      </c>
      <c r="M12" s="117">
        <f t="shared" si="29"/>
        <v>11.691000000000001</v>
      </c>
      <c r="N12" s="118">
        <f t="shared" si="30"/>
        <v>3.3408962052332192</v>
      </c>
      <c r="O12" s="118">
        <f t="shared" si="31"/>
        <v>4.9130826547547342</v>
      </c>
      <c r="P12" s="218">
        <f t="shared" si="32"/>
        <v>7</v>
      </c>
      <c r="Q12" s="219">
        <f t="shared" si="33"/>
        <v>34</v>
      </c>
      <c r="R12" s="219">
        <f t="shared" si="34"/>
        <v>50</v>
      </c>
      <c r="T12">
        <v>522</v>
      </c>
      <c r="U12">
        <v>2060</v>
      </c>
      <c r="V12" t="s">
        <v>205</v>
      </c>
      <c r="W12">
        <v>1017.691</v>
      </c>
      <c r="X12">
        <v>481.17</v>
      </c>
      <c r="Y12">
        <v>2.1150000000000002</v>
      </c>
      <c r="Z12">
        <v>11.691000000000001</v>
      </c>
      <c r="AA12">
        <v>63.394137000000001</v>
      </c>
      <c r="AB12">
        <v>1.0516540000000001</v>
      </c>
      <c r="AC12">
        <v>21.416080000000001</v>
      </c>
      <c r="AD12" s="1">
        <v>216</v>
      </c>
      <c r="AE12">
        <v>34</v>
      </c>
      <c r="AF12">
        <v>50</v>
      </c>
      <c r="AG12">
        <v>70</v>
      </c>
      <c r="AH12">
        <v>16.053393</v>
      </c>
      <c r="AI12">
        <v>161.1</v>
      </c>
      <c r="AJ12">
        <v>0</v>
      </c>
      <c r="AK12">
        <v>7</v>
      </c>
      <c r="AL12">
        <v>3438</v>
      </c>
      <c r="AM12" t="s">
        <v>206</v>
      </c>
      <c r="AN12" t="s">
        <v>280</v>
      </c>
      <c r="AO12">
        <v>1017.691</v>
      </c>
      <c r="AR12" t="s">
        <v>115</v>
      </c>
      <c r="AS12" t="s">
        <v>116</v>
      </c>
      <c r="AT12" t="s">
        <v>195</v>
      </c>
      <c r="AU12" t="s">
        <v>205</v>
      </c>
      <c r="AV12" t="s">
        <v>191</v>
      </c>
      <c r="AW12">
        <v>1</v>
      </c>
      <c r="BB12">
        <v>0.91956521739130448</v>
      </c>
      <c r="BC12" t="s">
        <v>67</v>
      </c>
      <c r="BF12" t="s">
        <v>115</v>
      </c>
      <c r="BG12" t="s">
        <v>116</v>
      </c>
      <c r="BH12" t="s">
        <v>205</v>
      </c>
      <c r="BI12">
        <v>2060</v>
      </c>
      <c r="BJ12">
        <v>1</v>
      </c>
      <c r="BK12" t="s">
        <v>195</v>
      </c>
      <c r="BL12" t="s">
        <v>171</v>
      </c>
      <c r="BM12">
        <v>0.91956521739130448</v>
      </c>
      <c r="BN12" t="s">
        <v>67</v>
      </c>
      <c r="BO12" t="s">
        <v>172</v>
      </c>
      <c r="BP12">
        <v>1017.691</v>
      </c>
    </row>
    <row r="13" spans="1:68" ht="16.5">
      <c r="A13" s="225" t="str">
        <f t="shared" si="18"/>
        <v>시영운수</v>
      </c>
      <c r="B13" s="124" t="str">
        <f t="shared" si="1"/>
        <v>방극철</v>
      </c>
      <c r="C13" s="125" t="str">
        <f t="shared" si="19"/>
        <v>A</v>
      </c>
      <c r="D13" s="126">
        <f t="shared" si="20"/>
        <v>0.98925925925925917</v>
      </c>
      <c r="E13" s="127">
        <f t="shared" si="21"/>
        <v>1236</v>
      </c>
      <c r="F13" s="128" t="str">
        <f t="shared" si="22"/>
        <v>29</v>
      </c>
      <c r="G13" s="129" t="str">
        <f t="shared" si="23"/>
        <v>70바1530</v>
      </c>
      <c r="H13" s="130">
        <f t="shared" si="24"/>
        <v>1</v>
      </c>
      <c r="I13" s="131">
        <f t="shared" si="25"/>
        <v>1683.5940000000001</v>
      </c>
      <c r="J13" s="132">
        <f t="shared" si="26"/>
        <v>3.9106889446937118E-2</v>
      </c>
      <c r="K13" s="132">
        <f t="shared" si="27"/>
        <v>0.26103958422444329</v>
      </c>
      <c r="L13" s="132">
        <f t="shared" si="28"/>
        <v>0.16155914074295821</v>
      </c>
      <c r="M13" s="133">
        <f t="shared" si="29"/>
        <v>12.808</v>
      </c>
      <c r="N13" s="134">
        <f t="shared" si="30"/>
        <v>0</v>
      </c>
      <c r="O13" s="134">
        <f t="shared" si="31"/>
        <v>3.8013915468931345</v>
      </c>
      <c r="P13" s="216">
        <f t="shared" si="32"/>
        <v>5</v>
      </c>
      <c r="Q13" s="217">
        <f t="shared" si="33"/>
        <v>0</v>
      </c>
      <c r="R13" s="217">
        <f t="shared" si="34"/>
        <v>64</v>
      </c>
      <c r="T13">
        <v>522</v>
      </c>
      <c r="U13">
        <v>1236</v>
      </c>
      <c r="V13" t="s">
        <v>207</v>
      </c>
      <c r="W13">
        <v>1683.5940000000001</v>
      </c>
      <c r="X13">
        <v>630.279</v>
      </c>
      <c r="Y13">
        <v>2.6709999999999998</v>
      </c>
      <c r="Z13">
        <v>12.808</v>
      </c>
      <c r="AA13">
        <v>94.128861999999998</v>
      </c>
      <c r="AB13">
        <v>3.6810870000000002</v>
      </c>
      <c r="AC13">
        <v>24.571359000000001</v>
      </c>
      <c r="AD13" s="1">
        <v>272</v>
      </c>
      <c r="AE13">
        <v>0</v>
      </c>
      <c r="AF13">
        <v>64</v>
      </c>
      <c r="AG13">
        <v>62</v>
      </c>
      <c r="AH13">
        <v>17.886054000000001</v>
      </c>
      <c r="AI13">
        <v>0</v>
      </c>
      <c r="AJ13">
        <v>0</v>
      </c>
      <c r="AK13">
        <v>5</v>
      </c>
      <c r="AL13">
        <v>929</v>
      </c>
      <c r="AM13" t="s">
        <v>208</v>
      </c>
      <c r="AN13" t="s">
        <v>281</v>
      </c>
      <c r="AO13">
        <v>1683.5940000000001</v>
      </c>
      <c r="AR13" t="s">
        <v>115</v>
      </c>
      <c r="AS13" t="s">
        <v>118</v>
      </c>
      <c r="AT13" t="s">
        <v>198</v>
      </c>
      <c r="AU13" t="s">
        <v>207</v>
      </c>
      <c r="AV13" t="s">
        <v>191</v>
      </c>
      <c r="AW13">
        <v>1</v>
      </c>
      <c r="BB13">
        <v>0.98925925925925917</v>
      </c>
      <c r="BC13" t="s">
        <v>65</v>
      </c>
      <c r="BF13" t="s">
        <v>115</v>
      </c>
      <c r="BG13" t="s">
        <v>118</v>
      </c>
      <c r="BH13" t="s">
        <v>207</v>
      </c>
      <c r="BI13">
        <v>1236</v>
      </c>
      <c r="BJ13">
        <v>1</v>
      </c>
      <c r="BK13" t="s">
        <v>198</v>
      </c>
      <c r="BL13" t="s">
        <v>171</v>
      </c>
      <c r="BM13">
        <v>0.98925925925925917</v>
      </c>
      <c r="BN13" t="s">
        <v>65</v>
      </c>
      <c r="BO13" t="s">
        <v>255</v>
      </c>
      <c r="BP13">
        <v>1683.5940000000001</v>
      </c>
    </row>
    <row r="14" spans="1:68" ht="16.5">
      <c r="A14" s="226" t="str">
        <f t="shared" si="18"/>
        <v>시영운수</v>
      </c>
      <c r="B14" s="108" t="str">
        <f t="shared" si="1"/>
        <v>이길행</v>
      </c>
      <c r="C14" s="109" t="str">
        <f t="shared" si="19"/>
        <v>B</v>
      </c>
      <c r="D14" s="110">
        <f t="shared" si="20"/>
        <v>0.90666666666666662</v>
      </c>
      <c r="E14" s="111">
        <f t="shared" si="21"/>
        <v>5310</v>
      </c>
      <c r="F14" s="112" t="str">
        <f t="shared" si="22"/>
        <v>29</v>
      </c>
      <c r="G14" s="113" t="str">
        <f t="shared" si="23"/>
        <v>73아1004</v>
      </c>
      <c r="H14" s="114">
        <f t="shared" si="24"/>
        <v>1</v>
      </c>
      <c r="I14" s="115">
        <f t="shared" si="25"/>
        <v>6563.1279999999997</v>
      </c>
      <c r="J14" s="116">
        <f t="shared" si="26"/>
        <v>5.9695761519042871E-2</v>
      </c>
      <c r="K14" s="116">
        <f t="shared" si="27"/>
        <v>0.30020961978184291</v>
      </c>
      <c r="L14" s="116">
        <f t="shared" si="28"/>
        <v>0.14779538049539792</v>
      </c>
      <c r="M14" s="117">
        <f t="shared" si="29"/>
        <v>12.17</v>
      </c>
      <c r="N14" s="118">
        <f t="shared" si="30"/>
        <v>6.0946548657896053E-2</v>
      </c>
      <c r="O14" s="118">
        <f t="shared" si="31"/>
        <v>10.010470617059427</v>
      </c>
      <c r="P14" s="218">
        <f t="shared" si="32"/>
        <v>102</v>
      </c>
      <c r="Q14" s="219">
        <f t="shared" si="33"/>
        <v>4</v>
      </c>
      <c r="R14" s="219">
        <f t="shared" si="34"/>
        <v>657</v>
      </c>
      <c r="T14">
        <v>522</v>
      </c>
      <c r="U14">
        <v>5310</v>
      </c>
      <c r="V14" t="s">
        <v>282</v>
      </c>
      <c r="W14">
        <v>6563.1279999999997</v>
      </c>
      <c r="X14">
        <v>2680.953</v>
      </c>
      <c r="Y14">
        <v>2.448</v>
      </c>
      <c r="Z14">
        <v>12.17</v>
      </c>
      <c r="AA14">
        <v>393.27490599999999</v>
      </c>
      <c r="AB14">
        <v>23.476845000000001</v>
      </c>
      <c r="AC14">
        <v>118.06491</v>
      </c>
      <c r="AD14" s="1">
        <v>970</v>
      </c>
      <c r="AE14">
        <v>4</v>
      </c>
      <c r="AF14">
        <v>657</v>
      </c>
      <c r="AG14">
        <v>69</v>
      </c>
      <c r="AH14">
        <v>16.688396999999998</v>
      </c>
      <c r="AI14">
        <v>151.1</v>
      </c>
      <c r="AJ14">
        <v>0</v>
      </c>
      <c r="AK14">
        <v>102</v>
      </c>
      <c r="AL14">
        <v>102698</v>
      </c>
      <c r="AM14" t="s">
        <v>283</v>
      </c>
      <c r="AN14" t="s">
        <v>284</v>
      </c>
      <c r="AO14">
        <v>6563.1279999999997</v>
      </c>
      <c r="AR14" t="s">
        <v>115</v>
      </c>
      <c r="AS14" t="s">
        <v>118</v>
      </c>
      <c r="AT14" t="s">
        <v>268</v>
      </c>
      <c r="AU14" t="s">
        <v>282</v>
      </c>
      <c r="AV14" t="s">
        <v>191</v>
      </c>
      <c r="AW14">
        <v>1</v>
      </c>
      <c r="BB14">
        <v>0.90666666666666662</v>
      </c>
      <c r="BC14" t="s">
        <v>67</v>
      </c>
      <c r="BF14" t="s">
        <v>115</v>
      </c>
      <c r="BG14" t="s">
        <v>118</v>
      </c>
      <c r="BH14" t="s">
        <v>282</v>
      </c>
      <c r="BI14">
        <v>5310</v>
      </c>
      <c r="BJ14">
        <v>1</v>
      </c>
      <c r="BK14" t="s">
        <v>268</v>
      </c>
      <c r="BL14" t="s">
        <v>171</v>
      </c>
      <c r="BM14">
        <v>0.90666666666666662</v>
      </c>
      <c r="BN14" t="s">
        <v>67</v>
      </c>
      <c r="BO14" t="s">
        <v>172</v>
      </c>
      <c r="BP14">
        <v>6563.1279999999997</v>
      </c>
    </row>
    <row r="15" spans="1:68" ht="16.5">
      <c r="A15" s="225" t="str">
        <f t="shared" si="18"/>
        <v>시영운수</v>
      </c>
      <c r="B15" s="124" t="str">
        <f t="shared" si="1"/>
        <v>이문철</v>
      </c>
      <c r="C15" s="125" t="str">
        <f t="shared" si="19"/>
        <v>D</v>
      </c>
      <c r="D15" s="126">
        <f t="shared" si="20"/>
        <v>0.81904761904761902</v>
      </c>
      <c r="E15" s="127">
        <f t="shared" si="21"/>
        <v>1288</v>
      </c>
      <c r="F15" s="128" t="str">
        <f t="shared" si="22"/>
        <v>28-1</v>
      </c>
      <c r="G15" s="129" t="str">
        <f t="shared" si="23"/>
        <v>73아1038</v>
      </c>
      <c r="H15" s="130">
        <f t="shared" si="24"/>
        <v>1</v>
      </c>
      <c r="I15" s="131">
        <f t="shared" si="25"/>
        <v>4386.4250000000002</v>
      </c>
      <c r="J15" s="132">
        <f t="shared" si="26"/>
        <v>2.878441366050033E-2</v>
      </c>
      <c r="K15" s="132">
        <f t="shared" si="27"/>
        <v>0.39240289917796678</v>
      </c>
      <c r="L15" s="132">
        <f t="shared" si="28"/>
        <v>0.17645349002889596</v>
      </c>
      <c r="M15" s="133">
        <f t="shared" si="29"/>
        <v>16.370999999999999</v>
      </c>
      <c r="N15" s="134">
        <f t="shared" si="30"/>
        <v>0.7979162985802789</v>
      </c>
      <c r="O15" s="134">
        <f t="shared" si="31"/>
        <v>21.566537670198397</v>
      </c>
      <c r="P15" s="216">
        <f t="shared" si="32"/>
        <v>137</v>
      </c>
      <c r="Q15" s="217">
        <f t="shared" si="33"/>
        <v>35</v>
      </c>
      <c r="R15" s="217">
        <f t="shared" si="34"/>
        <v>946</v>
      </c>
      <c r="T15">
        <v>522</v>
      </c>
      <c r="U15">
        <v>1288</v>
      </c>
      <c r="V15" t="s">
        <v>209</v>
      </c>
      <c r="W15">
        <v>4386.4250000000002</v>
      </c>
      <c r="X15">
        <v>2550.1729999999998</v>
      </c>
      <c r="Y15">
        <v>1.72</v>
      </c>
      <c r="Z15">
        <v>16.370999999999999</v>
      </c>
      <c r="AA15">
        <v>350.62159400000002</v>
      </c>
      <c r="AB15">
        <v>10.092437</v>
      </c>
      <c r="AC15">
        <v>137.58493000000001</v>
      </c>
      <c r="AD15" s="1">
        <v>774</v>
      </c>
      <c r="AE15">
        <v>35</v>
      </c>
      <c r="AF15">
        <v>946</v>
      </c>
      <c r="AG15">
        <v>76</v>
      </c>
      <c r="AH15">
        <v>12.510424</v>
      </c>
      <c r="AI15">
        <v>367.2</v>
      </c>
      <c r="AJ15">
        <v>0</v>
      </c>
      <c r="AK15">
        <v>137</v>
      </c>
      <c r="AL15">
        <v>51350</v>
      </c>
      <c r="AM15" t="s">
        <v>210</v>
      </c>
      <c r="AN15" t="s">
        <v>285</v>
      </c>
      <c r="AO15">
        <v>4386.4250000000002</v>
      </c>
      <c r="AR15" t="s">
        <v>115</v>
      </c>
      <c r="AS15" t="s">
        <v>117</v>
      </c>
      <c r="AT15" t="s">
        <v>197</v>
      </c>
      <c r="AU15" t="s">
        <v>209</v>
      </c>
      <c r="AV15" t="s">
        <v>191</v>
      </c>
      <c r="AW15">
        <v>1</v>
      </c>
      <c r="BB15">
        <v>0.81904761904761902</v>
      </c>
      <c r="BC15" t="s">
        <v>66</v>
      </c>
      <c r="BF15" t="s">
        <v>115</v>
      </c>
      <c r="BG15" t="s">
        <v>117</v>
      </c>
      <c r="BH15" t="s">
        <v>209</v>
      </c>
      <c r="BI15">
        <v>1288</v>
      </c>
      <c r="BJ15">
        <v>1</v>
      </c>
      <c r="BK15" t="s">
        <v>197</v>
      </c>
      <c r="BL15" t="s">
        <v>171</v>
      </c>
      <c r="BM15">
        <v>0.81904761904761902</v>
      </c>
      <c r="BN15" t="s">
        <v>66</v>
      </c>
      <c r="BO15" t="s">
        <v>174</v>
      </c>
      <c r="BP15">
        <v>4386.4250000000002</v>
      </c>
    </row>
    <row r="16" spans="1:68" ht="16.5">
      <c r="A16" s="226" t="str">
        <f t="shared" si="18"/>
        <v>시영운수</v>
      </c>
      <c r="B16" s="108" t="str">
        <f t="shared" si="1"/>
        <v>이우균</v>
      </c>
      <c r="C16" s="109" t="str">
        <f t="shared" si="19"/>
        <v>C</v>
      </c>
      <c r="D16" s="110">
        <f t="shared" si="20"/>
        <v>0.87804964880006264</v>
      </c>
      <c r="E16" s="111">
        <f t="shared" si="21"/>
        <v>7828</v>
      </c>
      <c r="F16" s="112" t="str">
        <f t="shared" si="22"/>
        <v>15</v>
      </c>
      <c r="G16" s="113" t="str">
        <f t="shared" si="23"/>
        <v>70바1531</v>
      </c>
      <c r="H16" s="114">
        <f t="shared" si="24"/>
        <v>2</v>
      </c>
      <c r="I16" s="115">
        <f t="shared" si="25"/>
        <v>5591.768</v>
      </c>
      <c r="J16" s="116">
        <f t="shared" si="26"/>
        <v>5.3245144428251207E-2</v>
      </c>
      <c r="K16" s="116">
        <f t="shared" si="27"/>
        <v>0.37309616108244531</v>
      </c>
      <c r="L16" s="116">
        <f t="shared" si="28"/>
        <v>0.18384167583490588</v>
      </c>
      <c r="M16" s="117">
        <f t="shared" si="29"/>
        <v>14.994</v>
      </c>
      <c r="N16" s="118">
        <f t="shared" si="30"/>
        <v>0.33978519852754979</v>
      </c>
      <c r="O16" s="118">
        <f t="shared" si="31"/>
        <v>13.054904996058491</v>
      </c>
      <c r="P16" s="218">
        <f t="shared" si="32"/>
        <v>134</v>
      </c>
      <c r="Q16" s="219">
        <f t="shared" si="33"/>
        <v>19</v>
      </c>
      <c r="R16" s="219">
        <f t="shared" si="34"/>
        <v>730</v>
      </c>
      <c r="T16">
        <v>522</v>
      </c>
      <c r="U16">
        <v>7828</v>
      </c>
      <c r="V16" t="s">
        <v>211</v>
      </c>
      <c r="W16">
        <v>5591.768</v>
      </c>
      <c r="X16">
        <v>2903.7049999999999</v>
      </c>
      <c r="Y16">
        <v>1.9259999999999999</v>
      </c>
      <c r="Z16">
        <v>14.994</v>
      </c>
      <c r="AA16">
        <v>418.85299099999997</v>
      </c>
      <c r="AB16">
        <v>22.301888000000002</v>
      </c>
      <c r="AC16">
        <v>156.27244300000001</v>
      </c>
      <c r="AD16" s="1">
        <v>1028</v>
      </c>
      <c r="AE16">
        <v>19</v>
      </c>
      <c r="AF16">
        <v>730</v>
      </c>
      <c r="AG16">
        <v>70</v>
      </c>
      <c r="AH16">
        <v>13.350192</v>
      </c>
      <c r="AI16">
        <v>1360</v>
      </c>
      <c r="AJ16">
        <v>0</v>
      </c>
      <c r="AK16">
        <v>134</v>
      </c>
      <c r="AL16">
        <v>72708</v>
      </c>
      <c r="AM16" t="s">
        <v>212</v>
      </c>
      <c r="AN16" t="s">
        <v>286</v>
      </c>
      <c r="AO16">
        <v>5220.6679999999997</v>
      </c>
      <c r="AR16" t="s">
        <v>115</v>
      </c>
      <c r="AS16" t="s">
        <v>116</v>
      </c>
      <c r="AT16" t="s">
        <v>194</v>
      </c>
      <c r="AU16" t="s">
        <v>211</v>
      </c>
      <c r="AV16" t="s">
        <v>191</v>
      </c>
      <c r="AW16">
        <v>2</v>
      </c>
      <c r="BB16">
        <v>0.87804964880006264</v>
      </c>
      <c r="BC16" t="s">
        <v>68</v>
      </c>
      <c r="BF16" t="s">
        <v>115</v>
      </c>
      <c r="BG16" t="s">
        <v>116</v>
      </c>
      <c r="BH16" t="s">
        <v>211</v>
      </c>
      <c r="BI16">
        <v>7828</v>
      </c>
      <c r="BJ16">
        <v>2</v>
      </c>
      <c r="BK16" t="s">
        <v>194</v>
      </c>
      <c r="BL16" t="s">
        <v>193</v>
      </c>
      <c r="BM16">
        <v>0.87804964880006264</v>
      </c>
      <c r="BN16" t="s">
        <v>68</v>
      </c>
      <c r="BO16" t="s">
        <v>173</v>
      </c>
      <c r="BP16">
        <v>5591.768</v>
      </c>
    </row>
    <row r="17" spans="1:68" ht="16.5">
      <c r="A17" s="225" t="str">
        <f t="shared" si="18"/>
        <v>시영운수</v>
      </c>
      <c r="B17" s="124" t="str">
        <f t="shared" si="1"/>
        <v>장해진</v>
      </c>
      <c r="C17" s="125" t="str">
        <f t="shared" si="19"/>
        <v>S</v>
      </c>
      <c r="D17" s="126">
        <f t="shared" si="20"/>
        <v>1.0019047619047619</v>
      </c>
      <c r="E17" s="127">
        <f t="shared" si="21"/>
        <v>9105</v>
      </c>
      <c r="F17" s="128" t="str">
        <f t="shared" si="22"/>
        <v>15</v>
      </c>
      <c r="G17" s="129" t="str">
        <f t="shared" si="23"/>
        <v>70바1526</v>
      </c>
      <c r="H17" s="130">
        <f t="shared" si="24"/>
        <v>1</v>
      </c>
      <c r="I17" s="131">
        <f t="shared" si="25"/>
        <v>2708.4110000000001</v>
      </c>
      <c r="J17" s="132">
        <f t="shared" si="26"/>
        <v>3.5594960535493297E-2</v>
      </c>
      <c r="K17" s="132">
        <f t="shared" si="27"/>
        <v>0.3632274653095412</v>
      </c>
      <c r="L17" s="132">
        <f t="shared" si="28"/>
        <v>0.2086094023396006</v>
      </c>
      <c r="M17" s="133">
        <f t="shared" si="29"/>
        <v>13.598000000000001</v>
      </c>
      <c r="N17" s="134">
        <f t="shared" si="30"/>
        <v>7.3844036226407284E-2</v>
      </c>
      <c r="O17" s="134">
        <f t="shared" si="31"/>
        <v>18.239476947922601</v>
      </c>
      <c r="P17" s="216">
        <f t="shared" si="32"/>
        <v>24</v>
      </c>
      <c r="Q17" s="217">
        <f t="shared" si="33"/>
        <v>2</v>
      </c>
      <c r="R17" s="217">
        <f t="shared" si="34"/>
        <v>494</v>
      </c>
      <c r="T17">
        <v>522</v>
      </c>
      <c r="U17">
        <v>9105</v>
      </c>
      <c r="V17" t="s">
        <v>213</v>
      </c>
      <c r="W17">
        <v>2708.4110000000001</v>
      </c>
      <c r="X17">
        <v>1287.559</v>
      </c>
      <c r="Y17">
        <v>2.1040000000000001</v>
      </c>
      <c r="Z17">
        <v>13.598000000000001</v>
      </c>
      <c r="AA17">
        <v>174.664669</v>
      </c>
      <c r="AB17">
        <v>6.2171820000000002</v>
      </c>
      <c r="AC17">
        <v>63.443004999999999</v>
      </c>
      <c r="AD17" s="1">
        <v>565</v>
      </c>
      <c r="AE17">
        <v>2</v>
      </c>
      <c r="AF17">
        <v>494</v>
      </c>
      <c r="AG17">
        <v>73</v>
      </c>
      <c r="AH17">
        <v>15.506347</v>
      </c>
      <c r="AI17">
        <v>400.1</v>
      </c>
      <c r="AJ17">
        <v>0</v>
      </c>
      <c r="AK17">
        <v>24</v>
      </c>
      <c r="AL17">
        <v>11885</v>
      </c>
      <c r="AM17" t="s">
        <v>214</v>
      </c>
      <c r="AN17" t="s">
        <v>287</v>
      </c>
      <c r="AO17">
        <v>2708.4110000000001</v>
      </c>
      <c r="AR17" t="s">
        <v>115</v>
      </c>
      <c r="AS17" t="s">
        <v>116</v>
      </c>
      <c r="AT17" t="s">
        <v>193</v>
      </c>
      <c r="AU17" t="s">
        <v>213</v>
      </c>
      <c r="AV17" t="s">
        <v>191</v>
      </c>
      <c r="AW17">
        <v>1</v>
      </c>
      <c r="BB17">
        <v>1.0019047619047619</v>
      </c>
      <c r="BC17" t="s">
        <v>253</v>
      </c>
      <c r="BF17" t="s">
        <v>115</v>
      </c>
      <c r="BG17" t="s">
        <v>116</v>
      </c>
      <c r="BH17" t="s">
        <v>213</v>
      </c>
      <c r="BI17">
        <v>9105</v>
      </c>
      <c r="BJ17">
        <v>1</v>
      </c>
      <c r="BK17" t="s">
        <v>193</v>
      </c>
      <c r="BL17" t="s">
        <v>171</v>
      </c>
      <c r="BM17">
        <v>1.0019047619047619</v>
      </c>
      <c r="BN17" t="s">
        <v>253</v>
      </c>
      <c r="BO17" t="s">
        <v>254</v>
      </c>
      <c r="BP17">
        <v>2708.4110000000001</v>
      </c>
    </row>
    <row r="18" spans="1:68" ht="16.5">
      <c r="A18" s="226" t="str">
        <f t="shared" si="18"/>
        <v>시영운수</v>
      </c>
      <c r="B18" s="108" t="str">
        <f t="shared" si="1"/>
        <v>전푸름</v>
      </c>
      <c r="C18" s="109" t="str">
        <f t="shared" si="19"/>
        <v>C</v>
      </c>
      <c r="D18" s="110">
        <f t="shared" si="20"/>
        <v>0.85111111111111104</v>
      </c>
      <c r="E18" s="111">
        <f t="shared" si="21"/>
        <v>4544</v>
      </c>
      <c r="F18" s="112" t="str">
        <f t="shared" si="22"/>
        <v>29</v>
      </c>
      <c r="G18" s="113" t="str">
        <f t="shared" si="23"/>
        <v>70바1530</v>
      </c>
      <c r="H18" s="114">
        <f t="shared" si="24"/>
        <v>1</v>
      </c>
      <c r="I18" s="115">
        <f t="shared" si="25"/>
        <v>457.721</v>
      </c>
      <c r="J18" s="116">
        <f t="shared" si="26"/>
        <v>5.6690016442109276E-2</v>
      </c>
      <c r="K18" s="116">
        <f t="shared" si="27"/>
        <v>0.36787473943362964</v>
      </c>
      <c r="L18" s="116">
        <f t="shared" si="28"/>
        <v>0.19225685515849175</v>
      </c>
      <c r="M18" s="117">
        <f t="shared" si="29"/>
        <v>18.033000000000001</v>
      </c>
      <c r="N18" s="118">
        <f t="shared" si="30"/>
        <v>0</v>
      </c>
      <c r="O18" s="118">
        <f t="shared" si="31"/>
        <v>25.342949089073912</v>
      </c>
      <c r="P18" s="218">
        <f t="shared" si="32"/>
        <v>8</v>
      </c>
      <c r="Q18" s="219">
        <f t="shared" si="33"/>
        <v>0</v>
      </c>
      <c r="R18" s="219">
        <f t="shared" si="34"/>
        <v>116</v>
      </c>
      <c r="T18">
        <v>522</v>
      </c>
      <c r="U18">
        <v>4544</v>
      </c>
      <c r="V18" t="s">
        <v>288</v>
      </c>
      <c r="W18">
        <v>457.721</v>
      </c>
      <c r="X18">
        <v>199.15799999999999</v>
      </c>
      <c r="Y18">
        <v>2.298</v>
      </c>
      <c r="Z18">
        <v>18.033000000000001</v>
      </c>
      <c r="AA18">
        <v>28.615549999999999</v>
      </c>
      <c r="AB18">
        <v>1.6222160000000001</v>
      </c>
      <c r="AC18">
        <v>10.526937999999999</v>
      </c>
      <c r="AD18" s="1">
        <v>88</v>
      </c>
      <c r="AE18">
        <v>0</v>
      </c>
      <c r="AF18">
        <v>116</v>
      </c>
      <c r="AG18">
        <v>64</v>
      </c>
      <c r="AH18">
        <v>15.995533</v>
      </c>
      <c r="AI18">
        <v>38.6</v>
      </c>
      <c r="AJ18">
        <v>0</v>
      </c>
      <c r="AK18">
        <v>8</v>
      </c>
      <c r="AL18">
        <v>11187</v>
      </c>
      <c r="AM18" t="s">
        <v>289</v>
      </c>
      <c r="AN18" t="s">
        <v>290</v>
      </c>
      <c r="AO18">
        <v>457.721</v>
      </c>
      <c r="AR18" t="s">
        <v>115</v>
      </c>
      <c r="AS18" t="s">
        <v>118</v>
      </c>
      <c r="AT18" t="s">
        <v>198</v>
      </c>
      <c r="AU18" t="s">
        <v>288</v>
      </c>
      <c r="AV18" t="s">
        <v>191</v>
      </c>
      <c r="AW18">
        <v>1</v>
      </c>
      <c r="BB18">
        <v>0.85111111111111104</v>
      </c>
      <c r="BC18" t="s">
        <v>68</v>
      </c>
      <c r="BF18" t="s">
        <v>115</v>
      </c>
      <c r="BG18" t="s">
        <v>118</v>
      </c>
      <c r="BH18" t="s">
        <v>288</v>
      </c>
      <c r="BI18">
        <v>4544</v>
      </c>
      <c r="BJ18">
        <v>1</v>
      </c>
      <c r="BK18" t="s">
        <v>198</v>
      </c>
      <c r="BL18" t="s">
        <v>171</v>
      </c>
      <c r="BM18">
        <v>0.85111111111111104</v>
      </c>
      <c r="BN18" t="s">
        <v>68</v>
      </c>
      <c r="BO18" t="s">
        <v>173</v>
      </c>
      <c r="BP18">
        <v>457.721</v>
      </c>
    </row>
    <row r="19" spans="1:68" ht="16.5">
      <c r="A19" s="225" t="str">
        <f t="shared" si="18"/>
        <v>시영운수</v>
      </c>
      <c r="B19" s="124" t="str">
        <f t="shared" si="1"/>
        <v>정광남</v>
      </c>
      <c r="C19" s="125" t="str">
        <f t="shared" si="19"/>
        <v>S</v>
      </c>
      <c r="D19" s="126">
        <f t="shared" si="20"/>
        <v>1.0262962962962963</v>
      </c>
      <c r="E19" s="127">
        <f t="shared" si="21"/>
        <v>8383</v>
      </c>
      <c r="F19" s="128" t="str">
        <f t="shared" si="22"/>
        <v>29</v>
      </c>
      <c r="G19" s="129" t="str">
        <f t="shared" si="23"/>
        <v>70바1530</v>
      </c>
      <c r="H19" s="130">
        <f t="shared" si="24"/>
        <v>1</v>
      </c>
      <c r="I19" s="131">
        <f t="shared" si="25"/>
        <v>2338.81</v>
      </c>
      <c r="J19" s="132">
        <f t="shared" si="26"/>
        <v>8.3941750218582897E-2</v>
      </c>
      <c r="K19" s="132">
        <f t="shared" si="27"/>
        <v>0.27387187687153253</v>
      </c>
      <c r="L19" s="132">
        <f t="shared" si="28"/>
        <v>0.10945737362162809</v>
      </c>
      <c r="M19" s="133">
        <f t="shared" si="29"/>
        <v>12.712</v>
      </c>
      <c r="N19" s="134">
        <f t="shared" si="30"/>
        <v>0</v>
      </c>
      <c r="O19" s="134">
        <f t="shared" si="31"/>
        <v>5.8576797602199413</v>
      </c>
      <c r="P19" s="216">
        <f t="shared" si="32"/>
        <v>18</v>
      </c>
      <c r="Q19" s="217">
        <f t="shared" si="33"/>
        <v>0</v>
      </c>
      <c r="R19" s="217">
        <f t="shared" si="34"/>
        <v>137</v>
      </c>
      <c r="T19">
        <v>522</v>
      </c>
      <c r="U19">
        <v>8383</v>
      </c>
      <c r="V19" t="s">
        <v>215</v>
      </c>
      <c r="W19">
        <v>2338.81</v>
      </c>
      <c r="X19">
        <v>844.03599999999994</v>
      </c>
      <c r="Y19">
        <v>2.7709999999999999</v>
      </c>
      <c r="Z19">
        <v>12.712</v>
      </c>
      <c r="AA19">
        <v>138.01857799999999</v>
      </c>
      <c r="AB19">
        <v>11.585521</v>
      </c>
      <c r="AC19">
        <v>37.799407000000002</v>
      </c>
      <c r="AD19" s="1">
        <v>256</v>
      </c>
      <c r="AE19">
        <v>0</v>
      </c>
      <c r="AF19">
        <v>137</v>
      </c>
      <c r="AG19">
        <v>65</v>
      </c>
      <c r="AH19">
        <v>16.945616999999999</v>
      </c>
      <c r="AI19">
        <v>29.1</v>
      </c>
      <c r="AJ19">
        <v>0</v>
      </c>
      <c r="AK19">
        <v>18</v>
      </c>
      <c r="AL19">
        <v>27531</v>
      </c>
      <c r="AM19" t="s">
        <v>216</v>
      </c>
      <c r="AN19" t="s">
        <v>291</v>
      </c>
      <c r="AO19">
        <v>2338.81</v>
      </c>
      <c r="AR19" t="s">
        <v>115</v>
      </c>
      <c r="AS19" t="s">
        <v>118</v>
      </c>
      <c r="AT19" t="s">
        <v>198</v>
      </c>
      <c r="AU19" t="s">
        <v>215</v>
      </c>
      <c r="AV19" t="s">
        <v>191</v>
      </c>
      <c r="AW19">
        <v>1</v>
      </c>
      <c r="BB19">
        <v>1.0262962962962963</v>
      </c>
      <c r="BC19" t="s">
        <v>253</v>
      </c>
      <c r="BF19" t="s">
        <v>115</v>
      </c>
      <c r="BG19" t="s">
        <v>118</v>
      </c>
      <c r="BH19" t="s">
        <v>215</v>
      </c>
      <c r="BI19">
        <v>8383</v>
      </c>
      <c r="BJ19">
        <v>1</v>
      </c>
      <c r="BK19" t="s">
        <v>198</v>
      </c>
      <c r="BL19" t="s">
        <v>171</v>
      </c>
      <c r="BM19">
        <v>1.0262962962962963</v>
      </c>
      <c r="BN19" t="s">
        <v>253</v>
      </c>
      <c r="BO19" t="s">
        <v>254</v>
      </c>
      <c r="BP19">
        <v>2338.81</v>
      </c>
    </row>
    <row r="20" spans="1:68" ht="16.5">
      <c r="A20" s="226" t="str">
        <f t="shared" si="18"/>
        <v>시영운수</v>
      </c>
      <c r="B20" s="108" t="str">
        <f t="shared" si="1"/>
        <v>최광호</v>
      </c>
      <c r="C20" s="109" t="str">
        <f t="shared" si="19"/>
        <v>A</v>
      </c>
      <c r="D20" s="110">
        <f t="shared" si="20"/>
        <v>0.95666666666666667</v>
      </c>
      <c r="E20" s="111">
        <f t="shared" si="21"/>
        <v>1770</v>
      </c>
      <c r="F20" s="112" t="str">
        <f t="shared" si="22"/>
        <v>29</v>
      </c>
      <c r="G20" s="113" t="str">
        <f t="shared" si="23"/>
        <v>70바1530</v>
      </c>
      <c r="H20" s="114">
        <f t="shared" si="24"/>
        <v>1</v>
      </c>
      <c r="I20" s="115">
        <f t="shared" si="25"/>
        <v>522.17100000000005</v>
      </c>
      <c r="J20" s="116">
        <f t="shared" si="26"/>
        <v>4.9105132911586288E-2</v>
      </c>
      <c r="K20" s="116">
        <f t="shared" si="27"/>
        <v>0.30424520608395367</v>
      </c>
      <c r="L20" s="116">
        <f t="shared" si="28"/>
        <v>0.1474612722652158</v>
      </c>
      <c r="M20" s="117">
        <f t="shared" si="29"/>
        <v>14.433999999999999</v>
      </c>
      <c r="N20" s="118">
        <f t="shared" si="30"/>
        <v>0</v>
      </c>
      <c r="O20" s="118">
        <f t="shared" si="31"/>
        <v>18.576290142501211</v>
      </c>
      <c r="P20" s="218">
        <f t="shared" si="32"/>
        <v>8</v>
      </c>
      <c r="Q20" s="219">
        <f t="shared" si="33"/>
        <v>0</v>
      </c>
      <c r="R20" s="219">
        <f t="shared" si="34"/>
        <v>97</v>
      </c>
      <c r="T20">
        <v>522</v>
      </c>
      <c r="U20">
        <v>1770</v>
      </c>
      <c r="V20" t="s">
        <v>292</v>
      </c>
      <c r="W20">
        <v>522.17100000000005</v>
      </c>
      <c r="X20">
        <v>202.14500000000001</v>
      </c>
      <c r="Y20">
        <v>2.5830000000000002</v>
      </c>
      <c r="Z20">
        <v>14.433999999999999</v>
      </c>
      <c r="AA20">
        <v>30.195824999999999</v>
      </c>
      <c r="AB20">
        <v>1.4827699999999999</v>
      </c>
      <c r="AC20">
        <v>9.1869350000000001</v>
      </c>
      <c r="AD20" s="1">
        <v>77</v>
      </c>
      <c r="AE20">
        <v>0</v>
      </c>
      <c r="AF20">
        <v>97</v>
      </c>
      <c r="AG20">
        <v>63</v>
      </c>
      <c r="AH20">
        <v>17.292821</v>
      </c>
      <c r="AI20">
        <v>6.3</v>
      </c>
      <c r="AJ20">
        <v>0</v>
      </c>
      <c r="AK20">
        <v>8</v>
      </c>
      <c r="AL20">
        <v>8498</v>
      </c>
      <c r="AM20" t="s">
        <v>293</v>
      </c>
      <c r="AN20" t="s">
        <v>294</v>
      </c>
      <c r="AO20">
        <v>522.17100000000005</v>
      </c>
      <c r="AR20" t="s">
        <v>115</v>
      </c>
      <c r="AS20" t="s">
        <v>118</v>
      </c>
      <c r="AT20" t="s">
        <v>198</v>
      </c>
      <c r="AU20" t="s">
        <v>292</v>
      </c>
      <c r="AV20" t="s">
        <v>191</v>
      </c>
      <c r="AW20">
        <v>1</v>
      </c>
      <c r="BB20">
        <v>0.95666666666666667</v>
      </c>
      <c r="BC20" t="s">
        <v>65</v>
      </c>
      <c r="BF20" t="s">
        <v>115</v>
      </c>
      <c r="BG20" t="s">
        <v>118</v>
      </c>
      <c r="BH20" t="s">
        <v>292</v>
      </c>
      <c r="BI20">
        <v>1770</v>
      </c>
      <c r="BJ20">
        <v>1</v>
      </c>
      <c r="BK20" t="s">
        <v>198</v>
      </c>
      <c r="BL20" t="s">
        <v>171</v>
      </c>
      <c r="BM20">
        <v>0.95666666666666667</v>
      </c>
      <c r="BN20" t="s">
        <v>65</v>
      </c>
      <c r="BO20" t="s">
        <v>255</v>
      </c>
      <c r="BP20">
        <v>522.17100000000005</v>
      </c>
    </row>
    <row r="21" spans="1:68" ht="16.5">
      <c r="A21" s="225" t="str">
        <f t="shared" ref="A21:A22" si="35">BF21</f>
        <v>시영운수</v>
      </c>
      <c r="B21" s="124" t="str">
        <f t="shared" ref="B21:B22" si="36">IF(BH21="null", E21, BH21)</f>
        <v>한현희</v>
      </c>
      <c r="C21" s="125" t="str">
        <f t="shared" ref="C21:C22" si="37">BN21</f>
        <v>C</v>
      </c>
      <c r="D21" s="126">
        <f t="shared" ref="D21:D22" si="38">BM21</f>
        <v>0.8743478260869566</v>
      </c>
      <c r="E21" s="127">
        <f t="shared" ref="E21:E22" si="39">U21</f>
        <v>2823</v>
      </c>
      <c r="F21" s="128" t="str">
        <f t="shared" ref="F21:F22" si="40">BG21</f>
        <v>예비</v>
      </c>
      <c r="G21" s="129" t="str">
        <f t="shared" ref="G21:G22" si="41">BK21</f>
        <v>73아1006</v>
      </c>
      <c r="H21" s="130">
        <f t="shared" ref="H21:H22" si="42">BJ21</f>
        <v>1</v>
      </c>
      <c r="I21" s="131">
        <f t="shared" ref="I21:I22" si="43">BP21</f>
        <v>1781.829</v>
      </c>
      <c r="J21" s="132">
        <f t="shared" ref="J21:J22" si="44">AB21/AA21</f>
        <v>4.163572428689051E-2</v>
      </c>
      <c r="K21" s="132">
        <f t="shared" ref="K21:K22" si="45">AC21/AA21</f>
        <v>0.38891248090140168</v>
      </c>
      <c r="L21" s="132">
        <f t="shared" ref="L21:L22" si="46">AD21/I21</f>
        <v>0.17397853553848322</v>
      </c>
      <c r="M21" s="133">
        <f t="shared" ref="M21:M22" si="47">Z21</f>
        <v>13.17</v>
      </c>
      <c r="N21" s="134">
        <f t="shared" ref="N21:N22" si="48">AE21*100/W21</f>
        <v>0.39285475766754274</v>
      </c>
      <c r="O21" s="134">
        <f t="shared" ref="O21:O22" si="49">AF21*100/W21</f>
        <v>9.5407584004974666</v>
      </c>
      <c r="P21" s="216">
        <f t="shared" ref="P21:P22" si="50">AK21</f>
        <v>42</v>
      </c>
      <c r="Q21" s="217">
        <f t="shared" ref="Q21:Q22" si="51">AE21</f>
        <v>7</v>
      </c>
      <c r="R21" s="217">
        <f t="shared" ref="R21:R22" si="52">AF21</f>
        <v>170</v>
      </c>
      <c r="T21">
        <v>522</v>
      </c>
      <c r="U21">
        <v>2823</v>
      </c>
      <c r="V21" t="s">
        <v>220</v>
      </c>
      <c r="W21">
        <v>1781.829</v>
      </c>
      <c r="X21">
        <v>885.83199999999999</v>
      </c>
      <c r="Y21">
        <v>2.0110000000000001</v>
      </c>
      <c r="Z21">
        <v>13.17</v>
      </c>
      <c r="AA21">
        <v>138.81581499999999</v>
      </c>
      <c r="AB21">
        <v>5.7796969999999996</v>
      </c>
      <c r="AC21">
        <v>53.987203000000001</v>
      </c>
      <c r="AD21" s="1">
        <v>310</v>
      </c>
      <c r="AE21">
        <v>7</v>
      </c>
      <c r="AF21">
        <v>170</v>
      </c>
      <c r="AG21">
        <v>68</v>
      </c>
      <c r="AH21">
        <v>12.835922</v>
      </c>
      <c r="AI21">
        <v>191.1</v>
      </c>
      <c r="AJ21">
        <v>0</v>
      </c>
      <c r="AK21">
        <v>42</v>
      </c>
      <c r="AL21">
        <v>29146</v>
      </c>
      <c r="AM21" t="s">
        <v>221</v>
      </c>
      <c r="AN21" t="s">
        <v>295</v>
      </c>
      <c r="AO21">
        <v>1781.829</v>
      </c>
      <c r="AR21" t="s">
        <v>115</v>
      </c>
      <c r="AS21" t="s">
        <v>89</v>
      </c>
      <c r="AT21" t="s">
        <v>217</v>
      </c>
      <c r="AU21" t="s">
        <v>220</v>
      </c>
      <c r="AV21" t="s">
        <v>191</v>
      </c>
      <c r="AW21">
        <v>1</v>
      </c>
      <c r="BB21">
        <v>0.8743478260869566</v>
      </c>
      <c r="BC21" t="s">
        <v>68</v>
      </c>
      <c r="BF21" t="s">
        <v>115</v>
      </c>
      <c r="BG21" t="s">
        <v>89</v>
      </c>
      <c r="BH21" t="s">
        <v>220</v>
      </c>
      <c r="BI21">
        <v>2823</v>
      </c>
      <c r="BJ21">
        <v>1</v>
      </c>
      <c r="BK21" t="s">
        <v>217</v>
      </c>
      <c r="BL21" t="s">
        <v>171</v>
      </c>
      <c r="BM21">
        <v>0.8743478260869566</v>
      </c>
      <c r="BN21" t="s">
        <v>68</v>
      </c>
      <c r="BO21" t="s">
        <v>173</v>
      </c>
      <c r="BP21">
        <v>1781.829</v>
      </c>
    </row>
    <row r="22" spans="1:68" ht="16.5">
      <c r="A22" s="226" t="str">
        <f t="shared" si="35"/>
        <v>시영운수</v>
      </c>
      <c r="B22" s="108" t="str">
        <f t="shared" si="36"/>
        <v>허유기</v>
      </c>
      <c r="C22" s="109" t="str">
        <f t="shared" si="37"/>
        <v>D</v>
      </c>
      <c r="D22" s="110">
        <f t="shared" si="38"/>
        <v>0.82714285714285718</v>
      </c>
      <c r="E22" s="111">
        <f t="shared" si="39"/>
        <v>1510</v>
      </c>
      <c r="F22" s="112" t="str">
        <f t="shared" si="40"/>
        <v>28-1</v>
      </c>
      <c r="G22" s="113" t="str">
        <f t="shared" si="41"/>
        <v>70바1580</v>
      </c>
      <c r="H22" s="114">
        <f t="shared" si="42"/>
        <v>1</v>
      </c>
      <c r="I22" s="115">
        <f t="shared" si="43"/>
        <v>4027.1579999999999</v>
      </c>
      <c r="J22" s="116">
        <f t="shared" si="44"/>
        <v>3.6241869549947771E-2</v>
      </c>
      <c r="K22" s="116">
        <f t="shared" si="45"/>
        <v>0.41392909212887835</v>
      </c>
      <c r="L22" s="116">
        <f t="shared" si="46"/>
        <v>0.17456479234239133</v>
      </c>
      <c r="M22" s="117">
        <f t="shared" si="47"/>
        <v>14.507999999999999</v>
      </c>
      <c r="N22" s="118">
        <f t="shared" si="48"/>
        <v>0.42213392173835745</v>
      </c>
      <c r="O22" s="118">
        <f t="shared" si="49"/>
        <v>14.327721931943072</v>
      </c>
      <c r="P22" s="218">
        <f t="shared" si="50"/>
        <v>162</v>
      </c>
      <c r="Q22" s="219">
        <f t="shared" si="51"/>
        <v>17</v>
      </c>
      <c r="R22" s="219">
        <f t="shared" si="52"/>
        <v>577</v>
      </c>
      <c r="T22">
        <v>522</v>
      </c>
      <c r="U22">
        <v>1510</v>
      </c>
      <c r="V22" t="s">
        <v>296</v>
      </c>
      <c r="W22">
        <v>4027.1579999999999</v>
      </c>
      <c r="X22">
        <v>2318.7130000000002</v>
      </c>
      <c r="Y22">
        <v>1.7370000000000001</v>
      </c>
      <c r="Z22">
        <v>14.507999999999999</v>
      </c>
      <c r="AA22">
        <v>329.352463</v>
      </c>
      <c r="AB22">
        <v>11.936349</v>
      </c>
      <c r="AC22">
        <v>136.328566</v>
      </c>
      <c r="AD22" s="1">
        <v>703</v>
      </c>
      <c r="AE22">
        <v>17</v>
      </c>
      <c r="AF22">
        <v>577</v>
      </c>
      <c r="AG22">
        <v>73</v>
      </c>
      <c r="AH22">
        <v>12.227501999999999</v>
      </c>
      <c r="AI22">
        <v>238.7</v>
      </c>
      <c r="AJ22">
        <v>0</v>
      </c>
      <c r="AK22">
        <v>162</v>
      </c>
      <c r="AL22">
        <v>91848</v>
      </c>
      <c r="AM22" t="s">
        <v>297</v>
      </c>
      <c r="AN22" t="s">
        <v>298</v>
      </c>
      <c r="AO22">
        <v>4027.1579999999999</v>
      </c>
      <c r="AR22" t="s">
        <v>115</v>
      </c>
      <c r="AS22" t="s">
        <v>117</v>
      </c>
      <c r="AT22" t="s">
        <v>265</v>
      </c>
      <c r="AU22" t="s">
        <v>296</v>
      </c>
      <c r="AV22" t="s">
        <v>191</v>
      </c>
      <c r="AW22">
        <v>1</v>
      </c>
      <c r="BB22">
        <v>0.82714285714285718</v>
      </c>
      <c r="BC22" t="s">
        <v>66</v>
      </c>
      <c r="BF22" t="s">
        <v>115</v>
      </c>
      <c r="BG22" t="s">
        <v>117</v>
      </c>
      <c r="BH22" t="s">
        <v>296</v>
      </c>
      <c r="BI22">
        <v>1510</v>
      </c>
      <c r="BJ22">
        <v>1</v>
      </c>
      <c r="BK22" t="s">
        <v>265</v>
      </c>
      <c r="BL22" t="s">
        <v>171</v>
      </c>
      <c r="BM22">
        <v>0.82714285714285718</v>
      </c>
      <c r="BN22" t="s">
        <v>66</v>
      </c>
      <c r="BO22" t="s">
        <v>174</v>
      </c>
      <c r="BP22">
        <v>4027.1579999999999</v>
      </c>
    </row>
  </sheetData>
  <sortState xmlns:xlrd2="http://schemas.microsoft.com/office/spreadsheetml/2017/richdata2" ref="T4:AN20">
    <sortCondition ref="AB4:AB20"/>
    <sortCondition descending="1" ref="AD4:AD20"/>
  </sortState>
  <phoneticPr fontId="2" type="noConversion"/>
  <conditionalFormatting sqref="C5:D22">
    <cfRule type="containsText" dxfId="36" priority="1" operator="containsText" text="F">
      <formula>NOT(ISERROR(SEARCH("F",C5)))</formula>
    </cfRule>
    <cfRule type="containsText" dxfId="35" priority="2" operator="containsText" text="D">
      <formula>NOT(ISERROR(SEARCH("D",C5)))</formula>
    </cfRule>
    <cfRule type="containsText" dxfId="34" priority="3" operator="containsText" text="C">
      <formula>NOT(ISERROR(SEARCH("C",C5)))</formula>
    </cfRule>
    <cfRule type="containsText" dxfId="33" priority="4" operator="containsText" text="B">
      <formula>NOT(ISERROR(SEARCH("B",C5)))</formula>
    </cfRule>
    <cfRule type="containsText" dxfId="32" priority="5" operator="containsText" text="A">
      <formula>NOT(ISERROR(SEARCH("A",C5)))</formula>
    </cfRule>
    <cfRule type="containsText" dxfId="31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0" t="s">
        <v>299</v>
      </c>
      <c r="B2" s="271"/>
      <c r="C2" s="272"/>
      <c r="D2" s="273"/>
      <c r="E2" s="270"/>
      <c r="F2" s="274"/>
      <c r="G2" s="270"/>
      <c r="H2" s="270"/>
      <c r="I2" s="270"/>
      <c r="J2" s="270"/>
      <c r="K2" s="232"/>
      <c r="L2" s="232"/>
      <c r="M2" s="232"/>
      <c r="N2" s="232"/>
      <c r="O2" s="232"/>
      <c r="P2" s="232"/>
      <c r="Q2" s="232"/>
      <c r="R2" s="232"/>
    </row>
    <row r="3" spans="1:18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>
      <c r="A4" s="275" t="s">
        <v>300</v>
      </c>
      <c r="B4" s="276"/>
      <c r="C4" s="277"/>
      <c r="D4" s="278"/>
      <c r="E4" s="279"/>
      <c r="F4" s="280"/>
      <c r="G4" s="232"/>
      <c r="H4" s="279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>
      <c r="A5" s="235" t="s">
        <v>301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>
      <c r="A6" s="236" t="s">
        <v>302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>
      <c r="A8" s="233" t="s">
        <v>182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</row>
    <row r="10" spans="1:18">
      <c r="A10" s="234" t="s">
        <v>303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</row>
    <row r="11" spans="1:18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</row>
    <row r="12" spans="1:18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>
      <c r="A13" s="281" t="s">
        <v>0</v>
      </c>
      <c r="B13" s="282" t="s">
        <v>72</v>
      </c>
      <c r="C13" s="283" t="s">
        <v>64</v>
      </c>
      <c r="D13" s="283" t="s">
        <v>155</v>
      </c>
      <c r="E13" s="284" t="s">
        <v>141</v>
      </c>
      <c r="F13" s="282" t="s">
        <v>146</v>
      </c>
      <c r="G13" s="284" t="s">
        <v>144</v>
      </c>
      <c r="H13" s="284" t="s">
        <v>148</v>
      </c>
      <c r="I13" s="238" t="s">
        <v>150</v>
      </c>
      <c r="J13" s="284" t="s">
        <v>11</v>
      </c>
      <c r="K13" s="284" t="s">
        <v>12</v>
      </c>
      <c r="L13" s="284" t="s">
        <v>13</v>
      </c>
      <c r="M13" s="284" t="s">
        <v>104</v>
      </c>
      <c r="N13" s="284" t="s">
        <v>6</v>
      </c>
      <c r="O13" s="284" t="s">
        <v>7</v>
      </c>
      <c r="P13" s="284" t="s">
        <v>175</v>
      </c>
      <c r="Q13" s="285" t="s">
        <v>177</v>
      </c>
      <c r="R13" s="285" t="s">
        <v>178</v>
      </c>
    </row>
    <row r="14" spans="1:18" ht="16.5">
      <c r="A14" s="286" t="s">
        <v>115</v>
      </c>
      <c r="B14" s="287" t="s">
        <v>209</v>
      </c>
      <c r="C14" s="288" t="s">
        <v>66</v>
      </c>
      <c r="D14" s="289">
        <v>0.81904761904761902</v>
      </c>
      <c r="E14" s="290">
        <v>1288</v>
      </c>
      <c r="F14" s="241" t="s">
        <v>117</v>
      </c>
      <c r="G14" s="291" t="s">
        <v>197</v>
      </c>
      <c r="H14" s="292">
        <v>1</v>
      </c>
      <c r="I14" s="242">
        <v>4386.4250000000002</v>
      </c>
      <c r="J14" s="293">
        <v>2.878441366050033E-2</v>
      </c>
      <c r="K14" s="293">
        <v>0.39240289917796678</v>
      </c>
      <c r="L14" s="293">
        <v>0.17645349002889596</v>
      </c>
      <c r="M14" s="294">
        <v>16.370999999999999</v>
      </c>
      <c r="N14" s="295">
        <v>0.7979162985802789</v>
      </c>
      <c r="O14" s="295">
        <v>21.566537670198397</v>
      </c>
      <c r="P14" s="296">
        <v>137</v>
      </c>
      <c r="Q14" s="297">
        <v>35</v>
      </c>
      <c r="R14" s="297">
        <v>946</v>
      </c>
    </row>
    <row r="15" spans="1:18" ht="16.5">
      <c r="A15" s="286" t="s">
        <v>115</v>
      </c>
      <c r="B15" s="287" t="s">
        <v>296</v>
      </c>
      <c r="C15" s="288" t="s">
        <v>66</v>
      </c>
      <c r="D15" s="289">
        <v>0.82714285714285718</v>
      </c>
      <c r="E15" s="290">
        <v>1510</v>
      </c>
      <c r="F15" s="241" t="s">
        <v>117</v>
      </c>
      <c r="G15" s="291" t="s">
        <v>265</v>
      </c>
      <c r="H15" s="292">
        <v>1</v>
      </c>
      <c r="I15" s="242">
        <v>4027.1579999999999</v>
      </c>
      <c r="J15" s="293">
        <v>3.6241869549947771E-2</v>
      </c>
      <c r="K15" s="293">
        <v>0.41392909212887835</v>
      </c>
      <c r="L15" s="293">
        <v>0.17456479234239133</v>
      </c>
      <c r="M15" s="294">
        <v>14.507999999999999</v>
      </c>
      <c r="N15" s="295">
        <v>0.42213392173835745</v>
      </c>
      <c r="O15" s="295">
        <v>14.327721931943072</v>
      </c>
      <c r="P15" s="296">
        <v>162</v>
      </c>
      <c r="Q15" s="297">
        <v>17</v>
      </c>
      <c r="R15" s="297">
        <v>577</v>
      </c>
    </row>
  </sheetData>
  <phoneticPr fontId="2" type="noConversion"/>
  <conditionalFormatting sqref="C14:D15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16"/>
  <sheetViews>
    <sheetView showGridLines="0" workbookViewId="0"/>
  </sheetViews>
  <sheetFormatPr defaultRowHeight="13.5"/>
  <cols>
    <col min="1" max="11" width="9.140625" style="232"/>
    <col min="12" max="12" width="0" style="232" hidden="1" customWidth="1"/>
    <col min="13" max="16384" width="9.140625" style="232"/>
  </cols>
  <sheetData>
    <row r="1" spans="1:13">
      <c r="A1" s="227"/>
      <c r="B1" s="228"/>
      <c r="C1" s="229"/>
      <c r="D1" s="230"/>
      <c r="E1" s="230"/>
      <c r="F1" s="231"/>
      <c r="G1" s="230"/>
      <c r="H1" s="230"/>
      <c r="I1" s="230"/>
      <c r="J1" s="230"/>
      <c r="K1" s="230"/>
      <c r="L1" s="230"/>
      <c r="M1" s="230"/>
    </row>
    <row r="2" spans="1:13" ht="41.25">
      <c r="A2" s="310" t="s">
        <v>304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</row>
    <row r="4" spans="1:13" ht="17.25">
      <c r="A4" s="233" t="s">
        <v>185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</row>
    <row r="5" spans="1:13" ht="26.25">
      <c r="A5" s="235" t="s">
        <v>186</v>
      </c>
    </row>
    <row r="6" spans="1:13" ht="26.25">
      <c r="A6" s="235" t="s">
        <v>187</v>
      </c>
    </row>
    <row r="7" spans="1:13" ht="26.25">
      <c r="A7" s="235"/>
    </row>
    <row r="8" spans="1:13" ht="17.25">
      <c r="A8" s="236" t="s">
        <v>188</v>
      </c>
    </row>
    <row r="9" spans="1:13" ht="40.5">
      <c r="A9" s="244" t="s">
        <v>0</v>
      </c>
      <c r="B9" s="245" t="s">
        <v>72</v>
      </c>
      <c r="C9" s="237" t="s">
        <v>64</v>
      </c>
      <c r="D9" s="237" t="s">
        <v>155</v>
      </c>
      <c r="E9" s="246" t="s">
        <v>141</v>
      </c>
      <c r="F9" s="245" t="s">
        <v>146</v>
      </c>
      <c r="G9" s="246" t="s">
        <v>144</v>
      </c>
      <c r="H9" s="246" t="s">
        <v>148</v>
      </c>
      <c r="I9" s="238" t="s">
        <v>150</v>
      </c>
      <c r="J9" s="246" t="s">
        <v>11</v>
      </c>
      <c r="K9" s="246" t="s">
        <v>12</v>
      </c>
      <c r="L9" s="246" t="s">
        <v>13</v>
      </c>
      <c r="M9" s="246" t="s">
        <v>175</v>
      </c>
    </row>
    <row r="10" spans="1:13" ht="16.5">
      <c r="A10" s="247" t="s">
        <v>115</v>
      </c>
      <c r="B10" s="248" t="s">
        <v>199</v>
      </c>
      <c r="C10" s="239" t="s">
        <v>67</v>
      </c>
      <c r="D10" s="240">
        <v>0.92565217391304355</v>
      </c>
      <c r="E10" s="249">
        <v>3329</v>
      </c>
      <c r="F10" s="241" t="s">
        <v>116</v>
      </c>
      <c r="G10" s="250" t="s">
        <v>190</v>
      </c>
      <c r="H10" s="251">
        <v>1</v>
      </c>
      <c r="I10" s="242">
        <v>3613.8629999999998</v>
      </c>
      <c r="J10" s="243">
        <v>2.5641646243939432E-2</v>
      </c>
      <c r="K10" s="243">
        <v>0.40201530317582707</v>
      </c>
      <c r="L10" s="243">
        <v>0.16907115737370232</v>
      </c>
      <c r="M10" s="252">
        <v>83</v>
      </c>
    </row>
    <row r="11" spans="1:13" ht="16.5">
      <c r="A11" s="247" t="s">
        <v>115</v>
      </c>
      <c r="B11" s="248" t="s">
        <v>201</v>
      </c>
      <c r="C11" s="239" t="s">
        <v>68</v>
      </c>
      <c r="D11" s="240">
        <v>0.85136363636363632</v>
      </c>
      <c r="E11" s="249">
        <v>1761</v>
      </c>
      <c r="F11" s="241" t="s">
        <v>116</v>
      </c>
      <c r="G11" s="250" t="s">
        <v>192</v>
      </c>
      <c r="H11" s="251">
        <v>1</v>
      </c>
      <c r="I11" s="242">
        <v>5928.6189999999997</v>
      </c>
      <c r="J11" s="243">
        <v>4.4944206904790923E-2</v>
      </c>
      <c r="K11" s="243">
        <v>0.39932365766025613</v>
      </c>
      <c r="L11" s="243">
        <v>0.20257668775814403</v>
      </c>
      <c r="M11" s="252">
        <v>136</v>
      </c>
    </row>
    <row r="12" spans="1:13" ht="16.5">
      <c r="A12" s="247" t="s">
        <v>115</v>
      </c>
      <c r="B12" s="248" t="s">
        <v>282</v>
      </c>
      <c r="C12" s="239" t="s">
        <v>67</v>
      </c>
      <c r="D12" s="240">
        <v>0.90666666666666662</v>
      </c>
      <c r="E12" s="249">
        <v>5310</v>
      </c>
      <c r="F12" s="241" t="s">
        <v>118</v>
      </c>
      <c r="G12" s="250" t="s">
        <v>268</v>
      </c>
      <c r="H12" s="251">
        <v>1</v>
      </c>
      <c r="I12" s="242">
        <v>6563.1279999999997</v>
      </c>
      <c r="J12" s="243">
        <v>5.9695761519042871E-2</v>
      </c>
      <c r="K12" s="243">
        <v>0.30020961978184291</v>
      </c>
      <c r="L12" s="243">
        <v>0.14779538049539792</v>
      </c>
      <c r="M12" s="252">
        <v>102</v>
      </c>
    </row>
    <row r="13" spans="1:13" ht="16.5">
      <c r="A13" s="247" t="s">
        <v>115</v>
      </c>
      <c r="B13" s="248" t="s">
        <v>209</v>
      </c>
      <c r="C13" s="239" t="s">
        <v>66</v>
      </c>
      <c r="D13" s="240">
        <v>0.81904761904761902</v>
      </c>
      <c r="E13" s="249">
        <v>1288</v>
      </c>
      <c r="F13" s="241" t="s">
        <v>117</v>
      </c>
      <c r="G13" s="250" t="s">
        <v>197</v>
      </c>
      <c r="H13" s="251">
        <v>1</v>
      </c>
      <c r="I13" s="242">
        <v>4386.4250000000002</v>
      </c>
      <c r="J13" s="243">
        <v>2.878441366050033E-2</v>
      </c>
      <c r="K13" s="243">
        <v>0.39240289917796678</v>
      </c>
      <c r="L13" s="243">
        <v>0.17645349002889596</v>
      </c>
      <c r="M13" s="252">
        <v>137</v>
      </c>
    </row>
    <row r="14" spans="1:13" ht="16.5">
      <c r="A14" s="247" t="s">
        <v>115</v>
      </c>
      <c r="B14" s="248" t="s">
        <v>211</v>
      </c>
      <c r="C14" s="239" t="s">
        <v>68</v>
      </c>
      <c r="D14" s="240">
        <v>0.87804964880006264</v>
      </c>
      <c r="E14" s="249">
        <v>7828</v>
      </c>
      <c r="F14" s="241" t="s">
        <v>116</v>
      </c>
      <c r="G14" s="250" t="s">
        <v>194</v>
      </c>
      <c r="H14" s="251">
        <v>2</v>
      </c>
      <c r="I14" s="242">
        <v>5591.768</v>
      </c>
      <c r="J14" s="243">
        <v>5.3245144428251207E-2</v>
      </c>
      <c r="K14" s="243">
        <v>0.37309616108244531</v>
      </c>
      <c r="L14" s="243">
        <v>0.18384167583490588</v>
      </c>
      <c r="M14" s="252">
        <v>134</v>
      </c>
    </row>
    <row r="15" spans="1:13" ht="16.5">
      <c r="A15" s="247" t="s">
        <v>115</v>
      </c>
      <c r="B15" s="248" t="s">
        <v>220</v>
      </c>
      <c r="C15" s="239" t="s">
        <v>68</v>
      </c>
      <c r="D15" s="240">
        <v>0.8743478260869566</v>
      </c>
      <c r="E15" s="249">
        <v>2823</v>
      </c>
      <c r="F15" s="241" t="s">
        <v>89</v>
      </c>
      <c r="G15" s="250" t="s">
        <v>217</v>
      </c>
      <c r="H15" s="251">
        <v>1</v>
      </c>
      <c r="I15" s="242">
        <v>1781.829</v>
      </c>
      <c r="J15" s="243">
        <v>4.163572428689051E-2</v>
      </c>
      <c r="K15" s="243">
        <v>0.38891248090140168</v>
      </c>
      <c r="L15" s="243">
        <v>0.17397853553848322</v>
      </c>
      <c r="M15" s="252">
        <v>42</v>
      </c>
    </row>
    <row r="16" spans="1:13" ht="16.5">
      <c r="A16" s="247" t="s">
        <v>115</v>
      </c>
      <c r="B16" s="248" t="s">
        <v>296</v>
      </c>
      <c r="C16" s="239" t="s">
        <v>66</v>
      </c>
      <c r="D16" s="240">
        <v>0.82714285714285718</v>
      </c>
      <c r="E16" s="249">
        <v>1510</v>
      </c>
      <c r="F16" s="241" t="s">
        <v>117</v>
      </c>
      <c r="G16" s="250" t="s">
        <v>265</v>
      </c>
      <c r="H16" s="251">
        <v>1</v>
      </c>
      <c r="I16" s="242">
        <v>4027.1579999999999</v>
      </c>
      <c r="J16" s="243">
        <v>3.6241869549947771E-2</v>
      </c>
      <c r="K16" s="243">
        <v>0.41392909212887835</v>
      </c>
      <c r="L16" s="243">
        <v>0.17456479234239133</v>
      </c>
      <c r="M16" s="252">
        <v>162</v>
      </c>
    </row>
  </sheetData>
  <mergeCells count="1">
    <mergeCell ref="A2:M2"/>
  </mergeCells>
  <phoneticPr fontId="2" type="noConversion"/>
  <conditionalFormatting sqref="C10:D1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2024-11-04T07:00:24Z</dcterms:modified>
</cp:coreProperties>
</file>