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54B950CF-3FB2-49FB-B305-D0027254DA4E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명단'!$A$13:$R$43</definedName>
    <definedName name="_xlnm._FilterDatabase" localSheetId="4" hidden="1">운전자별!$A$4:$BR$45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운전자별!$A$1:$R$45</definedName>
    <definedName name="_xlnm.Print_Area" localSheetId="1">종합!$A$1:$L$118</definedName>
    <definedName name="_xlnm.Print_Area" localSheetId="3">차량별!$A$1:$T$25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60" l="1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B8" i="7" l="1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E53" i="12" a="1"/>
  <c r="I53" i="12" a="1"/>
  <c r="J53" i="12" a="1"/>
  <c r="H53" i="12" a="1"/>
  <c r="F53" i="12" a="1"/>
  <c r="D53" i="12" a="1"/>
  <c r="G53" i="12" a="1"/>
  <c r="D53" i="12" l="1"/>
  <c r="G53" i="12"/>
  <c r="J53" i="12"/>
  <c r="F53" i="12"/>
  <c r="I53" i="12"/>
  <c r="E53" i="12"/>
  <c r="H53" i="12"/>
  <c r="F14" i="60"/>
  <c r="F22" i="60"/>
  <c r="F15" i="60"/>
  <c r="F17" i="60"/>
  <c r="F16" i="60"/>
  <c r="F21" i="60"/>
  <c r="F13" i="60"/>
  <c r="F18" i="60"/>
  <c r="F19" i="60"/>
  <c r="F20" i="60"/>
  <c r="F12" i="60"/>
  <c r="F11" i="60"/>
  <c r="H66" i="12" l="1"/>
  <c r="G66" i="12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G68" i="12" l="1"/>
  <c r="G69" i="12"/>
  <c r="G73" i="12"/>
  <c r="G70" i="12"/>
  <c r="G72" i="12"/>
  <c r="G67" i="12"/>
  <c r="G71" i="12"/>
  <c r="H68" i="12"/>
  <c r="H72" i="12"/>
  <c r="H67" i="12"/>
  <c r="H71" i="12"/>
  <c r="H70" i="12"/>
  <c r="H73" i="12"/>
  <c r="H69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F66" i="12" l="1"/>
  <c r="B108" i="12"/>
  <c r="K66" i="12"/>
  <c r="I66" i="12"/>
  <c r="J66" i="12"/>
  <c r="F68" i="12" l="1"/>
  <c r="B109" i="12"/>
  <c r="B110" i="12"/>
  <c r="J71" i="12"/>
  <c r="J72" i="12"/>
  <c r="J69" i="12"/>
  <c r="J68" i="12"/>
  <c r="J73" i="12"/>
  <c r="J70" i="12"/>
  <c r="J67" i="12"/>
  <c r="I73" i="12"/>
  <c r="I70" i="12"/>
  <c r="I71" i="12"/>
  <c r="I72" i="12"/>
  <c r="I69" i="12"/>
  <c r="I68" i="12"/>
  <c r="I67" i="12"/>
  <c r="K71" i="12"/>
  <c r="K72" i="12"/>
  <c r="K69" i="12"/>
  <c r="U67" i="12"/>
  <c r="K73" i="12"/>
  <c r="K70" i="12"/>
  <c r="K68" i="12"/>
  <c r="K67" i="12"/>
  <c r="F73" i="12"/>
  <c r="F70" i="12"/>
  <c r="F71" i="12"/>
  <c r="F72" i="12"/>
  <c r="F69" i="12"/>
  <c r="F67" i="12"/>
  <c r="D109" i="12" l="1"/>
  <c r="G109" i="12"/>
  <c r="J10" i="12"/>
  <c r="J32" i="12" s="1"/>
  <c r="N26" i="12"/>
  <c r="K28" i="12"/>
  <c r="D28" i="12" l="1"/>
  <c r="N53" i="12" a="1"/>
  <c r="N53" i="12" l="1"/>
  <c r="K53" i="12" s="1" a="1"/>
  <c r="K53" i="12" s="1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08" i="12"/>
  <c r="H109" i="12"/>
  <c r="G110" i="12"/>
  <c r="E108" i="12"/>
  <c r="I110" i="12"/>
  <c r="D108" i="12"/>
  <c r="J108" i="12"/>
  <c r="E110" i="12"/>
  <c r="G108" i="12"/>
  <c r="H110" i="12"/>
  <c r="I109" i="12"/>
  <c r="F108" i="12"/>
  <c r="F109" i="12"/>
  <c r="J110" i="12"/>
  <c r="J109" i="12"/>
  <c r="F110" i="12"/>
  <c r="E109" i="12"/>
  <c r="D110" i="12"/>
  <c r="H10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<sst xmlns="http://schemas.openxmlformats.org/spreadsheetml/2006/main" count="1565" uniqueCount="394">
  <si>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</si>
  <si>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</si>
  <si>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</si>
  <si>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</si>
  <si>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</si>
  <si>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</si>
  <si>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</si>
  <si>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</si>
  <si>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</si>
  <si>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</si>
  <si>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</si>
  <si>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</si>
  <si>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</si>
  <si>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</si>
  <si>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</si>
  <si>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</si>
  <si>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</si>
  <si>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</si>
  <si>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</si>
  <si>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</si>
  <si>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</si>
  <si>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</si>
  <si>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</si>
  <si>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</si>
  <si>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</si>
  <si>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</si>
  <si>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</si>
  <si>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</si>
  <si>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</si>
  <si>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</si>
  <si>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</si>
  <si>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</si>
  <si>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</si>
  <si>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</si>
  <si>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</si>
  <si>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</si>
  <si>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</si>
  <si>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</si>
  <si>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</si>
  <si>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</si>
  <si>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</si>
  <si>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</si>
  <si>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</si>
  <si>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</si>
  <si>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</si>
  <si>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</si>
  <si>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</si>
  <si>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</si>
  <si>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</si>
  <si>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</si>
  <si>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</si>
  <si>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</si>
  <si>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</si>
  <si>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</si>
  <si>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</si>
  <si>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</si>
  <si>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</si>
  <si>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</si>
  <si>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</si>
  <si>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</si>
  <si>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</si>
  <si>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</si>
  <si>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</si>
  <si>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</si>
  <si>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</si>
  <si>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</si>
  <si>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</si>
  <si>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</si>
  <si>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</si>
  <si>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</si>
  <si>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</si>
  <si>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</si>
  <si>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</si>
  <si>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</si>
  <si>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</si>
  <si>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</si>
  <si>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</si>
  <si>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</si>
  <si>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</si>
  <si>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</si>
  <si>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</si>
  <si>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</si>
  <si>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</si>
  <si>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</si>
  <si>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</si>
  <si>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</si>
  <si>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</si>
  <si>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</si>
  <si>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</si>
  <si>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</si>
  <si>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</si>
  <si>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</si>
  <si>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</si>
  <si>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</si>
  <si>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</si>
  <si>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</si>
  <si>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</si>
  <si>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</si>
  <si>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</si>
  <si>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</si>
  <si>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</si>
  <si>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</si>
  <si>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</si>
  <si>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</si>
  <si>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</si>
  <si>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</si>
  <si>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</si>
  <si>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</si>
  <si>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</si>
  <si>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</si>
  <si>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</si>
  <si>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</si>
  <si>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</si>
  <si>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</si>
  <si>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</si>
  <si>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인천제물포교통</t>
  </si>
  <si>
    <t>30</t>
  </si>
  <si>
    <t>78</t>
  </si>
  <si>
    <t>급행97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</si>
  <si>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</si>
  <si>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</si>
  <si>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</si>
  <si>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</si>
  <si>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</si>
  <si>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</si>
  <si>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</si>
  <si>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</si>
  <si>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</si>
  <si>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</si>
  <si>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</si>
  <si>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</si>
  <si>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</si>
  <si>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</si>
  <si>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</si>
  <si>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</si>
  <si>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</si>
  <si>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</si>
  <si>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</si>
  <si>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</si>
  <si>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</si>
  <si>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</si>
  <si>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</si>
  <si>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</si>
  <si>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</si>
  <si>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</si>
  <si>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</si>
  <si>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</si>
  <si>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</si>
  <si>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</si>
  <si>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</si>
  <si>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</si>
  <si>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</si>
  <si>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</si>
  <si>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</si>
  <si>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</si>
  <si>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</si>
  <si>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</si>
  <si>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</si>
  <si>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</si>
  <si>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</si>
  <si>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</si>
  <si>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</si>
  <si>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</si>
  <si>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</si>
  <si>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</si>
  <si>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</si>
  <si>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</si>
  <si>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</si>
  <si>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</si>
  <si>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</si>
  <si>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</si>
  <si>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</si>
  <si>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</si>
  <si>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</si>
  <si>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</si>
  <si>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</si>
  <si>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</si>
  <si>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</si>
  <si>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</si>
  <si>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</si>
  <si>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</si>
  <si>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</si>
  <si>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</si>
  <si>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</si>
  <si>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</si>
  <si>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</si>
  <si>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</si>
  <si>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</si>
  <si>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</si>
  <si>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</si>
  <si>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</si>
  <si>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인천제물포교통</t>
    <phoneticPr fontId="2" type="noConversion"/>
  </si>
  <si>
    <t>70바2602</t>
  </si>
  <si>
    <t>3030</t>
  </si>
  <si>
    <t>70바2688</t>
  </si>
  <si>
    <t>인천제물포교통30D1</t>
  </si>
  <si>
    <t>70바2712</t>
  </si>
  <si>
    <t>70바2713</t>
  </si>
  <si>
    <t>70바2765</t>
  </si>
  <si>
    <t>70바2783</t>
  </si>
  <si>
    <t>인천제물포교통30F1</t>
  </si>
  <si>
    <t>70바2829</t>
  </si>
  <si>
    <t>70바2837</t>
  </si>
  <si>
    <t>70바2608</t>
  </si>
  <si>
    <t>70바2770</t>
  </si>
  <si>
    <t>중형</t>
  </si>
  <si>
    <t>70바2445</t>
  </si>
  <si>
    <t>70바2831</t>
  </si>
  <si>
    <t>70바2832</t>
  </si>
  <si>
    <t>70바2834</t>
  </si>
  <si>
    <t>70바2835</t>
  </si>
  <si>
    <t>70바2854</t>
  </si>
  <si>
    <t>70바2858</t>
  </si>
  <si>
    <t>70바2859</t>
  </si>
  <si>
    <t>고현성</t>
  </si>
  <si>
    <t>530907</t>
  </si>
  <si>
    <t>권인호</t>
  </si>
  <si>
    <t>5302218</t>
  </si>
  <si>
    <t>김승호</t>
  </si>
  <si>
    <t>5306697</t>
  </si>
  <si>
    <t>김종섭</t>
  </si>
  <si>
    <t>5304173</t>
  </si>
  <si>
    <t>김종윤</t>
  </si>
  <si>
    <t>5302190</t>
  </si>
  <si>
    <t>김혁길</t>
  </si>
  <si>
    <t>5305121</t>
  </si>
  <si>
    <t>김현국</t>
  </si>
  <si>
    <t>5301863</t>
  </si>
  <si>
    <t>김홍배</t>
  </si>
  <si>
    <t>530662</t>
  </si>
  <si>
    <t>남형우</t>
  </si>
  <si>
    <t>5305409</t>
  </si>
  <si>
    <t>박광수</t>
  </si>
  <si>
    <t>5308998</t>
  </si>
  <si>
    <t>박성수</t>
  </si>
  <si>
    <t>5308543</t>
  </si>
  <si>
    <t>송재욱</t>
  </si>
  <si>
    <t>5303111</t>
  </si>
  <si>
    <t>신정호</t>
  </si>
  <si>
    <t>5304397</t>
  </si>
  <si>
    <t>신철광</t>
  </si>
  <si>
    <t>5309627</t>
  </si>
  <si>
    <t>안맹순</t>
  </si>
  <si>
    <t>5305333</t>
  </si>
  <si>
    <t>우동국</t>
  </si>
  <si>
    <t>5302989</t>
  </si>
  <si>
    <t>이재성</t>
  </si>
  <si>
    <t>5307266</t>
  </si>
  <si>
    <t>이태식</t>
  </si>
  <si>
    <t>5306992</t>
  </si>
  <si>
    <t>이한우</t>
  </si>
  <si>
    <t>5301655</t>
  </si>
  <si>
    <t>장운혁</t>
  </si>
  <si>
    <t>5306819</t>
  </si>
  <si>
    <t>조대식</t>
  </si>
  <si>
    <t>530946</t>
  </si>
  <si>
    <t>차명옥</t>
  </si>
  <si>
    <t>5305343</t>
  </si>
  <si>
    <t>표정철</t>
  </si>
  <si>
    <t>5301558</t>
  </si>
  <si>
    <t>하태권</t>
  </si>
  <si>
    <t>5303999</t>
  </si>
  <si>
    <t>한정철</t>
  </si>
  <si>
    <t>5306277</t>
  </si>
  <si>
    <t>홍석하</t>
  </si>
  <si>
    <t>5301711</t>
  </si>
  <si>
    <t>인천전체</t>
  </si>
  <si>
    <t>0%(0명)</t>
  </si>
  <si>
    <t>=</t>
  </si>
  <si>
    <t>▲</t>
  </si>
  <si>
    <t>인천제물포교통30D4</t>
  </si>
  <si>
    <t>인천제물포교통30C1</t>
  </si>
  <si>
    <t>인천제물포교통30D3</t>
  </si>
  <si>
    <t>인천제물포교통30D2</t>
  </si>
  <si>
    <t>7878</t>
  </si>
  <si>
    <t>인천제물포교통78F1</t>
  </si>
  <si>
    <t>급행97급행97</t>
  </si>
  <si>
    <t>인천제물포교통급행97F3</t>
  </si>
  <si>
    <t>인천제물포교통급행97F2</t>
  </si>
  <si>
    <t>인천제물포교통급행97D1</t>
  </si>
  <si>
    <t>인천제물포교통급행97F1</t>
  </si>
  <si>
    <t>NULL</t>
  </si>
  <si>
    <t>5303141</t>
  </si>
  <si>
    <t>조영돈</t>
  </si>
  <si>
    <t>5301062</t>
  </si>
  <si>
    <t>2%(1명)</t>
  </si>
  <si>
    <t>고창국</t>
  </si>
  <si>
    <t>530412</t>
  </si>
  <si>
    <t>70바2802</t>
  </si>
  <si>
    <t>인천제물포교통30B1</t>
  </si>
  <si>
    <t>인천제물포교통급행97D2</t>
  </si>
  <si>
    <t>인천제물포교통급행97D3</t>
  </si>
  <si>
    <t>V</t>
    <phoneticPr fontId="2" type="noConversion"/>
  </si>
  <si>
    <t>분석기간: 24.10.01-24.10.31</t>
  </si>
  <si>
    <t>24'10</t>
    <phoneticPr fontId="2" type="noConversion"/>
  </si>
  <si>
    <t>14%(1명)</t>
  </si>
  <si>
    <t>4%(1명)</t>
  </si>
  <si>
    <t>25%(3명)</t>
  </si>
  <si>
    <t>13%(3명)</t>
  </si>
  <si>
    <t>29%(2명)</t>
  </si>
  <si>
    <t>58%(7명)</t>
  </si>
  <si>
    <t>48%(11명)</t>
  </si>
  <si>
    <t>43%(3명)</t>
  </si>
  <si>
    <t>17%(2명)</t>
  </si>
  <si>
    <t>35%(8명)</t>
  </si>
  <si>
    <t>D</t>
    <phoneticPr fontId="2" type="noConversion"/>
  </si>
  <si>
    <t>5%(2명)</t>
  </si>
  <si>
    <t>15%(6명)</t>
  </si>
  <si>
    <t>46%(19명)</t>
  </si>
  <si>
    <t>32%(13명)</t>
  </si>
  <si>
    <t>개선율(유카전)</t>
  </si>
  <si>
    <t>순위</t>
  </si>
  <si>
    <t>30위/(32개사)</t>
  </si>
  <si>
    <t>인천제물포교통30D5</t>
  </si>
  <si>
    <t>70바2711</t>
  </si>
  <si>
    <t>인천제물포교통30F3</t>
  </si>
  <si>
    <t>인천제물포교통30F2</t>
  </si>
  <si>
    <t>인천제물포교통78C1</t>
  </si>
  <si>
    <t>인천제물포교통급행97C1</t>
  </si>
  <si>
    <t>인천제물포교통급행97D4</t>
  </si>
  <si>
    <t>인천제물포교통급행97D5</t>
  </si>
  <si>
    <t>70바2860</t>
  </si>
  <si>
    <t>53031411410.697</t>
  </si>
  <si>
    <t>5307826</t>
  </si>
  <si>
    <t>5307826277.386</t>
  </si>
  <si>
    <t>530412401.99</t>
  </si>
  <si>
    <t>5309073729.55</t>
  </si>
  <si>
    <t>53022182041.934</t>
  </si>
  <si>
    <t>김광복</t>
  </si>
  <si>
    <t>5304048</t>
  </si>
  <si>
    <t>5304048401.746</t>
  </si>
  <si>
    <t>김광하</t>
  </si>
  <si>
    <t>5302316</t>
  </si>
  <si>
    <t>5302316148.376</t>
  </si>
  <si>
    <t>김석수</t>
  </si>
  <si>
    <t>5301954</t>
  </si>
  <si>
    <t>5301954187.17</t>
  </si>
  <si>
    <t>김선우</t>
  </si>
  <si>
    <t>5307881</t>
  </si>
  <si>
    <t>5307881392.119</t>
  </si>
  <si>
    <t>53066972364.57</t>
  </si>
  <si>
    <t>김은범</t>
  </si>
  <si>
    <t>5308373</t>
  </si>
  <si>
    <t>53083734823.1</t>
  </si>
  <si>
    <t>53041732253.762</t>
  </si>
  <si>
    <t>53021902318.02</t>
  </si>
  <si>
    <t>53051212393.619</t>
  </si>
  <si>
    <t>5301863349.615</t>
  </si>
  <si>
    <t>530662182.458</t>
  </si>
  <si>
    <t>53054094377.494</t>
  </si>
  <si>
    <t>53089984323.796</t>
  </si>
  <si>
    <t>53085432032.662</t>
  </si>
  <si>
    <t>박우선</t>
  </si>
  <si>
    <t>530411</t>
  </si>
  <si>
    <t>530411597.713</t>
  </si>
  <si>
    <t>박종하</t>
  </si>
  <si>
    <t>530502</t>
  </si>
  <si>
    <t>5305025356.383</t>
  </si>
  <si>
    <t>5303111197.69</t>
  </si>
  <si>
    <t>53043973044.84</t>
  </si>
  <si>
    <t>5309627811.928</t>
  </si>
  <si>
    <t>53053331506.07</t>
  </si>
  <si>
    <t>5302989552.035</t>
  </si>
  <si>
    <t>S</t>
  </si>
  <si>
    <t>(최우수)</t>
  </si>
  <si>
    <t>53072664627.487</t>
  </si>
  <si>
    <t>53069922571.811</t>
  </si>
  <si>
    <t>53016552135.721</t>
  </si>
  <si>
    <t>5306819149.403</t>
  </si>
  <si>
    <t>정현성</t>
  </si>
  <si>
    <t>5304027</t>
  </si>
  <si>
    <t>5304027251.093</t>
  </si>
  <si>
    <t>5309464866.81</t>
  </si>
  <si>
    <t>53010623433.786</t>
  </si>
  <si>
    <t>조효동</t>
  </si>
  <si>
    <t>5309629</t>
  </si>
  <si>
    <t>5309629152.693</t>
  </si>
  <si>
    <t>5305343253.784</t>
  </si>
  <si>
    <t>최준수</t>
  </si>
  <si>
    <t>5302108</t>
  </si>
  <si>
    <t>5302108250.507</t>
  </si>
  <si>
    <t>53015582812.573</t>
  </si>
  <si>
    <t>53039991108.452</t>
  </si>
  <si>
    <t>53062772000.596</t>
  </si>
  <si>
    <t>53017111495.243</t>
  </si>
  <si>
    <t>황수완</t>
  </si>
  <si>
    <t>5302802</t>
  </si>
  <si>
    <t>53028021811.429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</si>
  <si>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</si>
  <si>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</si>
  <si>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</si>
  <si>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</si>
  <si>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</si>
  <si>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[24년 11월] 급감속관리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</si>
</sst>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6"/>
      <name val="맑은 고딕"/>
      <family val="3"/>
      <charset val="129"/>
      <scheme val="minor"/>
    </font>
    <font>
      <b/>
      <sz val="9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41" fontId="13" fillId="6" borderId="0" xfId="0" applyNumberFormat="1" applyFont="1" applyFill="1" applyAlignment="1">
      <alignment horizontal="center" vertical="center"/>
    </xf>
    <xf numFmtId="49" fontId="76" fillId="14" borderId="0" xfId="0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91" fontId="77" fillId="16" borderId="0" xfId="562" applyNumberFormat="1" applyFont="1" applyFill="1" applyAlignment="1">
      <alignment horizontal="right" vertical="center"/>
    </xf>
    <xf numFmtId="185" fontId="10" fillId="6" borderId="0" xfId="0" applyNumberFormat="1" applyFont="1" applyFill="1">
      <alignment vertical="center"/>
    </xf>
    <xf numFmtId="185" fontId="10" fillId="0" borderId="0" xfId="0" applyNumberFormat="1" applyFont="1">
      <alignment vertical="center"/>
    </xf>
    <xf numFmtId="180" fontId="63" fillId="13" borderId="0" xfId="0" applyNumberFormat="1" applyFont="1" applyFill="1" applyAlignment="1">
      <alignment horizontal="center" vertical="center"/>
    </xf>
    <xf numFmtId="180" fontId="63" fillId="6" borderId="0" xfId="0" applyNumberFormat="1" applyFont="1" applyFill="1" applyAlignment="1">
      <alignment horizontal="center" vertical="center"/>
    </xf>
    <xf numFmtId="185" fontId="79" fillId="10" borderId="29" xfId="0" applyNumberFormat="1" applyFont="1" applyFill="1" applyBorder="1" applyAlignment="1">
      <alignment horizontal="center" vertical="center" wrapText="1"/>
    </xf>
    <xf numFmtId="185" fontId="79" fillId="10" borderId="23" xfId="0" applyNumberFormat="1" applyFont="1" applyFill="1" applyBorder="1" applyAlignment="1">
      <alignment horizontal="center" vertical="center" wrapText="1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0" fontId="29" fillId="0" borderId="0" xfId="0" quotePrefix="1" applyFont="1">
      <alignment vertical="center"/>
    </xf>
    <xf numFmtId="180" fontId="38" fillId="16" borderId="0" xfId="562" applyNumberFormat="1" applyFont="1" applyFill="1" applyAlignment="1">
      <alignment horizontal="center" vertical="center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80" fontId="63" fillId="16" borderId="0" xfId="568" applyNumberFormat="1" applyFont="1" applyFill="1" applyAlignment="1">
      <alignment horizontal="center" vertical="center"/>
    </xf>
    <xf numFmtId="193" fontId="41" fillId="9" borderId="42" xfId="568" applyNumberFormat="1" applyFont="1" applyFill="1" applyBorder="1" applyAlignment="1">
      <alignment horizontal="center" vertical="center"/>
    </xf>
    <xf numFmtId="177" fontId="42" fillId="0" borderId="43" xfId="4" applyNumberFormat="1" applyFont="1" applyBorder="1" applyAlignment="1">
      <alignment horizontal="center" vertical="center" wrapText="1"/>
    </xf>
    <xf numFmtId="177" fontId="43" fillId="10" borderId="43" xfId="4" applyNumberFormat="1" applyFont="1" applyFill="1" applyBorder="1" applyAlignment="1">
      <alignment horizontal="center" vertical="center" wrapText="1"/>
    </xf>
    <xf numFmtId="9" fontId="43" fillId="0" borderId="44" xfId="569" applyFont="1" applyBorder="1" applyAlignment="1">
      <alignment horizontal="center" vertical="center"/>
    </xf>
    <xf numFmtId="194" fontId="41" fillId="9" borderId="45" xfId="568" applyNumberFormat="1" applyFont="1" applyFill="1" applyBorder="1" applyAlignment="1">
      <alignment horizontal="center" vertical="center"/>
    </xf>
    <xf numFmtId="9" fontId="80" fillId="0" borderId="46" xfId="569" applyFont="1" applyBorder="1" applyAlignment="1">
      <alignment horizontal="center" vertical="center"/>
    </xf>
    <xf numFmtId="178" fontId="80" fillId="0" borderId="46" xfId="569" applyNumberFormat="1" applyFont="1" applyBorder="1" applyAlignment="1">
      <alignment horizontal="center" vertical="center"/>
    </xf>
    <xf numFmtId="0" fontId="81" fillId="9" borderId="45" xfId="568" applyFont="1" applyFill="1" applyBorder="1" applyAlignment="1">
      <alignment horizontal="center" vertical="center"/>
    </xf>
    <xf numFmtId="178" fontId="42" fillId="0" borderId="47" xfId="569" applyNumberFormat="1" applyFont="1" applyBorder="1" applyAlignment="1">
      <alignment horizontal="right" vertical="center" wrapText="1"/>
    </xf>
    <xf numFmtId="10" fontId="43" fillId="10" borderId="47" xfId="569" applyNumberFormat="1" applyFont="1" applyFill="1" applyBorder="1" applyAlignment="1">
      <alignment horizontal="center" vertical="center" wrapText="1"/>
    </xf>
    <xf numFmtId="178" fontId="43" fillId="0" borderId="46" xfId="569" applyNumberFormat="1" applyFont="1" applyBorder="1" applyAlignment="1">
      <alignment horizontal="right" vertical="center"/>
    </xf>
    <xf numFmtId="0" fontId="41" fillId="9" borderId="48" xfId="568" applyFont="1" applyFill="1" applyBorder="1" applyAlignment="1">
      <alignment horizontal="center" vertical="center"/>
    </xf>
    <xf numFmtId="10" fontId="42" fillId="0" borderId="49" xfId="569" applyNumberFormat="1" applyFont="1" applyBorder="1" applyAlignment="1">
      <alignment horizontal="center" vertical="center" wrapText="1"/>
    </xf>
    <xf numFmtId="187" fontId="82" fillId="10" borderId="49" xfId="569" applyNumberFormat="1" applyFont="1" applyFill="1" applyBorder="1" applyAlignment="1">
      <alignment horizontal="centerContinuous" vertical="center"/>
    </xf>
    <xf numFmtId="187" fontId="82" fillId="10" borderId="50" xfId="569" applyNumberFormat="1" applyFont="1" applyFill="1" applyBorder="1" applyAlignment="1">
      <alignment horizontal="centerContinuous"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78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84" fontId="8" fillId="0" borderId="0" xfId="1" applyNumberFormat="1" applyFont="1" applyFill="1" applyBorder="1">
      <alignment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8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인천제물포교통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2648-435B-BF0B-B985462A3E54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3F4-4D56-9DE5-BDC32F6395B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9C6-45AB-A77F-CA11324F606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0A29-4524-9585-C737277E1DED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A29-4524-9585-C737277E1D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1.8703212966418323</c:v>
                </c:pt>
                <c:pt idx="1">
                  <c:v>2.1749039625540454</c:v>
                </c:pt>
                <c:pt idx="2">
                  <c:v>2.126560743455836</c:v>
                </c:pt>
                <c:pt idx="3">
                  <c:v>2.0802752526703294</c:v>
                </c:pt>
                <c:pt idx="4">
                  <c:v>2.0042734979857362</c:v>
                </c:pt>
                <c:pt idx="5">
                  <c:v>1.8960121515333608</c:v>
                </c:pt>
                <c:pt idx="6">
                  <c:v>1.8380886431875543</c:v>
                </c:pt>
                <c:pt idx="7">
                  <c:v>1.7936088855561547</c:v>
                </c:pt>
                <c:pt idx="8">
                  <c:v>1.8396130929211192</c:v>
                </c:pt>
                <c:pt idx="9">
                  <c:v>1.923112974249948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2.4390243902439025E-2</c:v>
                </c:pt>
                <c:pt idx="1">
                  <c:v>0</c:v>
                </c:pt>
                <c:pt idx="2">
                  <c:v>4.878048780487805E-2</c:v>
                </c:pt>
                <c:pt idx="3">
                  <c:v>0.14634146341463414</c:v>
                </c:pt>
                <c:pt idx="4">
                  <c:v>0.46341463414634149</c:v>
                </c:pt>
                <c:pt idx="5">
                  <c:v>0.31707317073170732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78 </c:v>
                </c:pt>
                <c:pt idx="1">
                  <c:v> 30 </c:v>
                </c:pt>
                <c:pt idx="2">
                  <c:v> 급행97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0.42857142857142855</c:v>
                </c:pt>
                <c:pt idx="1">
                  <c:v>0.16666666666666666</c:v>
                </c:pt>
                <c:pt idx="2">
                  <c:v>0.34782608695652173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78 </c:v>
                </c:pt>
                <c:pt idx="1">
                  <c:v> 30 </c:v>
                </c:pt>
                <c:pt idx="2">
                  <c:v> 급행97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0.2857142857142857</c:v>
                </c:pt>
                <c:pt idx="1">
                  <c:v>0.58333333333333337</c:v>
                </c:pt>
                <c:pt idx="2">
                  <c:v>0.47826086956521741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78 </c:v>
                </c:pt>
                <c:pt idx="1">
                  <c:v> 30 </c:v>
                </c:pt>
                <c:pt idx="2">
                  <c:v> 급행97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0.13043478260869565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78 </c:v>
                </c:pt>
                <c:pt idx="1">
                  <c:v> 30 </c:v>
                </c:pt>
                <c:pt idx="2">
                  <c:v> 급행97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0.14285714285714285</c:v>
                </c:pt>
                <c:pt idx="1">
                  <c:v>0</c:v>
                </c:pt>
                <c:pt idx="2">
                  <c:v>4.3478260869565216E-2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78 </c:v>
                </c:pt>
                <c:pt idx="1">
                  <c:v> 30 </c:v>
                </c:pt>
                <c:pt idx="2">
                  <c:v> 급행97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78 </c:v>
                </c:pt>
                <c:pt idx="1">
                  <c:v> 30 </c:v>
                </c:pt>
                <c:pt idx="2">
                  <c:v> 급행97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0.14285714285714285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78 </c:v>
                </c:pt>
                <c:pt idx="1">
                  <c:v> 30 </c:v>
                </c:pt>
                <c:pt idx="2">
                  <c:v> 급행97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22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761217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42582</xdr:colOff>
      <xdr:row>16</xdr:row>
      <xdr:rowOff>56030</xdr:rowOff>
    </xdr:from>
    <xdr:to>
      <xdr:col>5</xdr:col>
      <xdr:colOff>806824</xdr:colOff>
      <xdr:row>17</xdr:row>
      <xdr:rowOff>98616</xdr:rowOff>
    </xdr:to>
    <xdr:sp macro="" textlink="$K$19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684494" y="5154706"/>
          <a:ext cx="764242" cy="33393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916C144-3A15-4EA0-ABF6-1D844C444A7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425823</xdr:colOff>
      <xdr:row>16</xdr:row>
      <xdr:rowOff>268942</xdr:rowOff>
    </xdr:from>
    <xdr:to>
      <xdr:col>5</xdr:col>
      <xdr:colOff>627529</xdr:colOff>
      <xdr:row>17</xdr:row>
      <xdr:rowOff>145677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 flipV="1">
          <a:off x="4067735" y="5367618"/>
          <a:ext cx="201706" cy="1680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457198</xdr:colOff>
      <xdr:row>12</xdr:row>
      <xdr:rowOff>188259</xdr:rowOff>
    </xdr:from>
    <xdr:to>
      <xdr:col>6</xdr:col>
      <xdr:colOff>614084</xdr:colOff>
      <xdr:row>14</xdr:row>
      <xdr:rowOff>87407</xdr:rowOff>
    </xdr:to>
    <xdr:sp macro="" textlink="$K$20">
      <xdr:nvSpPr>
        <xdr:cNvPr id="19" name="TextBox 18">
          <a:extLst>
            <a:ext uri="{FF2B5EF4-FFF2-40B4-BE49-F238E27FC236}">
              <a16:creationId xmlns:a16="http://schemas.microsoft.com/office/drawing/2014/main" id="{2D36283B-6247-44DB-B24C-BA38BAA6FC0B}"/>
            </a:ext>
          </a:extLst>
        </xdr:cNvPr>
        <xdr:cNvSpPr txBox="1"/>
      </xdr:nvSpPr>
      <xdr:spPr>
        <a:xfrm>
          <a:off x="4099110" y="412152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1FEAE52-F46A-40B4-A53E-E0C410C8710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4.5%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840441</xdr:colOff>
      <xdr:row>14</xdr:row>
      <xdr:rowOff>257734</xdr:rowOff>
    </xdr:from>
    <xdr:to>
      <xdr:col>6</xdr:col>
      <xdr:colOff>224117</xdr:colOff>
      <xdr:row>16</xdr:row>
      <xdr:rowOff>168089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F6120D82-765E-4313-8020-974E27A9C5FF}"/>
            </a:ext>
          </a:extLst>
        </xdr:cNvPr>
        <xdr:cNvCxnSpPr/>
      </xdr:nvCxnSpPr>
      <xdr:spPr>
        <a:xfrm flipV="1">
          <a:off x="4482353" y="4773705"/>
          <a:ext cx="257735" cy="49306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3.85546875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108</v>
      </c>
      <c r="C2" s="56"/>
      <c r="D2" s="56"/>
      <c r="E2" s="56"/>
      <c r="F2" s="56"/>
      <c r="G2" s="56"/>
      <c r="H2" s="56"/>
      <c r="I2" s="56"/>
      <c r="J2" s="56"/>
      <c r="K2" s="64" t="s">
        <v>293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110</v>
      </c>
      <c r="C4" s="311" t="s">
        <v>38</v>
      </c>
      <c r="D4" s="311"/>
      <c r="E4" s="61" t="s">
        <v>109</v>
      </c>
      <c r="F4" s="61" t="s">
        <v>64</v>
      </c>
      <c r="G4" s="93" t="s">
        <v>112</v>
      </c>
      <c r="H4" s="38"/>
      <c r="I4" s="38"/>
      <c r="J4" s="97" t="s">
        <v>35</v>
      </c>
      <c r="K4" s="97" t="s">
        <v>36</v>
      </c>
    </row>
    <row r="5" spans="1:28" ht="48.75" customHeight="1">
      <c r="B5" s="63" t="s">
        <v>294</v>
      </c>
      <c r="C5" s="312" t="s">
        <v>191</v>
      </c>
      <c r="D5" s="312"/>
      <c r="E5" s="62">
        <v>3</v>
      </c>
      <c r="F5" s="63">
        <v>22</v>
      </c>
      <c r="G5" s="94" t="s">
        <v>181</v>
      </c>
      <c r="H5" s="38"/>
      <c r="I5" s="38"/>
      <c r="J5" s="96" t="s">
        <v>50</v>
      </c>
      <c r="K5" s="95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57"/>
    </row>
    <row r="7" spans="1:28" ht="16.5" customHeight="1">
      <c r="B7" s="51" t="s">
        <v>123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0"/>
      <c r="P9" s="310"/>
    </row>
    <row r="10" spans="1:28" ht="23.25" customHeight="1" thickBot="1">
      <c r="G10" s="6"/>
      <c r="H10" s="189" t="s">
        <v>89</v>
      </c>
      <c r="I10" s="190" t="s">
        <v>90</v>
      </c>
      <c r="J10" s="252" t="str">
        <f>C5</f>
        <v>인천제물포교통</v>
      </c>
      <c r="K10" s="191" t="s">
        <v>91</v>
      </c>
      <c r="X10" s="257"/>
      <c r="Z10" s="39"/>
      <c r="AA10" s="39"/>
      <c r="AB10" s="39"/>
    </row>
    <row r="11" spans="1:28" ht="23.25" customHeight="1" thickTop="1">
      <c r="G11" s="6"/>
      <c r="H11" s="287">
        <v>1</v>
      </c>
      <c r="I11" s="288">
        <v>2.0099999999999998</v>
      </c>
      <c r="J11" s="289">
        <v>1.8703212966418323</v>
      </c>
      <c r="K11" s="290"/>
      <c r="M11" s="2"/>
      <c r="Y11" s="253"/>
      <c r="Z11" s="254"/>
      <c r="AA11" s="302"/>
      <c r="AB11" s="39"/>
    </row>
    <row r="12" spans="1:28" ht="23.25" customHeight="1">
      <c r="G12" s="6"/>
      <c r="H12" s="291">
        <v>2</v>
      </c>
      <c r="I12" s="288">
        <v>2.3662575846193561</v>
      </c>
      <c r="J12" s="289">
        <v>2.1749039625540454</v>
      </c>
      <c r="K12" s="292">
        <v>0.16285045059321734</v>
      </c>
      <c r="M12" s="302"/>
      <c r="Y12" s="253"/>
      <c r="Z12" s="254"/>
      <c r="AA12" s="302"/>
      <c r="AB12" s="39"/>
    </row>
    <row r="13" spans="1:28" ht="23.25" customHeight="1">
      <c r="G13" s="6"/>
      <c r="H13" s="291">
        <v>3</v>
      </c>
      <c r="I13" s="288">
        <v>2.37</v>
      </c>
      <c r="J13" s="289">
        <v>2.126560743455836</v>
      </c>
      <c r="K13" s="293">
        <v>-2.222774887100698E-2</v>
      </c>
      <c r="M13" s="302"/>
      <c r="Y13" s="253"/>
      <c r="Z13" s="254"/>
      <c r="AA13" s="302"/>
      <c r="AB13" s="39"/>
    </row>
    <row r="14" spans="1:28" ht="23.25" customHeight="1">
      <c r="G14" s="6"/>
      <c r="H14" s="291">
        <v>4</v>
      </c>
      <c r="I14" s="288">
        <v>2.33</v>
      </c>
      <c r="J14" s="289">
        <v>2.0802752526703294</v>
      </c>
      <c r="K14" s="293">
        <v>-2.1765421433619037E-2</v>
      </c>
      <c r="M14" s="302"/>
      <c r="Y14" s="253"/>
      <c r="Z14" s="254"/>
      <c r="AA14" s="302"/>
      <c r="AB14" s="39"/>
    </row>
    <row r="15" spans="1:28" ht="23.25" customHeight="1">
      <c r="G15" s="6"/>
      <c r="H15" s="291">
        <v>5</v>
      </c>
      <c r="I15" s="288">
        <v>2.2850259626150282</v>
      </c>
      <c r="J15" s="289">
        <v>2.0042734979857362</v>
      </c>
      <c r="K15" s="293">
        <v>-3.6534470420216847E-2</v>
      </c>
      <c r="M15" s="302"/>
      <c r="Y15" s="253"/>
      <c r="Z15" s="254"/>
      <c r="AA15" s="302"/>
      <c r="AB15" s="39"/>
    </row>
    <row r="16" spans="1:28" ht="23.25" customHeight="1">
      <c r="G16" s="6"/>
      <c r="H16" s="291">
        <v>6</v>
      </c>
      <c r="I16" s="288">
        <v>2.0664933427553414</v>
      </c>
      <c r="J16" s="289">
        <v>1.8960121515333608</v>
      </c>
      <c r="K16" s="293">
        <v>-5.4015256181941473E-2</v>
      </c>
      <c r="M16" s="302"/>
      <c r="Y16" s="253"/>
      <c r="Z16" s="254"/>
      <c r="AA16" s="302"/>
      <c r="AB16" s="39"/>
    </row>
    <row r="17" spans="2:28" ht="23.25" customHeight="1">
      <c r="G17" s="6"/>
      <c r="H17" s="291">
        <v>7</v>
      </c>
      <c r="I17" s="288">
        <v>2.13</v>
      </c>
      <c r="J17" s="289">
        <v>1.8380886431875543</v>
      </c>
      <c r="K17" s="293">
        <v>-3.0550177802901812E-2</v>
      </c>
      <c r="M17" s="302"/>
      <c r="Y17" s="253"/>
      <c r="Z17" s="254"/>
      <c r="AA17" s="302"/>
      <c r="AB17" s="39"/>
    </row>
    <row r="18" spans="2:28" ht="23.25" customHeight="1">
      <c r="G18" s="6"/>
      <c r="H18" s="291">
        <v>8</v>
      </c>
      <c r="I18" s="288">
        <v>2.08</v>
      </c>
      <c r="J18" s="289">
        <v>1.7936088855561547</v>
      </c>
      <c r="K18" s="293">
        <v>-2.4198918695381377E-2</v>
      </c>
      <c r="M18" s="302"/>
      <c r="Y18" s="253"/>
      <c r="Z18" s="254"/>
      <c r="AA18" s="302"/>
      <c r="AB18" s="39"/>
    </row>
    <row r="19" spans="2:28" ht="23.25" customHeight="1">
      <c r="G19" s="6"/>
      <c r="H19" s="291">
        <v>9</v>
      </c>
      <c r="I19" s="288">
        <v>2.13</v>
      </c>
      <c r="J19" s="289">
        <v>1.8396130929211192</v>
      </c>
      <c r="K19" s="293">
        <v>2.5648962678226139E-2</v>
      </c>
      <c r="M19" s="302"/>
      <c r="Y19" s="253"/>
      <c r="Z19" s="254"/>
      <c r="AA19" s="302"/>
      <c r="AB19" s="39"/>
    </row>
    <row r="20" spans="2:28" ht="23.25" customHeight="1">
      <c r="G20" s="6"/>
      <c r="H20" s="291">
        <v>10</v>
      </c>
      <c r="I20" s="288">
        <v>2.25</v>
      </c>
      <c r="J20" s="289">
        <v>1.923112974249948</v>
      </c>
      <c r="K20" s="293">
        <v>4.5389914678330312E-2</v>
      </c>
      <c r="M20" s="302"/>
      <c r="Y20" s="253"/>
      <c r="Z20" s="254"/>
      <c r="AA20" s="302"/>
      <c r="AB20" s="39"/>
    </row>
    <row r="21" spans="2:28" ht="23.25" customHeight="1">
      <c r="G21" s="6"/>
      <c r="H21" s="294" t="s">
        <v>310</v>
      </c>
      <c r="I21" s="295">
        <v>0.11940298507462699</v>
      </c>
      <c r="J21" s="296">
        <v>2.8225993952431194E-2</v>
      </c>
      <c r="K21" s="297">
        <v>-9.1176991122195794E-2</v>
      </c>
      <c r="M21" s="302"/>
      <c r="Y21" s="253"/>
      <c r="Z21" s="254"/>
      <c r="AA21" s="302"/>
      <c r="AB21" s="39"/>
    </row>
    <row r="22" spans="2:28" ht="23.25" customHeight="1">
      <c r="H22" s="298" t="s">
        <v>311</v>
      </c>
      <c r="I22" s="299"/>
      <c r="J22" s="300" t="s">
        <v>312</v>
      </c>
      <c r="K22" s="301"/>
      <c r="M22" s="302"/>
      <c r="X22" s="2"/>
      <c r="Y22" s="2"/>
      <c r="AB22" s="39"/>
    </row>
    <row r="23" spans="2:28" ht="9" customHeight="1">
      <c r="M23" s="302"/>
      <c r="X23" s="2"/>
      <c r="Y23" s="2"/>
      <c r="AB23" s="302"/>
    </row>
    <row r="24" spans="2:28" ht="16.5" customHeight="1">
      <c r="B24" s="51" t="s">
        <v>124</v>
      </c>
      <c r="C24" s="51"/>
      <c r="D24" s="50"/>
      <c r="E24" s="50"/>
      <c r="F24" s="50"/>
      <c r="G24" s="50"/>
      <c r="H24" s="50"/>
      <c r="I24" s="50"/>
      <c r="J24" s="50"/>
      <c r="K24" s="50"/>
      <c r="M24" s="302" t="s">
        <v>292</v>
      </c>
      <c r="X24" s="2"/>
      <c r="Y24" s="2"/>
      <c r="AB24" s="302"/>
    </row>
    <row r="25" spans="2:28" ht="27.75" customHeight="1">
      <c r="B25" s="55" t="s">
        <v>62</v>
      </c>
      <c r="C25" s="55" t="s">
        <v>98</v>
      </c>
      <c r="D25" s="55" t="s">
        <v>100</v>
      </c>
      <c r="E25" s="55" t="s">
        <v>101</v>
      </c>
      <c r="F25" s="55" t="s">
        <v>102</v>
      </c>
      <c r="G25" s="55" t="s">
        <v>103</v>
      </c>
      <c r="H25" s="55" t="s">
        <v>6</v>
      </c>
      <c r="I25" s="55" t="s">
        <v>7</v>
      </c>
      <c r="J25" s="55" t="s">
        <v>104</v>
      </c>
      <c r="K25" s="55" t="s">
        <v>70</v>
      </c>
      <c r="M25" s="302"/>
      <c r="X25" s="2"/>
      <c r="Y25" s="2"/>
      <c r="AB25" s="302"/>
    </row>
    <row r="26" spans="2:28" ht="23.25" customHeight="1">
      <c r="B26" s="75" t="s">
        <v>266</v>
      </c>
      <c r="C26" s="76">
        <v>10</v>
      </c>
      <c r="D26" s="77">
        <v>2.0334265416768305E-2</v>
      </c>
      <c r="E26" s="77">
        <v>0.35602918612787621</v>
      </c>
      <c r="F26" s="77">
        <v>0.19719907684227087</v>
      </c>
      <c r="G26" s="78">
        <v>12.769287679523496</v>
      </c>
      <c r="H26" s="79">
        <v>0.37280726770689637</v>
      </c>
      <c r="I26" s="79">
        <v>18.002726291824391</v>
      </c>
      <c r="J26" s="80">
        <v>2.2456981723557368</v>
      </c>
      <c r="K26" s="81" t="s">
        <v>68</v>
      </c>
      <c r="M26" s="302"/>
      <c r="N26" s="303" t="str">
        <f>C5</f>
        <v>인천제물포교통</v>
      </c>
      <c r="Y26" s="2"/>
    </row>
    <row r="27" spans="2:28" ht="22.5" customHeight="1">
      <c r="B27" s="248" t="s">
        <v>115</v>
      </c>
      <c r="C27" s="68">
        <v>10</v>
      </c>
      <c r="D27" s="69">
        <v>3.6634757077129251E-2</v>
      </c>
      <c r="E27" s="69">
        <v>0.35771567382969088</v>
      </c>
      <c r="F27" s="69">
        <v>0.21844571672080923</v>
      </c>
      <c r="G27" s="70">
        <v>14.715952380952379</v>
      </c>
      <c r="H27" s="71">
        <v>1.3320893022934168</v>
      </c>
      <c r="I27" s="71">
        <v>44.138816063363358</v>
      </c>
      <c r="J27" s="72">
        <v>1.923112974249948</v>
      </c>
      <c r="K27" s="73" t="s">
        <v>66</v>
      </c>
      <c r="M27" s="302"/>
      <c r="N27" s="39" t="s">
        <v>66</v>
      </c>
      <c r="O27" s="39">
        <v>41</v>
      </c>
      <c r="Y27" s="2"/>
    </row>
    <row r="28" spans="2:28" ht="22.5" customHeight="1">
      <c r="B28" s="52" t="s">
        <v>105</v>
      </c>
      <c r="C28" s="52"/>
      <c r="D28" s="66">
        <f>D27/D26-1</f>
        <v>0.80162677757314138</v>
      </c>
      <c r="E28" s="66">
        <f t="shared" ref="E28:J28" si="0">E27/E26-1</f>
        <v>4.7369366544263158E-3</v>
      </c>
      <c r="F28" s="66">
        <f t="shared" si="0"/>
        <v>0.10774208591013035</v>
      </c>
      <c r="G28" s="66">
        <f t="shared" si="0"/>
        <v>0.15244896585347556</v>
      </c>
      <c r="H28" s="66">
        <f t="shared" si="0"/>
        <v>2.5731312602540641</v>
      </c>
      <c r="I28" s="66">
        <f t="shared" si="0"/>
        <v>1.4517850989829353</v>
      </c>
      <c r="J28" s="66">
        <f t="shared" si="0"/>
        <v>-0.14364583899865624</v>
      </c>
      <c r="K28" s="67" t="str">
        <f>J22</f>
        <v>30위/(32개사)</v>
      </c>
      <c r="M28" s="2" t="s">
        <v>178</v>
      </c>
      <c r="N28" s="304">
        <v>2.4390243902439025E-2</v>
      </c>
      <c r="O28" s="39">
        <v>1</v>
      </c>
      <c r="X28" s="2"/>
      <c r="Y28" s="2"/>
    </row>
    <row r="29" spans="2:28" ht="22.5" customHeight="1">
      <c r="M29" s="2" t="s">
        <v>179</v>
      </c>
      <c r="N29" s="304">
        <v>0</v>
      </c>
      <c r="O29" s="39">
        <v>0</v>
      </c>
      <c r="X29" s="2"/>
      <c r="Y29" s="2"/>
    </row>
    <row r="30" spans="2:28" ht="17.25" customHeight="1">
      <c r="B30" s="51" t="s">
        <v>125</v>
      </c>
      <c r="C30" s="51"/>
      <c r="D30" s="50"/>
      <c r="E30" s="50"/>
      <c r="F30" s="50"/>
      <c r="G30" s="50"/>
      <c r="H30" s="50"/>
      <c r="I30" s="50"/>
      <c r="J30" s="50"/>
      <c r="K30" s="50"/>
      <c r="M30" s="2" t="s">
        <v>114</v>
      </c>
      <c r="N30" s="304">
        <v>4.878048780487805E-2</v>
      </c>
      <c r="O30" s="39">
        <v>2</v>
      </c>
      <c r="X30" s="2"/>
      <c r="Y30" s="2"/>
    </row>
    <row r="31" spans="2:28" ht="22.5" customHeight="1">
      <c r="B31" s="59"/>
      <c r="C31" s="59"/>
      <c r="M31" s="2" t="s">
        <v>180</v>
      </c>
      <c r="N31" s="304">
        <v>0.14634146341463414</v>
      </c>
      <c r="O31" s="39">
        <v>6</v>
      </c>
      <c r="X31" s="2"/>
      <c r="Y31" s="2"/>
    </row>
    <row r="32" spans="2:28" ht="22.5" customHeight="1" thickBot="1">
      <c r="H32" s="192" t="s">
        <v>89</v>
      </c>
      <c r="I32" s="193" t="s">
        <v>90</v>
      </c>
      <c r="J32" s="251" t="str">
        <f>J10</f>
        <v>인천제물포교통</v>
      </c>
      <c r="K32" s="194" t="s">
        <v>113</v>
      </c>
      <c r="M32" s="2" t="s">
        <v>181</v>
      </c>
      <c r="N32" s="304">
        <v>0.46341463414634149</v>
      </c>
      <c r="O32" s="39">
        <v>19</v>
      </c>
      <c r="X32" s="2"/>
      <c r="Y32" s="2"/>
    </row>
    <row r="33" spans="2:28" ht="22.5" customHeight="1" thickTop="1">
      <c r="H33" s="199" t="s">
        <v>107</v>
      </c>
      <c r="I33" s="200" t="s">
        <v>68</v>
      </c>
      <c r="J33" s="201" t="s">
        <v>66</v>
      </c>
      <c r="K33" s="202"/>
      <c r="M33" s="2" t="s">
        <v>74</v>
      </c>
      <c r="N33" s="304">
        <v>0.31707317073170732</v>
      </c>
      <c r="O33" s="39">
        <v>13</v>
      </c>
      <c r="X33" s="2"/>
      <c r="Z33" s="39"/>
      <c r="AA33" s="39"/>
      <c r="AB33" s="39"/>
    </row>
    <row r="34" spans="2:28" ht="21" customHeight="1">
      <c r="H34" s="195" t="s">
        <v>92</v>
      </c>
      <c r="I34" s="196">
        <v>7.2690414132638284E-2</v>
      </c>
      <c r="J34" s="197" t="s">
        <v>285</v>
      </c>
      <c r="K34" s="198">
        <v>-4.8300170230199259E-2</v>
      </c>
      <c r="M34" s="2"/>
      <c r="X34" s="2"/>
      <c r="Z34" s="39"/>
      <c r="AA34" s="39"/>
      <c r="AB34" s="39"/>
    </row>
    <row r="35" spans="2:28" ht="21" customHeight="1">
      <c r="H35" s="181" t="s">
        <v>93</v>
      </c>
      <c r="I35" s="173">
        <v>9.556907037358818E-2</v>
      </c>
      <c r="J35" s="182" t="s">
        <v>267</v>
      </c>
      <c r="K35" s="183">
        <v>-9.556907037358818E-2</v>
      </c>
      <c r="L35" s="4"/>
      <c r="M35" s="2"/>
      <c r="X35" s="2"/>
      <c r="Z35" s="39"/>
      <c r="AA35" s="39"/>
      <c r="AB35" s="39"/>
    </row>
    <row r="36" spans="2:28" ht="21" customHeight="1">
      <c r="H36" s="180" t="s">
        <v>94</v>
      </c>
      <c r="I36" s="173">
        <v>0.16188821314798726</v>
      </c>
      <c r="J36" s="182" t="s">
        <v>306</v>
      </c>
      <c r="K36" s="183">
        <v>-0.11310772534310921</v>
      </c>
      <c r="L36" s="4"/>
      <c r="M36" s="2"/>
      <c r="X36" s="2"/>
      <c r="Z36" s="39"/>
      <c r="AA36" s="39"/>
      <c r="AB36" s="39"/>
    </row>
    <row r="37" spans="2:28" ht="21" customHeight="1">
      <c r="H37" s="180" t="s">
        <v>97</v>
      </c>
      <c r="I37" s="173">
        <v>0.22473211699971041</v>
      </c>
      <c r="J37" s="182" t="s">
        <v>307</v>
      </c>
      <c r="K37" s="183">
        <v>-7.839065358507627E-2</v>
      </c>
      <c r="L37" s="4"/>
      <c r="M37" s="2"/>
      <c r="X37" s="2"/>
      <c r="Z37" s="39"/>
      <c r="AA37" s="39"/>
      <c r="AB37" s="39"/>
    </row>
    <row r="38" spans="2:28" ht="21" customHeight="1">
      <c r="H38" s="184" t="s">
        <v>95</v>
      </c>
      <c r="I38" s="173">
        <v>0.23284100781928757</v>
      </c>
      <c r="J38" s="182" t="s">
        <v>308</v>
      </c>
      <c r="K38" s="183">
        <v>0.23057362632705392</v>
      </c>
      <c r="L38" s="4"/>
      <c r="M38" s="2"/>
      <c r="X38" s="2"/>
      <c r="Z38" s="39"/>
      <c r="AA38" s="39"/>
      <c r="AB38" s="39"/>
    </row>
    <row r="39" spans="2:28" ht="21" customHeight="1">
      <c r="H39" s="185" t="s">
        <v>96</v>
      </c>
      <c r="I39" s="186">
        <v>0.21227917752678829</v>
      </c>
      <c r="J39" s="187" t="s">
        <v>309</v>
      </c>
      <c r="K39" s="188">
        <v>0.10479399320491903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1" t="s">
        <v>126</v>
      </c>
      <c r="C41" s="51"/>
      <c r="D41" s="50"/>
      <c r="E41" s="50"/>
      <c r="F41" s="50"/>
      <c r="G41" s="50"/>
      <c r="H41" s="50"/>
      <c r="I41" s="50"/>
      <c r="J41" s="50"/>
      <c r="K41" s="50"/>
      <c r="L41" s="4"/>
      <c r="M41" s="2"/>
      <c r="X41" s="2"/>
      <c r="Z41" s="39"/>
      <c r="AA41" s="39"/>
      <c r="AB41" s="39"/>
    </row>
    <row r="42" spans="2:28" ht="30.75" customHeight="1">
      <c r="B42" s="55" t="s">
        <v>62</v>
      </c>
      <c r="C42" s="55" t="s">
        <v>99</v>
      </c>
      <c r="D42" s="55" t="s">
        <v>100</v>
      </c>
      <c r="E42" s="55" t="s">
        <v>101</v>
      </c>
      <c r="F42" s="55" t="s">
        <v>102</v>
      </c>
      <c r="G42" s="55" t="s">
        <v>103</v>
      </c>
      <c r="H42" s="55" t="s">
        <v>6</v>
      </c>
      <c r="I42" s="55" t="s">
        <v>7</v>
      </c>
      <c r="J42" s="55" t="s">
        <v>104</v>
      </c>
      <c r="K42" s="55" t="s">
        <v>70</v>
      </c>
      <c r="L42" s="4"/>
      <c r="M42" s="2"/>
      <c r="N42" s="39" t="s">
        <v>119</v>
      </c>
      <c r="X42" s="2"/>
      <c r="Z42" s="39"/>
      <c r="AA42" s="39"/>
      <c r="AB42" s="39"/>
    </row>
    <row r="43" spans="2:28" ht="22.5" customHeight="1">
      <c r="B43" s="247" t="s">
        <v>115</v>
      </c>
      <c r="C43" s="76">
        <v>1</v>
      </c>
      <c r="D43" s="77">
        <v>0.10584941675443255</v>
      </c>
      <c r="E43" s="77">
        <v>0.35932857988454447</v>
      </c>
      <c r="F43" s="77">
        <v>0.23862025887077384</v>
      </c>
      <c r="G43" s="78">
        <v>15.218319148936175</v>
      </c>
      <c r="H43" s="79">
        <v>2.4380217973902769</v>
      </c>
      <c r="I43" s="79">
        <v>46.049523641728285</v>
      </c>
      <c r="J43" s="80">
        <v>1.858876941289755</v>
      </c>
      <c r="K43" s="82" t="s">
        <v>74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48" t="s">
        <v>115</v>
      </c>
      <c r="C44" s="68">
        <v>2</v>
      </c>
      <c r="D44" s="69">
        <v>5.8745360525271469E-2</v>
      </c>
      <c r="E44" s="69">
        <v>0.33584621365292738</v>
      </c>
      <c r="F44" s="69">
        <v>0.21784556741959907</v>
      </c>
      <c r="G44" s="70">
        <v>11.406716981132075</v>
      </c>
      <c r="H44" s="71">
        <v>0.37120342370484782</v>
      </c>
      <c r="I44" s="71">
        <v>20.230313246241376</v>
      </c>
      <c r="J44" s="72">
        <v>2.1506451006885583</v>
      </c>
      <c r="K44" s="73" t="s">
        <v>179</v>
      </c>
      <c r="M44" s="2"/>
      <c r="N44" s="39">
        <v>5</v>
      </c>
      <c r="X44" s="2"/>
      <c r="Z44" s="39"/>
      <c r="AA44" s="39"/>
      <c r="AB44" s="39"/>
    </row>
    <row r="45" spans="2:28" ht="22.5" customHeight="1">
      <c r="B45" s="248" t="s">
        <v>115</v>
      </c>
      <c r="C45" s="68">
        <v>3</v>
      </c>
      <c r="D45" s="69">
        <v>2.3694386134133289E-2</v>
      </c>
      <c r="E45" s="69">
        <v>0.3442178613675253</v>
      </c>
      <c r="F45" s="69">
        <v>0.22371035032757522</v>
      </c>
      <c r="G45" s="70">
        <v>11.648259259259257</v>
      </c>
      <c r="H45" s="71">
        <v>0.38225092719372994</v>
      </c>
      <c r="I45" s="71">
        <v>23.777611521494173</v>
      </c>
      <c r="J45" s="72">
        <v>2.1242115287382846</v>
      </c>
      <c r="K45" s="73" t="s">
        <v>180</v>
      </c>
      <c r="M45" s="2"/>
      <c r="N45" s="39">
        <v>3</v>
      </c>
      <c r="X45" s="2"/>
      <c r="Z45" s="39"/>
      <c r="AA45" s="39"/>
      <c r="AB45" s="39"/>
    </row>
    <row r="46" spans="2:28" ht="22.5" customHeight="1">
      <c r="B46" s="248" t="s">
        <v>115</v>
      </c>
      <c r="C46" s="68">
        <v>4</v>
      </c>
      <c r="D46" s="69">
        <v>1.9303207426957587E-2</v>
      </c>
      <c r="E46" s="69">
        <v>0.34568062156525098</v>
      </c>
      <c r="F46" s="69">
        <v>0.22581819274094334</v>
      </c>
      <c r="G46" s="70">
        <v>11.90677777777778</v>
      </c>
      <c r="H46" s="71">
        <v>0.33873425322023942</v>
      </c>
      <c r="I46" s="71">
        <v>24.17799301665352</v>
      </c>
      <c r="J46" s="72">
        <v>2.0802752526703294</v>
      </c>
      <c r="K46" s="73" t="s">
        <v>180</v>
      </c>
      <c r="M46" s="2"/>
      <c r="N46" s="39">
        <v>3</v>
      </c>
      <c r="X46" s="2"/>
      <c r="Z46" s="39"/>
      <c r="AA46" s="39"/>
      <c r="AB46" s="39"/>
    </row>
    <row r="47" spans="2:28" ht="22.5" customHeight="1">
      <c r="B47" s="248" t="s">
        <v>115</v>
      </c>
      <c r="C47" s="68">
        <v>5</v>
      </c>
      <c r="D47" s="69">
        <v>2.1538193180636829E-2</v>
      </c>
      <c r="E47" s="69">
        <v>0.34665970710415145</v>
      </c>
      <c r="F47" s="69">
        <v>0.21986213781867758</v>
      </c>
      <c r="G47" s="70">
        <v>12.799351851851851</v>
      </c>
      <c r="H47" s="71">
        <v>0.55920199000461024</v>
      </c>
      <c r="I47" s="71">
        <v>24.442305295131671</v>
      </c>
      <c r="J47" s="72">
        <v>2.0117891426233525</v>
      </c>
      <c r="K47" s="73" t="s">
        <v>180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48" t="s">
        <v>115</v>
      </c>
      <c r="C48" s="68">
        <v>6</v>
      </c>
      <c r="D48" s="69">
        <v>2.3783220407479051E-2</v>
      </c>
      <c r="E48" s="69">
        <v>0.3473456875289434</v>
      </c>
      <c r="F48" s="69">
        <v>0.20804765031136352</v>
      </c>
      <c r="G48" s="70">
        <v>14.116407407407408</v>
      </c>
      <c r="H48" s="71">
        <v>0.37112827365486639</v>
      </c>
      <c r="I48" s="71">
        <v>28.013825765287887</v>
      </c>
      <c r="J48" s="72">
        <v>1.8960749135106194</v>
      </c>
      <c r="K48" s="73" t="s">
        <v>66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48" t="s">
        <v>115</v>
      </c>
      <c r="C49" s="68">
        <v>7</v>
      </c>
      <c r="D49" s="69">
        <v>2.7371237716216079E-2</v>
      </c>
      <c r="E49" s="69">
        <v>0.3531465357845307</v>
      </c>
      <c r="F49" s="69">
        <v>0.20512358550702015</v>
      </c>
      <c r="G49" s="70">
        <v>15.156062499999996</v>
      </c>
      <c r="H49" s="71">
        <v>0.18751584743305619</v>
      </c>
      <c r="I49" s="71">
        <v>27.968613697465106</v>
      </c>
      <c r="J49" s="72">
        <v>1.8200097567593678</v>
      </c>
      <c r="K49" s="73" t="s">
        <v>66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48" t="s">
        <v>115</v>
      </c>
      <c r="C50" s="68">
        <v>8</v>
      </c>
      <c r="D50" s="69">
        <v>3.3121632961221975E-2</v>
      </c>
      <c r="E50" s="69">
        <v>0.35537719437719822</v>
      </c>
      <c r="F50" s="69">
        <v>0.19275949364726738</v>
      </c>
      <c r="G50" s="70">
        <v>16.073550000000001</v>
      </c>
      <c r="H50" s="71">
        <v>0.18897989573261506</v>
      </c>
      <c r="I50" s="71">
        <v>30.556135419500741</v>
      </c>
      <c r="J50" s="72">
        <v>1.7936088855561547</v>
      </c>
      <c r="K50" s="73" t="s">
        <v>69</v>
      </c>
      <c r="M50" s="2"/>
      <c r="N50" s="39">
        <v>1</v>
      </c>
      <c r="X50" s="2"/>
      <c r="Z50" s="39"/>
      <c r="AA50" s="39"/>
      <c r="AB50" s="39"/>
    </row>
    <row r="51" spans="2:28" ht="22.5" customHeight="1">
      <c r="B51" s="248" t="s">
        <v>115</v>
      </c>
      <c r="C51" s="68">
        <v>9</v>
      </c>
      <c r="D51" s="69">
        <v>3.3458548319096768E-2</v>
      </c>
      <c r="E51" s="69">
        <v>0.35312028291566067</v>
      </c>
      <c r="F51" s="69">
        <v>0.20242512773352389</v>
      </c>
      <c r="G51" s="70">
        <v>15.377000000000001</v>
      </c>
      <c r="H51" s="71">
        <v>0.35017160743241571</v>
      </c>
      <c r="I51" s="71">
        <v>32.415515393206661</v>
      </c>
      <c r="J51" s="72">
        <v>1.8396130929211192</v>
      </c>
      <c r="K51" s="73" t="s">
        <v>305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48" t="s">
        <v>115</v>
      </c>
      <c r="C52" s="68">
        <v>10</v>
      </c>
      <c r="D52" s="69">
        <v>3.6634757077129251E-2</v>
      </c>
      <c r="E52" s="69">
        <v>0.35771567382969088</v>
      </c>
      <c r="F52" s="69">
        <v>0.21844571672080923</v>
      </c>
      <c r="G52" s="70">
        <v>14.715952380952379</v>
      </c>
      <c r="H52" s="71">
        <v>1.3320893022934168</v>
      </c>
      <c r="I52" s="71">
        <v>44.138816063363358</v>
      </c>
      <c r="J52" s="72">
        <v>1.923112974249948</v>
      </c>
      <c r="K52" s="73" t="s">
        <v>66</v>
      </c>
      <c r="M52" s="2"/>
      <c r="N52" s="39">
        <v>2</v>
      </c>
      <c r="X52" s="2"/>
      <c r="Z52" s="39"/>
      <c r="AA52" s="39"/>
      <c r="AB52" s="39"/>
    </row>
    <row r="53" spans="2:28" ht="25.5" customHeight="1">
      <c r="B53" s="52" t="s">
        <v>105</v>
      </c>
      <c r="C53" s="52"/>
      <c r="D53" s="66" cm="1">
        <f t="array" aca="1" ref="D53" ca="1">(INDIRECT(ADDRESS(ROW()-1,COLUMN()))/INDIRECT(ADDRESS(ROW()-2,COLUMN())))-1</f>
        <v>9.4929664244268297E-2</v>
      </c>
      <c r="E53" s="66" cm="1">
        <f t="array" aca="1" ref="E53" ca="1">(INDIRECT(ADDRESS(ROW()-1,COLUMN()))/INDIRECT(ADDRESS(ROW()-2,COLUMN())))-1</f>
        <v>1.3013670231816654E-2</v>
      </c>
      <c r="F53" s="66" cm="1">
        <f t="array" aca="1" ref="F53" ca="1">(INDIRECT(ADDRESS(ROW()-1,COLUMN()))/INDIRECT(ADDRESS(ROW()-2,COLUMN())))-1</f>
        <v>7.9143282094775946E-2</v>
      </c>
      <c r="G53" s="66" cm="1">
        <f t="array" aca="1" ref="G53" ca="1">(INDIRECT(ADDRESS(ROW()-1,COLUMN()))/INDIRECT(ADDRESS(ROW()-2,COLUMN())))-1</f>
        <v>-4.2989374978709916E-2</v>
      </c>
      <c r="H53" s="66" cm="1">
        <f t="array" aca="1" ref="H53" ca="1">(INDIRECT(ADDRESS(ROW()-1,COLUMN()))/INDIRECT(ADDRESS(ROW()-2,COLUMN())))-1</f>
        <v>2.8041042563695417</v>
      </c>
      <c r="I53" s="66" cm="1">
        <f t="array" aca="1" ref="I53" ca="1">(INDIRECT(ADDRESS(ROW()-1,COLUMN()))/INDIRECT(ADDRESS(ROW()-2,COLUMN())))-1</f>
        <v>0.36165708081302195</v>
      </c>
      <c r="J53" s="66" cm="1">
        <f t="array" aca="1" ref="J53" ca="1">(INDIRECT(ADDRESS(ROW()-1,COLUMN()))/INDIRECT(ADDRESS(ROW()-2,COLUMN())))-1</f>
        <v>4.5389914678330312E-2</v>
      </c>
      <c r="K53" s="74" t="str" cm="1">
        <f t="array" aca="1" ref="K53" ca="1">_xlfn.IFS(N53=0,"등급유지",N53&gt;0,N53&amp;"등급 상승",N53&lt;0,N53&amp;"등급 하락")</f>
        <v>등급유지</v>
      </c>
      <c r="M53" s="305"/>
      <c r="N53" s="39" cm="1">
        <f t="array" aca="1" ref="N53" ca="1">(INDIRECT(ADDRESS(ROW()-1,COLUMN()))-INDIRECT(ADDRESS(ROW()-2,COLUMN())))</f>
        <v>0</v>
      </c>
      <c r="O53" s="39" t="s">
        <v>120</v>
      </c>
      <c r="X53" s="258"/>
      <c r="Z53" s="255"/>
      <c r="AA53" s="39"/>
      <c r="AB53" s="39"/>
    </row>
    <row r="54" spans="2:28" ht="25.5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305"/>
      <c r="N54" s="2"/>
      <c r="O54" s="2"/>
      <c r="X54" s="258"/>
      <c r="Z54" s="255"/>
      <c r="AA54" s="39"/>
      <c r="AB54" s="39"/>
    </row>
    <row r="55" spans="2:28" ht="18" customHeight="1">
      <c r="B55" s="51" t="s">
        <v>127</v>
      </c>
      <c r="C55" s="51"/>
      <c r="D55" s="50"/>
      <c r="E55" s="50"/>
      <c r="F55" s="50"/>
      <c r="G55" s="50"/>
      <c r="H55" s="50"/>
      <c r="I55" s="50"/>
      <c r="J55" s="50"/>
      <c r="K55" s="50"/>
      <c r="M55" s="305"/>
      <c r="X55" s="258"/>
      <c r="Z55" s="255"/>
      <c r="AA55" s="39"/>
      <c r="AB55" s="39"/>
    </row>
    <row r="56" spans="2:28" ht="21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305"/>
      <c r="X56" s="258"/>
      <c r="Z56" s="255"/>
      <c r="AA56" s="39"/>
      <c r="AB56" s="39"/>
    </row>
    <row r="57" spans="2:28" ht="25.5" customHeight="1">
      <c r="B57" s="47"/>
      <c r="C57" s="47"/>
      <c r="D57" s="48"/>
      <c r="E57" s="48"/>
      <c r="F57" s="48"/>
      <c r="G57" s="48"/>
      <c r="H57" s="48"/>
      <c r="I57" s="48"/>
      <c r="J57" s="48"/>
      <c r="K57" s="48"/>
      <c r="M57" s="305"/>
      <c r="N57" s="258"/>
      <c r="P57" s="255"/>
      <c r="AA57" s="314"/>
    </row>
    <row r="58" spans="2:28" ht="25.5" customHeight="1">
      <c r="B58" s="47"/>
      <c r="C58" s="47"/>
      <c r="D58" s="48"/>
      <c r="M58" s="305"/>
      <c r="N58" s="258"/>
      <c r="P58" s="255"/>
      <c r="AA58" s="314"/>
    </row>
    <row r="59" spans="2:28" ht="25.5" customHeight="1">
      <c r="B59" s="47"/>
      <c r="C59" s="47"/>
      <c r="D59" s="48"/>
      <c r="M59" s="305"/>
      <c r="N59" s="258"/>
      <c r="P59" s="255"/>
      <c r="AA59" s="314"/>
    </row>
    <row r="60" spans="2:28" ht="25.5" customHeight="1">
      <c r="B60" s="47"/>
      <c r="C60" s="47"/>
      <c r="D60" s="48"/>
      <c r="M60" s="305"/>
      <c r="N60" s="258"/>
      <c r="P60" s="255"/>
      <c r="AA60" s="314"/>
    </row>
    <row r="61" spans="2:28" ht="25.5" customHeight="1">
      <c r="B61" s="47"/>
      <c r="C61" s="47"/>
      <c r="D61" s="48"/>
      <c r="M61" s="305"/>
      <c r="N61" s="258"/>
      <c r="P61" s="255"/>
      <c r="AA61" s="314"/>
    </row>
    <row r="62" spans="2:28" ht="25.5" customHeight="1">
      <c r="B62" s="47"/>
      <c r="C62" s="47"/>
      <c r="D62" s="48"/>
      <c r="M62" s="305"/>
      <c r="N62" s="258"/>
      <c r="P62" s="255"/>
      <c r="AA62" s="314"/>
    </row>
    <row r="63" spans="2:28" ht="25.5" customHeight="1">
      <c r="B63" s="47"/>
      <c r="C63" s="47"/>
      <c r="D63" s="48"/>
      <c r="M63" s="305"/>
      <c r="N63" s="258"/>
      <c r="P63" s="255"/>
      <c r="AA63" s="314"/>
    </row>
    <row r="64" spans="2:28" ht="25.5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05"/>
      <c r="N64" s="258"/>
      <c r="P64" s="255"/>
      <c r="AA64" s="314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05"/>
      <c r="N65" s="258"/>
      <c r="P65" s="255"/>
      <c r="AA65" s="314"/>
    </row>
    <row r="66" spans="2:27" ht="25.5" customHeight="1" thickBot="1">
      <c r="B66" s="203" t="s">
        <v>89</v>
      </c>
      <c r="C66" s="204" t="s">
        <v>117</v>
      </c>
      <c r="D66" s="204" t="s">
        <v>116</v>
      </c>
      <c r="E66" s="204" t="s">
        <v>118</v>
      </c>
      <c r="F66" s="204" t="str">
        <f>IFERROR(INDEX(#REF!,MATCH(종합!$C$5&amp;4,#REF!,0),2),"")</f>
        <v/>
      </c>
      <c r="G66" s="204" t="str">
        <f>IFERROR(INDEX(#REF!,MATCH(종합!$C$5&amp;5,#REF!,0),2),"")</f>
        <v/>
      </c>
      <c r="H66" s="204" t="str">
        <f>IFERROR(INDEX(#REF!,MATCH(종합!$C$5&amp;6,#REF!,0),2),"")</f>
        <v/>
      </c>
      <c r="I66" s="204" t="str">
        <f>IFERROR(INDEX(#REF!,MATCH(종합!$C$5&amp;7,#REF!,0),2),"")</f>
        <v/>
      </c>
      <c r="J66" s="204" t="str">
        <f>IFERROR(INDEX(#REF!,MATCH(종합!$C$5&amp;8,#REF!,0),2),"")</f>
        <v/>
      </c>
      <c r="K66" s="205" t="str">
        <f>IFERROR(INDEX(#REF!,MATCH(종합!$C$5&amp;9,#REF!,0),2),"")</f>
        <v/>
      </c>
      <c r="M66" s="306">
        <v>1</v>
      </c>
      <c r="N66" s="307">
        <v>2</v>
      </c>
      <c r="O66" s="307">
        <v>3</v>
      </c>
      <c r="P66" s="306"/>
      <c r="Q66" s="307"/>
      <c r="R66" s="307"/>
      <c r="S66" s="306"/>
      <c r="T66" s="307"/>
      <c r="U66" s="308"/>
      <c r="AA66" s="314"/>
    </row>
    <row r="67" spans="2:27" ht="25.5" customHeight="1" thickTop="1">
      <c r="B67" s="208" t="s">
        <v>107</v>
      </c>
      <c r="C67" s="209" t="s">
        <v>66</v>
      </c>
      <c r="D67" s="210" t="s">
        <v>66</v>
      </c>
      <c r="E67" s="210" t="s">
        <v>66</v>
      </c>
      <c r="F67" s="210" t="str">
        <f>IFERROR(INDEX(#REF!,MATCH(종합!$C$5&amp;종합!F$66,#REF!,0),15),"")</f>
        <v/>
      </c>
      <c r="G67" s="210" t="str">
        <f>IFERROR(INDEX(#REF!,MATCH(종합!$C$5&amp;종합!G$66,#REF!,0),15),"")</f>
        <v/>
      </c>
      <c r="H67" s="210" t="str">
        <f>IFERROR(INDEX(#REF!,MATCH(종합!$C$5&amp;종합!H$66,#REF!,0),15),"")</f>
        <v/>
      </c>
      <c r="I67" s="210" t="str">
        <f>IFERROR(INDEX(#REF!,MATCH(종합!$C$5&amp;종합!I$66,#REF!,0),15),"")</f>
        <v/>
      </c>
      <c r="J67" s="210" t="str">
        <f>IFERROR(INDEX(#REF!,MATCH(종합!$C$5&amp;종합!J$66,#REF!,0),15),"")</f>
        <v/>
      </c>
      <c r="K67" s="210" t="str">
        <f>IFERROR(INDEX(#REF!,MATCH(종합!$C$5&amp;종합!K$66,#REF!,0),15),"")</f>
        <v/>
      </c>
      <c r="M67" s="306" t="s">
        <v>117</v>
      </c>
      <c r="N67" s="306" t="s">
        <v>116</v>
      </c>
      <c r="O67" s="306" t="s">
        <v>118</v>
      </c>
      <c r="P67" s="306"/>
      <c r="Q67" s="306"/>
      <c r="R67" s="306"/>
      <c r="S67" s="306"/>
      <c r="T67" s="306"/>
      <c r="U67" s="305" t="str">
        <f t="shared" ref="U67" si="1">K66</f>
        <v/>
      </c>
      <c r="AA67" s="314"/>
    </row>
    <row r="68" spans="2:27" ht="25.5" customHeight="1">
      <c r="B68" s="206" t="s">
        <v>92</v>
      </c>
      <c r="C68" s="196" t="s">
        <v>295</v>
      </c>
      <c r="D68" s="196" t="s">
        <v>267</v>
      </c>
      <c r="E68" s="196" t="s">
        <v>267</v>
      </c>
      <c r="F68" s="196" t="str">
        <f>IFERROR(ROUND(SUMIFS(#REF!,#REF!,종합!$C$5,#REF!,종합!F$66)/SUMIFS(#REF!,#REF!,종합!$C$5,#REF!,종합!F$66)*100,0)&amp;"%("&amp;SUMIFS(#REF!,#REF!,종합!$C$5,#REF!,종합!F$66)&amp;"명)","")</f>
        <v/>
      </c>
      <c r="G68" s="196" t="str">
        <f>IFERROR(ROUND(SUMIFS(#REF!,#REF!,종합!$C$5,#REF!,종합!G$66)/SUMIFS(#REF!,#REF!,종합!$C$5,#REF!,종합!G$66)*100,0)&amp;"%("&amp;SUMIFS(#REF!,#REF!,종합!$C$5,#REF!,종합!G$66)&amp;"명)","")</f>
        <v/>
      </c>
      <c r="H68" s="196" t="str">
        <f>IFERROR(ROUND(SUMIFS(#REF!,#REF!,종합!$C$5,#REF!,종합!H$66)/SUMIFS(#REF!,#REF!,종합!$C$5,#REF!,종합!H$66)*100,0)&amp;"%("&amp;SUMIFS(#REF!,#REF!,종합!$C$5,#REF!,종합!H$66)&amp;"명)","")</f>
        <v/>
      </c>
      <c r="I68" s="196" t="str">
        <f>IFERROR(ROUND(SUMIFS(#REF!,#REF!,종합!$C$5,#REF!,종합!I$66)/SUMIFS(#REF!,#REF!,종합!$C$5,#REF!,종합!I$66)*100,0)&amp;"%("&amp;SUMIFS(#REF!,#REF!,종합!$C$5,#REF!,종합!I$66)&amp;"명)","")</f>
        <v/>
      </c>
      <c r="J68" s="196" t="str">
        <f>IFERROR(ROUND(SUMIFS(#REF!,#REF!,종합!$C$5,#REF!,종합!J$66)/SUMIFS(#REF!,#REF!,종합!$C$5,#REF!,종합!J$66)*100,0)&amp;"%("&amp;SUMIFS(#REF!,#REF!,종합!$C$5,#REF!,종합!J$66)&amp;"명)","")</f>
        <v/>
      </c>
      <c r="K68" s="207" t="str">
        <f>IFERROR(ROUND(SUMIFS(#REF!,#REF!,종합!$C$5,#REF!,종합!K$66)/SUMIFS(#REF!,#REF!,종합!$C$5,#REF!,종합!K$66)*100,0)&amp;"%("&amp;SUMIFS(#REF!,#REF!,종합!$C$5,#REF!,종합!K$66)&amp;"명)","")</f>
        <v/>
      </c>
      <c r="M68" s="305"/>
      <c r="N68" s="258"/>
      <c r="P68" s="255"/>
      <c r="AA68" s="314"/>
    </row>
    <row r="69" spans="2:27" ht="25.5" customHeight="1">
      <c r="B69" s="172" t="s">
        <v>93</v>
      </c>
      <c r="C69" s="174" t="s">
        <v>267</v>
      </c>
      <c r="D69" s="174" t="s">
        <v>267</v>
      </c>
      <c r="E69" s="174" t="s">
        <v>267</v>
      </c>
      <c r="F69" s="174" t="str">
        <f>IFERROR(ROUND(SUMIFS(#REF!,#REF!,종합!$C$5,#REF!,종합!F$66)/SUMIFS(#REF!,#REF!,종합!$C$5,#REF!,종합!F$66)*100,0)&amp;"%("&amp;SUMIFS(#REF!,#REF!,종합!$C$5,#REF!,종합!F$66)&amp;"명)","")</f>
        <v/>
      </c>
      <c r="G69" s="174" t="str">
        <f>IFERROR(ROUND(SUMIFS(#REF!,#REF!,종합!$C$5,#REF!,종합!G$66)/SUMIFS(#REF!,#REF!,종합!$C$5,#REF!,종합!G$66)*100,0)&amp;"%("&amp;SUMIFS(#REF!,#REF!,종합!$C$5,#REF!,종합!G$66)&amp;"명)","")</f>
        <v/>
      </c>
      <c r="H69" s="174" t="str">
        <f>IFERROR(ROUND(SUMIFS(#REF!,#REF!,종합!$C$5,#REF!,종합!H$66)/SUMIFS(#REF!,#REF!,종합!$C$5,#REF!,종합!H$66)*100,0)&amp;"%("&amp;SUMIFS(#REF!,#REF!,종합!$C$5,#REF!,종합!H$66)&amp;"명)","")</f>
        <v/>
      </c>
      <c r="I69" s="174" t="str">
        <f>IFERROR(ROUND(SUMIFS(#REF!,#REF!,종합!$C$5,#REF!,종합!I$66)/SUMIFS(#REF!,#REF!,종합!$C$5,#REF!,종합!I$66)*100,0)&amp;"%("&amp;SUMIFS(#REF!,#REF!,종합!$C$5,#REF!,종합!I$66)&amp;"명)","")</f>
        <v/>
      </c>
      <c r="J69" s="174" t="str">
        <f>IFERROR(ROUND(SUMIFS(#REF!,#REF!,종합!$C$5,#REF!,종합!J$66)/SUMIFS(#REF!,#REF!,종합!$C$5,#REF!,종합!J$66)*100,0)&amp;"%("&amp;SUMIFS(#REF!,#REF!,종합!$C$5,#REF!,종합!J$66)&amp;"명)","")</f>
        <v/>
      </c>
      <c r="K69" s="175" t="str">
        <f>IFERROR(ROUND(SUMIFS(#REF!,#REF!,종합!$C$5,#REF!,종합!K$66)/SUMIFS(#REF!,#REF!,종합!$C$5,#REF!,종합!K$66)*100,0)&amp;"%("&amp;SUMIFS(#REF!,#REF!,종합!$C$5,#REF!,종합!K$66)&amp;"명)","")</f>
        <v/>
      </c>
      <c r="M69" s="309">
        <v>0.14285714285714285</v>
      </c>
      <c r="N69" s="309">
        <v>0</v>
      </c>
      <c r="O69" s="309">
        <v>0</v>
      </c>
      <c r="P69" s="309"/>
      <c r="Q69" s="309"/>
      <c r="R69" s="309"/>
      <c r="S69" s="309"/>
      <c r="T69" s="309"/>
      <c r="AA69" s="314"/>
    </row>
    <row r="70" spans="2:27" ht="25.5" customHeight="1">
      <c r="B70" s="171" t="s">
        <v>94</v>
      </c>
      <c r="C70" s="174" t="s">
        <v>295</v>
      </c>
      <c r="D70" s="174" t="s">
        <v>267</v>
      </c>
      <c r="E70" s="174" t="s">
        <v>296</v>
      </c>
      <c r="F70" s="174" t="str">
        <f>IFERROR(ROUND(SUMIFS(#REF!,#REF!,종합!$C$5,#REF!,종합!F$66)/SUMIFS(#REF!,#REF!,종합!$C$5,#REF!,종합!F$66)*100,0)&amp;"%("&amp;SUMIFS(#REF!,#REF!,종합!$C$5,#REF!,종합!F$66)&amp;"명)","")</f>
        <v/>
      </c>
      <c r="G70" s="174" t="str">
        <f>IFERROR(ROUND(SUMIFS(#REF!,#REF!,종합!$C$5,#REF!,종합!G$66)/SUMIFS(#REF!,#REF!,종합!$C$5,#REF!,종합!G$66)*100,0)&amp;"%("&amp;SUMIFS(#REF!,#REF!,종합!$C$5,#REF!,종합!G$66)&amp;"명)","")</f>
        <v/>
      </c>
      <c r="H70" s="174" t="str">
        <f>IFERROR(ROUND(SUMIFS(#REF!,#REF!,종합!$C$5,#REF!,종합!H$66)/SUMIFS(#REF!,#REF!,종합!$C$5,#REF!,종합!H$66)*100,0)&amp;"%("&amp;SUMIFS(#REF!,#REF!,종합!$C$5,#REF!,종합!H$66)&amp;"명)","")</f>
        <v/>
      </c>
      <c r="I70" s="174" t="str">
        <f>IFERROR(ROUND(SUMIFS(#REF!,#REF!,종합!$C$5,#REF!,종합!I$66)/SUMIFS(#REF!,#REF!,종합!$C$5,#REF!,종합!I$66)*100,0)&amp;"%("&amp;SUMIFS(#REF!,#REF!,종합!$C$5,#REF!,종합!I$66)&amp;"명)","")</f>
        <v/>
      </c>
      <c r="J70" s="174" t="str">
        <f>IFERROR(ROUND(SUMIFS(#REF!,#REF!,종합!$C$5,#REF!,종합!J$66)/SUMIFS(#REF!,#REF!,종합!$C$5,#REF!,종합!J$66)*100,0)&amp;"%("&amp;SUMIFS(#REF!,#REF!,종합!$C$5,#REF!,종합!J$66)&amp;"명)","")</f>
        <v/>
      </c>
      <c r="K70" s="175" t="str">
        <f>IFERROR(ROUND(SUMIFS(#REF!,#REF!,종합!$C$5,#REF!,종합!K$66)/SUMIFS(#REF!,#REF!,종합!$C$5,#REF!,종합!K$66)*100,0)&amp;"%("&amp;SUMIFS(#REF!,#REF!,종합!$C$5,#REF!,종합!K$66)&amp;"명)","")</f>
        <v/>
      </c>
      <c r="M70" s="309">
        <v>0</v>
      </c>
      <c r="N70" s="309">
        <v>0</v>
      </c>
      <c r="O70" s="309">
        <v>0</v>
      </c>
      <c r="P70" s="309"/>
      <c r="Q70" s="309"/>
      <c r="R70" s="309"/>
      <c r="S70" s="309"/>
      <c r="T70" s="309"/>
      <c r="AA70" s="314"/>
    </row>
    <row r="71" spans="2:27" ht="25.5" customHeight="1">
      <c r="B71" s="171" t="s">
        <v>97</v>
      </c>
      <c r="C71" s="174" t="s">
        <v>267</v>
      </c>
      <c r="D71" s="174" t="s">
        <v>297</v>
      </c>
      <c r="E71" s="174" t="s">
        <v>298</v>
      </c>
      <c r="F71" s="174" t="str">
        <f>IFERROR(ROUND(SUMIFS(#REF!,#REF!,종합!$C$5,#REF!,종합!F$66)/SUMIFS(#REF!,#REF!,종합!$C$5,#REF!,종합!F$66)*100,0)&amp;"%("&amp;SUMIFS(#REF!,#REF!,종합!$C$5,#REF!,종합!F$66)&amp;"명)","")</f>
        <v/>
      </c>
      <c r="G71" s="174" t="str">
        <f>IFERROR(ROUND(SUMIFS(#REF!,#REF!,종합!$C$5,#REF!,종합!G$66)/SUMIFS(#REF!,#REF!,종합!$C$5,#REF!,종합!G$66)*100,0)&amp;"%("&amp;SUMIFS(#REF!,#REF!,종합!$C$5,#REF!,종합!G$66)&amp;"명)","")</f>
        <v/>
      </c>
      <c r="H71" s="174" t="str">
        <f>IFERROR(ROUND(SUMIFS(#REF!,#REF!,종합!$C$5,#REF!,종합!H$66)/SUMIFS(#REF!,#REF!,종합!$C$5,#REF!,종합!H$66)*100,0)&amp;"%("&amp;SUMIFS(#REF!,#REF!,종합!$C$5,#REF!,종합!H$66)&amp;"명)","")</f>
        <v/>
      </c>
      <c r="I71" s="174" t="str">
        <f>IFERROR(ROUND(SUMIFS(#REF!,#REF!,종합!$C$5,#REF!,종합!I$66)/SUMIFS(#REF!,#REF!,종합!$C$5,#REF!,종합!I$66)*100,0)&amp;"%("&amp;SUMIFS(#REF!,#REF!,종합!$C$5,#REF!,종합!I$66)&amp;"명)","")</f>
        <v/>
      </c>
      <c r="J71" s="174" t="str">
        <f>IFERROR(ROUND(SUMIFS(#REF!,#REF!,종합!$C$5,#REF!,종합!J$66)/SUMIFS(#REF!,#REF!,종합!$C$5,#REF!,종합!J$66)*100,0)&amp;"%("&amp;SUMIFS(#REF!,#REF!,종합!$C$5,#REF!,종합!J$66)&amp;"명)","")</f>
        <v/>
      </c>
      <c r="K71" s="175" t="str">
        <f>IFERROR(ROUND(SUMIFS(#REF!,#REF!,종합!$C$5,#REF!,종합!K$66)/SUMIFS(#REF!,#REF!,종합!$C$5,#REF!,종합!K$66)*100,0)&amp;"%("&amp;SUMIFS(#REF!,#REF!,종합!$C$5,#REF!,종합!K$66)&amp;"명)","")</f>
        <v/>
      </c>
      <c r="M71" s="309">
        <v>0.14285714285714285</v>
      </c>
      <c r="N71" s="309">
        <v>0</v>
      </c>
      <c r="O71" s="309">
        <v>4.3478260869565216E-2</v>
      </c>
      <c r="P71" s="309"/>
      <c r="Q71" s="309"/>
      <c r="R71" s="309"/>
      <c r="S71" s="309"/>
      <c r="T71" s="309"/>
      <c r="AA71" s="314"/>
    </row>
    <row r="72" spans="2:27" ht="25.5" customHeight="1">
      <c r="B72" s="176" t="s">
        <v>95</v>
      </c>
      <c r="C72" s="174" t="s">
        <v>299</v>
      </c>
      <c r="D72" s="174" t="s">
        <v>300</v>
      </c>
      <c r="E72" s="174" t="s">
        <v>301</v>
      </c>
      <c r="F72" s="174" t="str">
        <f>IFERROR(ROUND(SUMIFS(#REF!,#REF!,종합!$C$5,#REF!,종합!F$66)/SUMIFS(#REF!,#REF!,종합!$C$5,#REF!,종합!F$66)*100,0)&amp;"%("&amp;SUMIFS(#REF!,#REF!,종합!$C$5,#REF!,종합!F$66)&amp;"명)","")</f>
        <v/>
      </c>
      <c r="G72" s="174" t="str">
        <f>IFERROR(ROUND(SUMIFS(#REF!,#REF!,종합!$C$5,#REF!,종합!G$66)/SUMIFS(#REF!,#REF!,종합!$C$5,#REF!,종합!G$66)*100,0)&amp;"%("&amp;SUMIFS(#REF!,#REF!,종합!$C$5,#REF!,종합!G$66)&amp;"명)","")</f>
        <v/>
      </c>
      <c r="H72" s="174" t="str">
        <f>IFERROR(ROUND(SUMIFS(#REF!,#REF!,종합!$C$5,#REF!,종합!H$66)/SUMIFS(#REF!,#REF!,종합!$C$5,#REF!,종합!H$66)*100,0)&amp;"%("&amp;SUMIFS(#REF!,#REF!,종합!$C$5,#REF!,종합!H$66)&amp;"명)","")</f>
        <v/>
      </c>
      <c r="I72" s="174" t="str">
        <f>IFERROR(ROUND(SUMIFS(#REF!,#REF!,종합!$C$5,#REF!,종합!I$66)/SUMIFS(#REF!,#REF!,종합!$C$5,#REF!,종합!I$66)*100,0)&amp;"%("&amp;SUMIFS(#REF!,#REF!,종합!$C$5,#REF!,종합!I$66)&amp;"명)","")</f>
        <v/>
      </c>
      <c r="J72" s="174" t="str">
        <f>IFERROR(ROUND(SUMIFS(#REF!,#REF!,종합!$C$5,#REF!,종합!J$66)/SUMIFS(#REF!,#REF!,종합!$C$5,#REF!,종합!J$66)*100,0)&amp;"%("&amp;SUMIFS(#REF!,#REF!,종합!$C$5,#REF!,종합!J$66)&amp;"명)","")</f>
        <v/>
      </c>
      <c r="K72" s="175" t="str">
        <f>IFERROR(ROUND(SUMIFS(#REF!,#REF!,종합!$C$5,#REF!,종합!K$66)/SUMIFS(#REF!,#REF!,종합!$C$5,#REF!,종합!K$66)*100,0)&amp;"%("&amp;SUMIFS(#REF!,#REF!,종합!$C$5,#REF!,종합!K$66)&amp;"명)","")</f>
        <v/>
      </c>
      <c r="M72" s="309">
        <v>0</v>
      </c>
      <c r="N72" s="309">
        <v>0.25</v>
      </c>
      <c r="O72" s="309">
        <v>0.13043478260869565</v>
      </c>
      <c r="P72" s="309"/>
      <c r="Q72" s="309"/>
      <c r="R72" s="309"/>
      <c r="S72" s="309"/>
      <c r="T72" s="309"/>
      <c r="AA72" s="314"/>
    </row>
    <row r="73" spans="2:27" ht="25.5" customHeight="1">
      <c r="B73" s="177" t="s">
        <v>96</v>
      </c>
      <c r="C73" s="178" t="s">
        <v>302</v>
      </c>
      <c r="D73" s="178" t="s">
        <v>303</v>
      </c>
      <c r="E73" s="178" t="s">
        <v>304</v>
      </c>
      <c r="F73" s="178" t="str">
        <f>IFERROR(ROUND(SUMIFS(#REF!,#REF!,종합!$C$5,#REF!,종합!F$66)/SUMIFS(#REF!,#REF!,종합!$C$5,#REF!,종합!F$66)*100,0)&amp;"%("&amp;SUMIFS(#REF!,#REF!,종합!$C$5,#REF!,종합!F$66)&amp;"명)","")</f>
        <v/>
      </c>
      <c r="G73" s="178" t="str">
        <f>IFERROR(ROUND(SUMIFS(#REF!,#REF!,종합!$C$5,#REF!,종합!G$66)/SUMIFS(#REF!,#REF!,종합!$C$5,#REF!,종합!G$66)*100,0)&amp;"%("&amp;SUMIFS(#REF!,#REF!,종합!$C$5,#REF!,종합!G$66)&amp;"명)","")</f>
        <v/>
      </c>
      <c r="H73" s="178" t="str">
        <f>IFERROR(ROUND(SUMIFS(#REF!,#REF!,종합!$C$5,#REF!,종합!H$66)/SUMIFS(#REF!,#REF!,종합!$C$5,#REF!,종합!H$66)*100,0)&amp;"%("&amp;SUMIFS(#REF!,#REF!,종합!$C$5,#REF!,종합!H$66)&amp;"명)","")</f>
        <v/>
      </c>
      <c r="I73" s="178" t="str">
        <f>IFERROR(ROUND(SUMIFS(#REF!,#REF!,종합!$C$5,#REF!,종합!I$66)/SUMIFS(#REF!,#REF!,종합!$C$5,#REF!,종합!I$66)*100,0)&amp;"%("&amp;SUMIFS(#REF!,#REF!,종합!$C$5,#REF!,종합!I$66)&amp;"명)","")</f>
        <v/>
      </c>
      <c r="J73" s="178" t="str">
        <f>IFERROR(ROUND(SUMIFS(#REF!,#REF!,종합!$C$5,#REF!,종합!J$66)/SUMIFS(#REF!,#REF!,종합!$C$5,#REF!,종합!J$66)*100,0)&amp;"%("&amp;SUMIFS(#REF!,#REF!,종합!$C$5,#REF!,종합!J$66)&amp;"명)","")</f>
        <v/>
      </c>
      <c r="K73" s="179" t="str">
        <f>IFERROR(ROUND(SUMIFS(#REF!,#REF!,종합!$C$5,#REF!,종합!K$66)/SUMIFS(#REF!,#REF!,종합!$C$5,#REF!,종합!K$66)*100,0)&amp;"%("&amp;SUMIFS(#REF!,#REF!,종합!$C$5,#REF!,종합!K$66)&amp;"명)","")</f>
        <v/>
      </c>
      <c r="M73" s="309">
        <v>0.2857142857142857</v>
      </c>
      <c r="N73" s="309">
        <v>0.58333333333333337</v>
      </c>
      <c r="O73" s="309">
        <v>0.47826086956521741</v>
      </c>
      <c r="P73" s="309"/>
      <c r="Q73" s="309"/>
      <c r="R73" s="309"/>
      <c r="S73" s="309"/>
      <c r="T73" s="309"/>
      <c r="AA73" s="314"/>
    </row>
    <row r="74" spans="2:27" ht="15.75" customHeight="1">
      <c r="B74" s="47"/>
      <c r="C74" s="47"/>
      <c r="D74" s="48"/>
      <c r="E74" s="48"/>
      <c r="F74" s="48"/>
      <c r="G74" s="48"/>
      <c r="H74" s="48"/>
      <c r="I74" s="48"/>
      <c r="J74" s="48"/>
      <c r="K74" s="48"/>
      <c r="M74" s="309">
        <v>0.42857142857142855</v>
      </c>
      <c r="N74" s="309">
        <v>0.16666666666666666</v>
      </c>
      <c r="O74" s="309">
        <v>0.34782608695652173</v>
      </c>
      <c r="P74" s="309"/>
      <c r="Q74" s="309"/>
      <c r="R74" s="309"/>
      <c r="S74" s="309"/>
      <c r="T74" s="309"/>
      <c r="AA74" s="314"/>
    </row>
    <row r="75" spans="2:27" ht="17.25" customHeight="1">
      <c r="B75" s="51" t="s">
        <v>128</v>
      </c>
      <c r="C75" s="51"/>
      <c r="D75" s="50"/>
      <c r="E75" s="50"/>
      <c r="F75" s="50"/>
      <c r="G75" s="50"/>
      <c r="H75" s="50"/>
      <c r="I75" s="50"/>
      <c r="J75" s="50"/>
      <c r="K75" s="50"/>
      <c r="M75" s="305"/>
      <c r="N75" s="258"/>
      <c r="P75" s="255"/>
      <c r="AA75" s="314"/>
    </row>
    <row r="76" spans="2:27" ht="30.75" customHeight="1">
      <c r="B76" s="55" t="s">
        <v>73</v>
      </c>
      <c r="C76" s="55" t="s">
        <v>99</v>
      </c>
      <c r="D76" s="55" t="s">
        <v>100</v>
      </c>
      <c r="E76" s="55" t="s">
        <v>101</v>
      </c>
      <c r="F76" s="55" t="s">
        <v>102</v>
      </c>
      <c r="G76" s="55" t="s">
        <v>103</v>
      </c>
      <c r="H76" s="55" t="s">
        <v>6</v>
      </c>
      <c r="I76" s="55" t="s">
        <v>7</v>
      </c>
      <c r="J76" s="55" t="s">
        <v>104</v>
      </c>
      <c r="K76" s="55" t="s">
        <v>106</v>
      </c>
      <c r="M76" s="305"/>
      <c r="N76" s="258"/>
      <c r="P76" s="255"/>
      <c r="AA76" s="314"/>
    </row>
    <row r="77" spans="2:27" ht="20.25" customHeight="1">
      <c r="B77" s="86" t="s">
        <v>117</v>
      </c>
      <c r="C77" s="65">
        <v>1</v>
      </c>
      <c r="D77" s="87">
        <v>9.2651818776886191E-2</v>
      </c>
      <c r="E77" s="87">
        <v>0.34731242211629942</v>
      </c>
      <c r="F77" s="87">
        <v>0.22594144747208184</v>
      </c>
      <c r="G77" s="88">
        <v>13.108000000000001</v>
      </c>
      <c r="H77" s="89">
        <v>1.9067653915520517</v>
      </c>
      <c r="I77" s="89">
        <v>23.807230256170509</v>
      </c>
      <c r="J77" s="90">
        <v>2.095480636891311</v>
      </c>
      <c r="K77" s="73"/>
      <c r="M77" s="305"/>
      <c r="N77" s="258"/>
      <c r="P77" s="255"/>
      <c r="AA77" s="314"/>
    </row>
    <row r="78" spans="2:27" ht="20.25" customHeight="1">
      <c r="B78" s="86" t="s">
        <v>117</v>
      </c>
      <c r="C78" s="65">
        <v>2</v>
      </c>
      <c r="D78" s="87">
        <v>4.7366253268928495E-2</v>
      </c>
      <c r="E78" s="87">
        <v>0.30604032862109631</v>
      </c>
      <c r="F78" s="87">
        <v>0.18667639042434511</v>
      </c>
      <c r="G78" s="88">
        <v>9.4064444444444444</v>
      </c>
      <c r="H78" s="89">
        <v>0.53028761178898454</v>
      </c>
      <c r="I78" s="89">
        <v>7.4558438217531231</v>
      </c>
      <c r="J78" s="90">
        <v>2.5068884823711803</v>
      </c>
      <c r="K78" s="73"/>
      <c r="M78" s="305"/>
      <c r="N78" s="258"/>
      <c r="P78" s="255"/>
      <c r="AA78" s="314"/>
    </row>
    <row r="79" spans="2:27" ht="20.25" customHeight="1">
      <c r="B79" s="86" t="s">
        <v>117</v>
      </c>
      <c r="C79" s="65">
        <v>3</v>
      </c>
      <c r="D79" s="87">
        <v>1.739194854073552E-2</v>
      </c>
      <c r="E79" s="87">
        <v>0.31331749936828085</v>
      </c>
      <c r="F79" s="87">
        <v>0.18597717162283359</v>
      </c>
      <c r="G79" s="88">
        <v>8.697111111111111</v>
      </c>
      <c r="H79" s="89">
        <v>0.55579384622915784</v>
      </c>
      <c r="I79" s="89">
        <v>5.8953847260735674</v>
      </c>
      <c r="J79" s="90">
        <v>2.5332222471621795</v>
      </c>
      <c r="K79" s="73"/>
      <c r="M79" s="305"/>
      <c r="N79" s="258"/>
      <c r="P79" s="255"/>
      <c r="AA79" s="314"/>
    </row>
    <row r="80" spans="2:27" ht="20.25" customHeight="1">
      <c r="B80" s="86" t="s">
        <v>117</v>
      </c>
      <c r="C80" s="65">
        <v>4</v>
      </c>
      <c r="D80" s="87">
        <v>1.6912199062385547E-2</v>
      </c>
      <c r="E80" s="87">
        <v>0.31418109629613761</v>
      </c>
      <c r="F80" s="87">
        <v>0.19586983634257035</v>
      </c>
      <c r="G80" s="88">
        <v>9.011444444444443</v>
      </c>
      <c r="H80" s="89">
        <v>0.69285029963964084</v>
      </c>
      <c r="I80" s="89">
        <v>7.5836163516112318</v>
      </c>
      <c r="J80" s="90">
        <v>2.464440880253155</v>
      </c>
      <c r="K80" s="73"/>
      <c r="M80" s="305"/>
      <c r="N80" s="258"/>
      <c r="P80" s="255"/>
      <c r="AA80" s="314"/>
    </row>
    <row r="81" spans="2:27" ht="20.25" customHeight="1">
      <c r="B81" s="86" t="s">
        <v>117</v>
      </c>
      <c r="C81" s="65">
        <v>5</v>
      </c>
      <c r="D81" s="87">
        <v>1.8903345010359784E-2</v>
      </c>
      <c r="E81" s="87">
        <v>0.31719861932347942</v>
      </c>
      <c r="F81" s="87">
        <v>0.19787192096487988</v>
      </c>
      <c r="G81" s="88">
        <v>10.197444444444443</v>
      </c>
      <c r="H81" s="89">
        <v>1.4780320683086574</v>
      </c>
      <c r="I81" s="89">
        <v>9.9578254581653827</v>
      </c>
      <c r="J81" s="90">
        <v>2.3323460288842068</v>
      </c>
      <c r="K81" s="73"/>
      <c r="M81" s="305"/>
      <c r="N81" s="258"/>
      <c r="P81" s="255"/>
      <c r="AA81" s="314"/>
    </row>
    <row r="82" spans="2:27" ht="20.25" customHeight="1">
      <c r="B82" s="86" t="s">
        <v>117</v>
      </c>
      <c r="C82" s="65">
        <v>6</v>
      </c>
      <c r="D82" s="87">
        <v>2.213416848979273E-2</v>
      </c>
      <c r="E82" s="87">
        <v>0.32974448693024749</v>
      </c>
      <c r="F82" s="87">
        <v>0.18766090462913831</v>
      </c>
      <c r="G82" s="88">
        <v>11.897444444444444</v>
      </c>
      <c r="H82" s="89">
        <v>1.3689449010562911</v>
      </c>
      <c r="I82" s="89">
        <v>15.328884229418277</v>
      </c>
      <c r="J82" s="90">
        <v>2.093141796009367</v>
      </c>
      <c r="K82" s="73"/>
      <c r="M82" s="305"/>
      <c r="N82" s="258"/>
      <c r="P82" s="255"/>
      <c r="AA82" s="314"/>
    </row>
    <row r="83" spans="2:27" ht="20.25" customHeight="1">
      <c r="B83" s="86" t="s">
        <v>117</v>
      </c>
      <c r="C83" s="65">
        <v>7</v>
      </c>
      <c r="D83" s="87">
        <v>2.544557191376311E-2</v>
      </c>
      <c r="E83" s="87">
        <v>0.35771422327150021</v>
      </c>
      <c r="F83" s="87">
        <v>0.17836741753565072</v>
      </c>
      <c r="G83" s="88">
        <v>14.083500000000001</v>
      </c>
      <c r="H83" s="89">
        <v>0.14223876996463375</v>
      </c>
      <c r="I83" s="89">
        <v>22.388382392433353</v>
      </c>
      <c r="J83" s="90">
        <v>1.742421489899409</v>
      </c>
      <c r="K83" s="73"/>
      <c r="M83" s="305"/>
      <c r="N83" s="258"/>
      <c r="P83" s="255"/>
      <c r="AA83" s="314"/>
    </row>
    <row r="84" spans="2:27" ht="20.25" customHeight="1">
      <c r="B84" s="86" t="s">
        <v>117</v>
      </c>
      <c r="C84" s="65">
        <v>8</v>
      </c>
      <c r="D84" s="87">
        <v>2.8294996220012258E-2</v>
      </c>
      <c r="E84" s="87">
        <v>0.33715170792536242</v>
      </c>
      <c r="F84" s="87">
        <v>0.16952513812750244</v>
      </c>
      <c r="G84" s="88">
        <v>14.335000000000001</v>
      </c>
      <c r="H84" s="89">
        <v>0.17407794594451279</v>
      </c>
      <c r="I84" s="89">
        <v>20.862572290888533</v>
      </c>
      <c r="J84" s="90">
        <v>1.891359372309064</v>
      </c>
      <c r="K84" s="73"/>
      <c r="M84" s="305"/>
      <c r="N84" s="258"/>
      <c r="P84" s="255"/>
      <c r="AA84" s="314"/>
    </row>
    <row r="85" spans="2:27" ht="20.25" customHeight="1">
      <c r="B85" s="86" t="s">
        <v>117</v>
      </c>
      <c r="C85" s="65">
        <v>9</v>
      </c>
      <c r="D85" s="87">
        <v>2.261049406961774E-2</v>
      </c>
      <c r="E85" s="87">
        <v>0.2942854868853737</v>
      </c>
      <c r="F85" s="87">
        <v>0.13462799545333082</v>
      </c>
      <c r="G85" s="88">
        <v>13.432</v>
      </c>
      <c r="H85" s="89">
        <v>6.26176723038748E-2</v>
      </c>
      <c r="I85" s="89">
        <v>14.44902788411911</v>
      </c>
      <c r="J85" s="90">
        <v>2.2567980676526482</v>
      </c>
      <c r="K85" s="73"/>
      <c r="M85" s="305"/>
      <c r="N85" s="258"/>
      <c r="P85" s="255"/>
      <c r="AA85" s="314"/>
    </row>
    <row r="86" spans="2:27" ht="20.25" customHeight="1">
      <c r="B86" s="86" t="s">
        <v>117</v>
      </c>
      <c r="C86" s="65">
        <v>10</v>
      </c>
      <c r="D86" s="87">
        <v>3.4227157016971717E-2</v>
      </c>
      <c r="E86" s="87">
        <v>0.31008519258504913</v>
      </c>
      <c r="F86" s="87">
        <v>0.17580576447422933</v>
      </c>
      <c r="G86" s="88">
        <v>12.2325</v>
      </c>
      <c r="H86" s="89">
        <v>7.4414448861960674</v>
      </c>
      <c r="I86" s="89">
        <v>21.633622611358096</v>
      </c>
      <c r="J86" s="90">
        <v>2.1947594006575777</v>
      </c>
      <c r="K86" s="73" t="s">
        <v>66</v>
      </c>
      <c r="M86" s="305"/>
      <c r="N86" s="258"/>
      <c r="P86" s="255"/>
      <c r="AA86" s="314"/>
    </row>
    <row r="87" spans="2:27" ht="20.25" customHeight="1">
      <c r="B87" s="86" t="s">
        <v>116</v>
      </c>
      <c r="C87" s="65">
        <v>1</v>
      </c>
      <c r="D87" s="87">
        <v>0.10201182306465545</v>
      </c>
      <c r="E87" s="87">
        <v>0.36095424635214224</v>
      </c>
      <c r="F87" s="87">
        <v>0.24522021897076157</v>
      </c>
      <c r="G87" s="88">
        <v>15.652689655172418</v>
      </c>
      <c r="H87" s="89">
        <v>2.5809495571515719</v>
      </c>
      <c r="I87" s="89">
        <v>52.218211602230582</v>
      </c>
      <c r="J87" s="90">
        <v>1.7783543051195103</v>
      </c>
      <c r="K87" s="73"/>
      <c r="M87" s="305"/>
      <c r="N87" s="258"/>
      <c r="P87" s="255"/>
      <c r="AA87" s="314"/>
    </row>
    <row r="88" spans="2:27" ht="20.25" customHeight="1">
      <c r="B88" s="86" t="s">
        <v>116</v>
      </c>
      <c r="C88" s="65">
        <v>2</v>
      </c>
      <c r="D88" s="87">
        <v>6.061589690349023E-2</v>
      </c>
      <c r="E88" s="87">
        <v>0.33978921520811289</v>
      </c>
      <c r="F88" s="87">
        <v>0.22564842230965332</v>
      </c>
      <c r="G88" s="88">
        <v>11.834457142857142</v>
      </c>
      <c r="H88" s="89">
        <v>0.35128758810850913</v>
      </c>
      <c r="I88" s="89">
        <v>22.77528338044543</v>
      </c>
      <c r="J88" s="90">
        <v>2.0588684217885902</v>
      </c>
      <c r="K88" s="73"/>
      <c r="M88" s="305"/>
      <c r="N88" s="258"/>
      <c r="P88" s="255"/>
      <c r="AA88" s="314"/>
    </row>
    <row r="89" spans="2:27" ht="20.25" customHeight="1">
      <c r="B89" s="86" t="s">
        <v>116</v>
      </c>
      <c r="C89" s="65">
        <v>3</v>
      </c>
      <c r="D89" s="87">
        <v>2.3357370202327341E-2</v>
      </c>
      <c r="E89" s="87">
        <v>0.34961693636478758</v>
      </c>
      <c r="F89" s="87">
        <v>0.23357539975050362</v>
      </c>
      <c r="G89" s="88">
        <v>12.382142857142856</v>
      </c>
      <c r="H89" s="89">
        <v>0.36003436763923702</v>
      </c>
      <c r="I89" s="89">
        <v>28.109165962675327</v>
      </c>
      <c r="J89" s="90">
        <v>2.0151905779484518</v>
      </c>
      <c r="K89" s="73"/>
      <c r="M89" s="305"/>
      <c r="N89" s="258"/>
      <c r="P89" s="255"/>
      <c r="AA89" s="314"/>
    </row>
    <row r="90" spans="2:27" ht="20.25" customHeight="1">
      <c r="B90" s="86" t="s">
        <v>116</v>
      </c>
      <c r="C90" s="65">
        <v>4</v>
      </c>
      <c r="D90" s="87">
        <v>1.9211746303372461E-2</v>
      </c>
      <c r="E90" s="87">
        <v>0.35221392302349003</v>
      </c>
      <c r="F90" s="87">
        <v>0.23457273727291114</v>
      </c>
      <c r="G90" s="88">
        <v>12.748571428571427</v>
      </c>
      <c r="H90" s="89">
        <v>0.27157984314209799</v>
      </c>
      <c r="I90" s="89">
        <v>29.287535872694232</v>
      </c>
      <c r="J90" s="90">
        <v>1.9658494249347571</v>
      </c>
      <c r="K90" s="73"/>
      <c r="M90" s="305"/>
      <c r="N90" s="258"/>
      <c r="P90" s="255"/>
      <c r="AA90" s="314"/>
    </row>
    <row r="91" spans="2:27" ht="20.25" customHeight="1">
      <c r="B91" s="86" t="s">
        <v>116</v>
      </c>
      <c r="C91" s="65">
        <v>5</v>
      </c>
      <c r="D91" s="87">
        <v>2.1352111549672727E-2</v>
      </c>
      <c r="E91" s="87">
        <v>0.35378685928873521</v>
      </c>
      <c r="F91" s="87">
        <v>0.22707378232929074</v>
      </c>
      <c r="G91" s="88">
        <v>13.629857142857142</v>
      </c>
      <c r="H91" s="89">
        <v>0.37953478846848854</v>
      </c>
      <c r="I91" s="89">
        <v>29.336616466819422</v>
      </c>
      <c r="J91" s="90">
        <v>1.9063043733396532</v>
      </c>
      <c r="K91" s="73"/>
      <c r="M91" s="305"/>
      <c r="N91" s="258"/>
      <c r="P91" s="255"/>
      <c r="AA91" s="314"/>
    </row>
    <row r="92" spans="2:27" ht="20.25" customHeight="1">
      <c r="B92" s="86" t="s">
        <v>116</v>
      </c>
      <c r="C92" s="65">
        <v>6</v>
      </c>
      <c r="D92" s="87">
        <v>2.2573705482934581E-2</v>
      </c>
      <c r="E92" s="87">
        <v>0.34935834574832414</v>
      </c>
      <c r="F92" s="87">
        <v>0.21181381580894013</v>
      </c>
      <c r="G92" s="88">
        <v>14.789428571428571</v>
      </c>
      <c r="H92" s="89">
        <v>0.25957286937070695</v>
      </c>
      <c r="I92" s="89">
        <v>30.951563119860825</v>
      </c>
      <c r="J92" s="90">
        <v>1.8406781174138296</v>
      </c>
      <c r="K92" s="73"/>
      <c r="M92" s="305"/>
      <c r="N92" s="258"/>
      <c r="P92" s="255"/>
      <c r="AA92" s="314"/>
    </row>
    <row r="93" spans="2:27" ht="20.25" customHeight="1">
      <c r="B93" s="86" t="s">
        <v>116</v>
      </c>
      <c r="C93" s="65">
        <v>7</v>
      </c>
      <c r="D93" s="87">
        <v>2.3953478760518669E-2</v>
      </c>
      <c r="E93" s="87">
        <v>0.35228109401639579</v>
      </c>
      <c r="F93" s="87">
        <v>0.2097849286412331</v>
      </c>
      <c r="G93" s="88">
        <v>15.336761904761902</v>
      </c>
      <c r="H93" s="89">
        <v>0.21225046433808969</v>
      </c>
      <c r="I93" s="89">
        <v>30.406486974494516</v>
      </c>
      <c r="J93" s="90">
        <v>1.7881011191855867</v>
      </c>
      <c r="K93" s="73"/>
      <c r="M93" s="305"/>
      <c r="N93" s="258"/>
      <c r="P93" s="255"/>
      <c r="AA93" s="314"/>
    </row>
    <row r="94" spans="2:27" ht="20.25" customHeight="1">
      <c r="B94" s="86" t="s">
        <v>116</v>
      </c>
      <c r="C94" s="65">
        <v>8</v>
      </c>
      <c r="D94" s="87">
        <v>3.0726866120557382E-2</v>
      </c>
      <c r="E94" s="87">
        <v>0.35707791219034607</v>
      </c>
      <c r="F94" s="87">
        <v>0.19232947432948289</v>
      </c>
      <c r="G94" s="88">
        <v>16.63388888888889</v>
      </c>
      <c r="H94" s="89">
        <v>0.20612968184267921</v>
      </c>
      <c r="I94" s="89">
        <v>39.224032848267107</v>
      </c>
      <c r="J94" s="90">
        <v>1.723090102246694</v>
      </c>
      <c r="K94" s="73"/>
      <c r="M94" s="305"/>
      <c r="N94" s="258"/>
      <c r="P94" s="255"/>
      <c r="AA94" s="314"/>
    </row>
    <row r="95" spans="2:27" ht="20.25" customHeight="1">
      <c r="B95" s="86" t="s">
        <v>116</v>
      </c>
      <c r="C95" s="65">
        <v>9</v>
      </c>
      <c r="D95" s="87">
        <v>3.0877064461951955E-2</v>
      </c>
      <c r="E95" s="87">
        <v>0.35187580117835826</v>
      </c>
      <c r="F95" s="87">
        <v>0.208211356613663</v>
      </c>
      <c r="G95" s="88">
        <v>15.810875000000001</v>
      </c>
      <c r="H95" s="89">
        <v>0.3085896875706246</v>
      </c>
      <c r="I95" s="89">
        <v>39.270638218257233</v>
      </c>
      <c r="J95" s="90">
        <v>1.7381751072042613</v>
      </c>
      <c r="K95" s="73"/>
    </row>
    <row r="96" spans="2:27" ht="20.25" customHeight="1">
      <c r="B96" s="86" t="s">
        <v>116</v>
      </c>
      <c r="C96" s="65">
        <v>10</v>
      </c>
      <c r="D96" s="87">
        <v>3.5725156961186E-2</v>
      </c>
      <c r="E96" s="87">
        <v>0.36194686022318873</v>
      </c>
      <c r="F96" s="87">
        <v>0.22289623685502746</v>
      </c>
      <c r="G96" s="88">
        <v>15.443199999999999</v>
      </c>
      <c r="H96" s="89">
        <v>0.9586660032186638</v>
      </c>
      <c r="I96" s="89">
        <v>57.233638613491848</v>
      </c>
      <c r="J96" s="90">
        <v>1.803925735373261</v>
      </c>
      <c r="K96" s="73" t="s">
        <v>66</v>
      </c>
    </row>
    <row r="97" spans="2:11" ht="20.25" customHeight="1">
      <c r="B97" s="86" t="s">
        <v>118</v>
      </c>
      <c r="C97" s="65">
        <v>1</v>
      </c>
      <c r="D97" s="87">
        <v>0.12489239437115324</v>
      </c>
      <c r="E97" s="87">
        <v>0.3633102409372489</v>
      </c>
      <c r="F97" s="87">
        <v>0.23092237504769222</v>
      </c>
      <c r="G97" s="88">
        <v>15.646900000000002</v>
      </c>
      <c r="H97" s="89">
        <v>2.4715972944141633</v>
      </c>
      <c r="I97" s="89">
        <v>46.963014826117664</v>
      </c>
      <c r="J97" s="90">
        <v>1.9214813878233379</v>
      </c>
      <c r="K97" s="73"/>
    </row>
    <row r="98" spans="2:11" ht="20.25" customHeight="1">
      <c r="B98" s="86" t="s">
        <v>118</v>
      </c>
      <c r="C98" s="65">
        <v>2</v>
      </c>
      <c r="D98" s="87">
        <v>6.222180850835949E-2</v>
      </c>
      <c r="E98" s="87">
        <v>0.34885082198575396</v>
      </c>
      <c r="F98" s="87">
        <v>0.22081685157026298</v>
      </c>
      <c r="G98" s="88">
        <v>11.743555555555554</v>
      </c>
      <c r="H98" s="89">
        <v>0.27379646815903652</v>
      </c>
      <c r="I98" s="89">
        <v>24.145426035775035</v>
      </c>
      <c r="J98" s="90">
        <v>2.2027130230648044</v>
      </c>
      <c r="K98" s="73"/>
    </row>
    <row r="99" spans="2:11" ht="20.25" customHeight="1">
      <c r="B99" s="86" t="s">
        <v>118</v>
      </c>
      <c r="C99" s="65">
        <v>3</v>
      </c>
      <c r="D99" s="87">
        <v>3.0555419659352882E-2</v>
      </c>
      <c r="E99" s="87">
        <v>0.35254764376967296</v>
      </c>
      <c r="F99" s="87">
        <v>0.22501540186223096</v>
      </c>
      <c r="G99" s="88">
        <v>11.7357</v>
      </c>
      <c r="H99" s="89">
        <v>0.29269324903767763</v>
      </c>
      <c r="I99" s="89">
        <v>25.636045950152102</v>
      </c>
      <c r="J99" s="90">
        <v>2.2065422407544619</v>
      </c>
      <c r="K99" s="73"/>
    </row>
    <row r="100" spans="2:11" ht="20.25" customHeight="1">
      <c r="B100" s="86" t="s">
        <v>118</v>
      </c>
      <c r="C100" s="65">
        <v>4</v>
      </c>
      <c r="D100" s="87">
        <v>2.1912642685146849E-2</v>
      </c>
      <c r="E100" s="87">
        <v>0.3520892175984468</v>
      </c>
      <c r="F100" s="87">
        <v>0.22538175941208644</v>
      </c>
      <c r="G100" s="88">
        <v>11.566300000000002</v>
      </c>
      <c r="H100" s="89">
        <v>0.21121599493945531</v>
      </c>
      <c r="I100" s="89">
        <v>22.992369734837848</v>
      </c>
      <c r="J100" s="90">
        <v>2.186056769965655</v>
      </c>
      <c r="K100" s="73"/>
    </row>
    <row r="101" spans="2:11" ht="20.25" customHeight="1">
      <c r="B101" s="86" t="s">
        <v>118</v>
      </c>
      <c r="C101" s="65">
        <v>5</v>
      </c>
      <c r="D101" s="87">
        <v>2.4726105017579533E-2</v>
      </c>
      <c r="E101" s="87">
        <v>0.35013507608368144</v>
      </c>
      <c r="F101" s="87">
        <v>0.21797372578992955</v>
      </c>
      <c r="G101" s="88">
        <v>12.234300000000001</v>
      </c>
      <c r="H101" s="89">
        <v>0.20777954201006091</v>
      </c>
      <c r="I101" s="89">
        <v>22.688552020895479</v>
      </c>
      <c r="J101" s="90">
        <v>2.1134438121348054</v>
      </c>
      <c r="K101" s="73"/>
    </row>
    <row r="102" spans="2:11" ht="20.25" customHeight="1">
      <c r="B102" s="86" t="s">
        <v>118</v>
      </c>
      <c r="C102" s="65">
        <v>6</v>
      </c>
      <c r="D102" s="87">
        <v>2.7900742026059633E-2</v>
      </c>
      <c r="E102" s="87">
        <v>0.34990390800525617</v>
      </c>
      <c r="F102" s="87">
        <v>0.2076794982136678</v>
      </c>
      <c r="G102" s="88">
        <v>13.757900000000001</v>
      </c>
      <c r="H102" s="89">
        <v>0.18053218221514708</v>
      </c>
      <c r="I102" s="89">
        <v>26.080995071791996</v>
      </c>
      <c r="J102" s="90">
        <v>1.9712048272711686</v>
      </c>
      <c r="K102" s="73"/>
    </row>
    <row r="103" spans="2:11" ht="20.25" customHeight="1">
      <c r="B103" s="86" t="s">
        <v>118</v>
      </c>
      <c r="C103" s="65">
        <v>7</v>
      </c>
      <c r="D103" s="87">
        <v>3.2722998239752561E-2</v>
      </c>
      <c r="E103" s="87">
        <v>0.3539056803793651</v>
      </c>
      <c r="F103" s="87">
        <v>0.2009886671585607</v>
      </c>
      <c r="G103" s="88">
        <v>14.972777777777781</v>
      </c>
      <c r="H103" s="89">
        <v>0.15418125055105134</v>
      </c>
      <c r="I103" s="89">
        <v>24.814801922928446</v>
      </c>
      <c r="J103" s="90">
        <v>1.8824013952792289</v>
      </c>
      <c r="K103" s="73"/>
    </row>
    <row r="104" spans="2:11" ht="20.25" customHeight="1">
      <c r="B104" s="86" t="s">
        <v>118</v>
      </c>
      <c r="C104" s="65">
        <v>8</v>
      </c>
      <c r="D104" s="87">
        <v>3.5192070745307898E-2</v>
      </c>
      <c r="E104" s="87">
        <v>0.35693687726775819</v>
      </c>
      <c r="F104" s="87">
        <v>0.19667018126487654</v>
      </c>
      <c r="G104" s="88">
        <v>15.899555555555557</v>
      </c>
      <c r="H104" s="89">
        <v>0.18099128505916942</v>
      </c>
      <c r="I104" s="89">
        <v>26.858264882850236</v>
      </c>
      <c r="J104" s="90">
        <v>1.8237557698473883</v>
      </c>
      <c r="K104" s="73"/>
    </row>
    <row r="105" spans="2:11" ht="20.25" customHeight="1">
      <c r="B105" s="86" t="s">
        <v>118</v>
      </c>
      <c r="C105" s="65">
        <v>9</v>
      </c>
      <c r="D105" s="87">
        <v>3.6380976632473472E-2</v>
      </c>
      <c r="E105" s="87">
        <v>0.3605653360968849</v>
      </c>
      <c r="F105" s="87">
        <v>0.20878211159261784</v>
      </c>
      <c r="G105" s="88">
        <v>15.429375</v>
      </c>
      <c r="H105" s="89">
        <v>0.42267452535620903</v>
      </c>
      <c r="I105" s="89">
        <v>30.43495381731573</v>
      </c>
      <c r="J105" s="90">
        <v>1.8619451572619659</v>
      </c>
      <c r="K105" s="73"/>
    </row>
    <row r="106" spans="2:11" ht="20.25" customHeight="1">
      <c r="B106" s="86" t="s">
        <v>118</v>
      </c>
      <c r="C106" s="65">
        <v>10</v>
      </c>
      <c r="D106" s="87">
        <v>3.7688760034522747E-2</v>
      </c>
      <c r="E106" s="87">
        <v>0.36062412029404417</v>
      </c>
      <c r="F106" s="87">
        <v>0.22165372960164395</v>
      </c>
      <c r="G106" s="88">
        <v>14.459777777777779</v>
      </c>
      <c r="H106" s="89">
        <v>0.6558670577170973</v>
      </c>
      <c r="I106" s="89">
        <v>37.02400972141659</v>
      </c>
      <c r="J106" s="90">
        <v>1.9910089148209515</v>
      </c>
      <c r="K106" s="73" t="s">
        <v>66</v>
      </c>
    </row>
    <row r="107" spans="2:11" ht="20.25" customHeight="1">
      <c r="B107" s="84" t="s">
        <v>122</v>
      </c>
      <c r="C107" s="83"/>
      <c r="D107" s="84"/>
      <c r="E107" s="84"/>
      <c r="F107" s="84"/>
      <c r="G107" s="84"/>
      <c r="H107" s="84"/>
      <c r="I107" s="84"/>
      <c r="J107" s="84"/>
      <c r="K107" s="83"/>
    </row>
    <row r="108" spans="2:11" ht="20.25" customHeight="1">
      <c r="B108" s="219" t="str">
        <f>C66</f>
        <v>78</v>
      </c>
      <c r="C108" s="53"/>
      <c r="D108" s="66">
        <f t="shared" ref="D108:J110" si="2">(SUMIFS(D$77:D$106,$B$77:$B$106,$B108,$C$77:$C$106,MAX($C$77:$C$106))/SUMIFS(D$77:D$106,$B$77:$B$106,$B108,$C$77:$C$106,MAX($C$77:$C$106)-1))-1</f>
        <v>0.51377306977840709</v>
      </c>
      <c r="E108" s="66">
        <f t="shared" si="2"/>
        <v>5.3688361824752562E-2</v>
      </c>
      <c r="F108" s="66">
        <f t="shared" si="2"/>
        <v>0.3058633450066699</v>
      </c>
      <c r="G108" s="66">
        <f t="shared" si="2"/>
        <v>-8.9301667659321016E-2</v>
      </c>
      <c r="H108" s="66">
        <f t="shared" si="2"/>
        <v>117.83937253502137</v>
      </c>
      <c r="I108" s="66">
        <f t="shared" si="2"/>
        <v>0.49723723871663061</v>
      </c>
      <c r="J108" s="85">
        <f t="shared" si="2"/>
        <v>-2.7489684559859007E-2</v>
      </c>
      <c r="K108" s="54"/>
    </row>
    <row r="109" spans="2:11" ht="20.25" customHeight="1">
      <c r="B109" s="41" t="str">
        <f>D66</f>
        <v>30</v>
      </c>
      <c r="C109" s="53"/>
      <c r="D109" s="66">
        <f t="shared" si="2"/>
        <v>0.15701274015889921</v>
      </c>
      <c r="E109" s="66">
        <f t="shared" si="2"/>
        <v>2.8621061781187063E-2</v>
      </c>
      <c r="F109" s="66">
        <f t="shared" si="2"/>
        <v>7.0528718895061626E-2</v>
      </c>
      <c r="G109" s="66">
        <f>(SUMIFS(G$77:G$106,$B$77:$B$106,$B109,$C$77:$C$106,MAX($C$77:$C$106))/SUMIFS(G$77:G$106,$B$77:$B$106,$B109,$C$77:$C$106,MAX($C$77:$C$106)-1))-1</f>
        <v>-2.3254563710104703E-2</v>
      </c>
      <c r="H109" s="66">
        <f t="shared" si="2"/>
        <v>2.1066041472927091</v>
      </c>
      <c r="I109" s="66">
        <f t="shared" si="2"/>
        <v>0.45741554530894968</v>
      </c>
      <c r="J109" s="85">
        <f t="shared" si="2"/>
        <v>3.7827390287941132E-2</v>
      </c>
      <c r="K109" s="54"/>
    </row>
    <row r="110" spans="2:11" ht="20.25" customHeight="1">
      <c r="B110" s="41" t="str">
        <f>E66</f>
        <v>급행97</v>
      </c>
      <c r="C110" s="53"/>
      <c r="D110" s="66">
        <f t="shared" si="2"/>
        <v>3.5946902010375315E-2</v>
      </c>
      <c r="E110" s="66">
        <f t="shared" si="2"/>
        <v>1.6303341246159953E-4</v>
      </c>
      <c r="F110" s="66">
        <f t="shared" si="2"/>
        <v>6.1650961908755963E-2</v>
      </c>
      <c r="G110" s="66">
        <f t="shared" si="2"/>
        <v>-6.2840991434988225E-2</v>
      </c>
      <c r="H110" s="66">
        <f t="shared" si="2"/>
        <v>0.55170708990414141</v>
      </c>
      <c r="I110" s="66">
        <f t="shared" si="2"/>
        <v>0.21649633325062156</v>
      </c>
      <c r="J110" s="85">
        <f t="shared" si="2"/>
        <v>6.9316626784419855E-2</v>
      </c>
      <c r="K110" s="54"/>
    </row>
    <row r="111" spans="2:11" ht="20.25" customHeight="1" thickBot="1"/>
    <row r="112" spans="2:11" ht="17.25" thickTop="1">
      <c r="B112" s="25" t="s">
        <v>51</v>
      </c>
      <c r="C112" s="25"/>
      <c r="D112" s="25"/>
      <c r="E112" s="25"/>
      <c r="F112" s="170" t="s">
        <v>75</v>
      </c>
      <c r="G112" s="42"/>
      <c r="H112" s="25"/>
      <c r="I112" s="25"/>
    </row>
    <row r="113" spans="2:9">
      <c r="B113" s="26" t="s">
        <v>33</v>
      </c>
      <c r="C113" s="26" t="s">
        <v>52</v>
      </c>
      <c r="D113" s="26"/>
      <c r="E113" s="26"/>
      <c r="F113" s="91" t="s">
        <v>76</v>
      </c>
      <c r="G113" s="43"/>
      <c r="H113" s="45" t="s">
        <v>79</v>
      </c>
      <c r="I113" s="45"/>
    </row>
    <row r="114" spans="2:9">
      <c r="B114" s="26" t="s">
        <v>34</v>
      </c>
      <c r="C114" s="26" t="s">
        <v>53</v>
      </c>
      <c r="D114" s="26"/>
      <c r="E114" s="26"/>
      <c r="F114" s="91" t="s">
        <v>77</v>
      </c>
      <c r="G114" s="43"/>
      <c r="H114" s="45" t="s">
        <v>80</v>
      </c>
      <c r="I114" s="45"/>
    </row>
    <row r="115" spans="2:9">
      <c r="B115" s="26" t="s">
        <v>4</v>
      </c>
      <c r="C115" s="26" t="s">
        <v>54</v>
      </c>
      <c r="D115" s="26"/>
      <c r="E115" s="26"/>
      <c r="F115" s="91" t="s">
        <v>78</v>
      </c>
      <c r="G115" s="43"/>
      <c r="H115" s="45" t="s">
        <v>81</v>
      </c>
      <c r="I115" s="45"/>
    </row>
    <row r="116" spans="2:9">
      <c r="B116" s="26" t="s">
        <v>5</v>
      </c>
      <c r="C116" s="26" t="s">
        <v>55</v>
      </c>
      <c r="D116" s="26"/>
      <c r="E116" s="26"/>
      <c r="F116" s="91" t="s">
        <v>85</v>
      </c>
      <c r="G116" s="43"/>
      <c r="H116" s="45" t="s">
        <v>82</v>
      </c>
      <c r="I116" s="45"/>
    </row>
    <row r="117" spans="2:9">
      <c r="B117" s="26" t="s">
        <v>56</v>
      </c>
      <c r="C117" s="26" t="s">
        <v>57</v>
      </c>
      <c r="D117" s="26"/>
      <c r="E117" s="26"/>
      <c r="F117" s="91" t="s">
        <v>86</v>
      </c>
      <c r="G117" s="43"/>
      <c r="H117" s="45" t="s">
        <v>83</v>
      </c>
      <c r="I117" s="45"/>
    </row>
    <row r="118" spans="2:9" ht="17.25" thickBot="1">
      <c r="B118" s="27" t="s">
        <v>58</v>
      </c>
      <c r="C118" s="27" t="s">
        <v>59</v>
      </c>
      <c r="D118" s="27"/>
      <c r="E118" s="27"/>
      <c r="F118" s="92" t="s">
        <v>87</v>
      </c>
      <c r="G118" s="44"/>
      <c r="H118" s="46" t="s">
        <v>84</v>
      </c>
      <c r="I118" s="46"/>
    </row>
    <row r="119" spans="2:9" ht="17.25" thickTop="1"/>
    <row r="120" spans="2:9" ht="6.75" customHeight="1"/>
  </sheetData>
  <mergeCells count="3">
    <mergeCell ref="O9:P9"/>
    <mergeCell ref="C4:D4"/>
    <mergeCell ref="C5:D5"/>
  </mergeCells>
  <phoneticPr fontId="2" type="noConversion"/>
  <conditionalFormatting sqref="B77:K106">
    <cfRule type="expression" dxfId="82" priority="11">
      <formula>$B77&lt;&gt;$B78</formula>
    </cfRule>
  </conditionalFormatting>
  <conditionalFormatting sqref="C67:K67">
    <cfRule type="containsText" dxfId="80" priority="12" operator="containsText" text="F">
      <formula>NOT(ISERROR(SEARCH("F",C67)))</formula>
    </cfRule>
    <cfRule type="containsText" dxfId="79" priority="13" operator="containsText" text="D">
      <formula>NOT(ISERROR(SEARCH("D",C67)))</formula>
    </cfRule>
    <cfRule type="containsText" dxfId="78" priority="14" operator="containsText" text="S">
      <formula>NOT(ISERROR(SEARCH("S",C67)))</formula>
    </cfRule>
    <cfRule type="containsText" dxfId="77" priority="15" operator="containsText" text="A">
      <formula>NOT(ISERROR(SEARCH("A",C67)))</formula>
    </cfRule>
  </conditionalFormatting>
  <conditionalFormatting sqref="D54:K54 D56:K57 D58:D63 D64:K65 D74:K74 D107:K107 K108:K110">
    <cfRule type="containsText" dxfId="76" priority="70" operator="containsText" text="악화">
      <formula>NOT(ISERROR(SEARCH("악화",D54)))</formula>
    </cfRule>
  </conditionalFormatting>
  <conditionalFormatting sqref="D54:K54 D56:K57 D64:K65 D74:K74 D107:K107 K108:K110 D58:D63">
    <cfRule type="containsText" dxfId="75" priority="69" operator="containsText" text="개선">
      <formula>NOT(ISERROR(SEARCH("개선",D54)))</formula>
    </cfRule>
  </conditionalFormatting>
  <conditionalFormatting sqref="G4:G5">
    <cfRule type="containsText" dxfId="74" priority="20" operator="containsText" text="S">
      <formula>NOT(ISERROR(SEARCH("S",G4)))</formula>
    </cfRule>
    <cfRule type="containsText" dxfId="73" priority="21" operator="containsText" text="A">
      <formula>NOT(ISERROR(SEARCH("A",G4)))</formula>
    </cfRule>
  </conditionalFormatting>
  <conditionalFormatting sqref="G5">
    <cfRule type="containsText" dxfId="72" priority="16" operator="containsText" text="F">
      <formula>NOT(ISERROR(SEARCH("F",G5)))</formula>
    </cfRule>
    <cfRule type="containsText" dxfId="71" priority="17" operator="containsText" text="D">
      <formula>NOT(ISERROR(SEARCH("D",G5)))</formula>
    </cfRule>
  </conditionalFormatting>
  <conditionalFormatting sqref="K1:K21 J22">
    <cfRule type="containsText" dxfId="70" priority="1" operator="containsText" text="D">
      <formula>NOT(ISERROR(SEARCH("D",J1)))</formula>
    </cfRule>
    <cfRule type="containsText" dxfId="69" priority="2" operator="containsText" text="F">
      <formula>NOT(ISERROR(SEARCH("F",J1)))</formula>
    </cfRule>
    <cfRule type="containsText" dxfId="68" priority="3" operator="containsText" text="S">
      <formula>NOT(ISERROR(SEARCH("S",J1)))</formula>
    </cfRule>
    <cfRule type="containsText" dxfId="67" priority="4" operator="containsText" text="A">
      <formula>NOT(ISERROR(SEARCH("A",J1)))</formula>
    </cfRule>
  </conditionalFormatting>
  <conditionalFormatting sqref="K24:K28 K30:K66 K68:K1048576">
    <cfRule type="containsText" dxfId="66" priority="22" operator="containsText" text="D">
      <formula>NOT(ISERROR(SEARCH("D",K24)))</formula>
    </cfRule>
    <cfRule type="containsText" dxfId="65" priority="23" operator="containsText" text="F">
      <formula>NOT(ISERROR(SEARCH("F",K24)))</formula>
    </cfRule>
    <cfRule type="containsText" dxfId="64" priority="24" operator="containsText" text="S">
      <formula>NOT(ISERROR(SEARCH("S",K24)))</formula>
    </cfRule>
    <cfRule type="containsText" dxfId="63" priority="25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D108:J110</xm:sqref>
        </x14:conditionalFormatting>
        <x14:conditionalFormatting xmlns:xm="http://schemas.microsoft.com/office/excel/2006/main">
          <x14:cfRule type="iconSet" priority="5" id="{B1697DA5-5585-46E9-A1D6-9C4BB77889C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3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1" width="14.7109375" customWidth="1"/>
    <col min="2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5.28515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151</v>
      </c>
      <c r="B3" s="40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137</v>
      </c>
      <c r="C4" s="136" t="s">
        <v>1</v>
      </c>
      <c r="D4" s="136" t="s">
        <v>10</v>
      </c>
      <c r="E4" s="137" t="s">
        <v>136</v>
      </c>
      <c r="F4" s="124" t="s">
        <v>45</v>
      </c>
      <c r="G4" s="147" t="s">
        <v>141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0" t="s">
        <v>6</v>
      </c>
      <c r="O4" s="220" t="s">
        <v>7</v>
      </c>
      <c r="P4" s="220" t="s">
        <v>26</v>
      </c>
      <c r="Q4" s="220" t="s">
        <v>14</v>
      </c>
      <c r="R4" s="220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88</v>
      </c>
      <c r="AZ4" s="98" t="s">
        <v>65</v>
      </c>
      <c r="BA4" s="98" t="s">
        <v>121</v>
      </c>
      <c r="BB4" t="s">
        <v>129</v>
      </c>
      <c r="BC4" t="s">
        <v>130</v>
      </c>
      <c r="BD4" t="s">
        <v>111</v>
      </c>
      <c r="BE4" t="s">
        <v>131</v>
      </c>
      <c r="BF4" t="s">
        <v>132</v>
      </c>
      <c r="BG4" t="s">
        <v>88</v>
      </c>
      <c r="BH4" t="s">
        <v>131</v>
      </c>
      <c r="BI4" t="s">
        <v>132</v>
      </c>
      <c r="BJ4" t="s">
        <v>88</v>
      </c>
      <c r="BL4" t="s">
        <v>133</v>
      </c>
      <c r="BM4" t="s">
        <v>134</v>
      </c>
      <c r="BN4" t="s">
        <v>135</v>
      </c>
    </row>
    <row r="5" spans="1:66">
      <c r="A5" s="141" t="str">
        <f>W5</f>
        <v>인천제물포교통</v>
      </c>
      <c r="B5" s="141" t="str">
        <f>V5</f>
        <v>30</v>
      </c>
      <c r="C5" s="142" t="str">
        <f>Y5</f>
        <v>70바2602</v>
      </c>
      <c r="D5" s="130" t="str">
        <f>Z5</f>
        <v>대형</v>
      </c>
      <c r="E5" s="126" t="str">
        <f>AZ5</f>
        <v>D</v>
      </c>
      <c r="F5" s="149">
        <f>G5/H5</f>
        <v>0.82409090909090899</v>
      </c>
      <c r="G5" s="150">
        <f>AE5</f>
        <v>1.8129999999999999</v>
      </c>
      <c r="H5" s="151">
        <f>AF5</f>
        <v>2.2000000000000002</v>
      </c>
      <c r="I5" s="152">
        <f>AC5</f>
        <v>5420.0330000000004</v>
      </c>
      <c r="J5" s="153">
        <f>AI5/AH5</f>
        <v>3.9172927727203349E-2</v>
      </c>
      <c r="K5" s="153">
        <f>AJ5/AH5</f>
        <v>0.35981854265193364</v>
      </c>
      <c r="L5" s="153">
        <f>AK5/AC5</f>
        <v>0.20571830466714869</v>
      </c>
      <c r="M5" s="154">
        <f>AG5</f>
        <v>17.056999999999999</v>
      </c>
      <c r="N5" s="155">
        <f>IF(AW5=0,AT5,"속도계이상")</f>
        <v>2.38</v>
      </c>
      <c r="O5" s="155">
        <f>IF(AW5=0,AU5,"속도계이상")</f>
        <v>61.697000000000003</v>
      </c>
      <c r="P5" s="156">
        <f>AQ5/60</f>
        <v>0</v>
      </c>
      <c r="Q5" s="157">
        <f>AN5</f>
        <v>76</v>
      </c>
      <c r="R5" s="158">
        <f>AC5/(AH5-AI5-AJ5)</f>
        <v>28.50497826684823</v>
      </c>
      <c r="S5" s="143">
        <f>IF(AW5=0,AL5,"속도계이상")</f>
        <v>129</v>
      </c>
      <c r="T5" s="143">
        <f>IF(AW5=0,AM5,"속도계이상")</f>
        <v>3344</v>
      </c>
      <c r="U5" t="s">
        <v>115</v>
      </c>
      <c r="V5" s="5" t="s">
        <v>116</v>
      </c>
      <c r="W5" t="s">
        <v>115</v>
      </c>
      <c r="X5" s="5" t="s">
        <v>116</v>
      </c>
      <c r="Y5" t="s">
        <v>192</v>
      </c>
      <c r="Z5" t="s">
        <v>187</v>
      </c>
      <c r="AA5" t="s">
        <v>48</v>
      </c>
      <c r="AB5">
        <v>530</v>
      </c>
      <c r="AC5" s="1">
        <v>5420.0330000000004</v>
      </c>
      <c r="AD5" s="1">
        <v>2989.46</v>
      </c>
      <c r="AE5" s="28">
        <v>1.8129999999999999</v>
      </c>
      <c r="AF5">
        <v>2.2000000000000002</v>
      </c>
      <c r="AG5">
        <v>17.056999999999999</v>
      </c>
      <c r="AH5">
        <v>316.373851</v>
      </c>
      <c r="AI5">
        <v>12.39329</v>
      </c>
      <c r="AJ5">
        <v>113.83717799999999</v>
      </c>
      <c r="AK5">
        <v>1115</v>
      </c>
      <c r="AL5">
        <v>129</v>
      </c>
      <c r="AM5">
        <v>3344</v>
      </c>
      <c r="AN5">
        <v>76</v>
      </c>
      <c r="AO5">
        <v>17.131734999999999</v>
      </c>
      <c r="AP5">
        <v>5585.2</v>
      </c>
      <c r="AQ5">
        <v>0</v>
      </c>
      <c r="AR5">
        <v>63</v>
      </c>
      <c r="AS5">
        <v>20696</v>
      </c>
      <c r="AT5">
        <v>2.38</v>
      </c>
      <c r="AU5">
        <v>61.697000000000003</v>
      </c>
      <c r="AV5">
        <v>2142</v>
      </c>
      <c r="AW5">
        <v>0</v>
      </c>
      <c r="AX5" s="29">
        <v>0.51</v>
      </c>
      <c r="AY5">
        <v>0.82409090909090899</v>
      </c>
      <c r="AZ5" t="s">
        <v>66</v>
      </c>
      <c r="BA5" t="s">
        <v>193</v>
      </c>
      <c r="BB5">
        <v>3</v>
      </c>
      <c r="BC5" t="s">
        <v>272</v>
      </c>
      <c r="BD5">
        <v>3</v>
      </c>
      <c r="BE5">
        <v>39116.855999999992</v>
      </c>
      <c r="BF5">
        <v>0.13856003662462038</v>
      </c>
      <c r="BG5">
        <v>0.11418606654565305</v>
      </c>
      <c r="BH5">
        <v>94513.18299999999</v>
      </c>
      <c r="BI5">
        <v>5.7346846524045231E-2</v>
      </c>
      <c r="BJ5">
        <v>4.7259014885497268E-2</v>
      </c>
      <c r="BK5">
        <v>1</v>
      </c>
      <c r="BL5" t="s">
        <v>66</v>
      </c>
      <c r="BM5">
        <v>0</v>
      </c>
      <c r="BN5" t="s">
        <v>268</v>
      </c>
    </row>
    <row r="6" spans="1:66">
      <c r="A6" s="138" t="str">
        <f t="shared" ref="A6:A7" si="0">W6</f>
        <v>인천제물포교통</v>
      </c>
      <c r="B6" s="138" t="str">
        <f t="shared" ref="B6:B7" si="1">V6</f>
        <v>30</v>
      </c>
      <c r="C6" s="139" t="str">
        <f t="shared" ref="C6:C7" si="2">Y6</f>
        <v>70바2688</v>
      </c>
      <c r="D6" s="114" t="str">
        <f t="shared" ref="D6:D7" si="3">Z6</f>
        <v>대형</v>
      </c>
      <c r="E6" s="110" t="str">
        <f>AZ6</f>
        <v>D</v>
      </c>
      <c r="F6" s="159">
        <f>G6/H6</f>
        <v>0.80499999999999994</v>
      </c>
      <c r="G6" s="160">
        <f>AE6</f>
        <v>1.7709999999999999</v>
      </c>
      <c r="H6" s="161">
        <f>AF6</f>
        <v>2.2000000000000002</v>
      </c>
      <c r="I6" s="162">
        <f t="shared" ref="I6:I7" si="4">AC6</f>
        <v>4967.4849999999997</v>
      </c>
      <c r="J6" s="163">
        <f t="shared" ref="J6:J7" si="5">AI6/AH6</f>
        <v>3.9673858336456938E-2</v>
      </c>
      <c r="K6" s="163">
        <f t="shared" ref="K6:K7" si="6">AJ6/AH6</f>
        <v>0.36807825326806415</v>
      </c>
      <c r="L6" s="163">
        <f t="shared" ref="L6:L7" si="7">AK6/AC6</f>
        <v>0.26190315622493077</v>
      </c>
      <c r="M6" s="164">
        <f t="shared" ref="M6:M7" si="8">AG6</f>
        <v>15.29</v>
      </c>
      <c r="N6" s="165">
        <f t="shared" ref="N6:N7" si="9">IF(AW6=0,AT6,"속도계이상")</f>
        <v>1.61</v>
      </c>
      <c r="O6" s="165">
        <f t="shared" ref="O6:O7" si="10">IF(AW6=0,AU6,"속도계이상")</f>
        <v>76.236000000000004</v>
      </c>
      <c r="P6" s="166">
        <f t="shared" ref="P6:P7" si="11">AQ6/60</f>
        <v>0</v>
      </c>
      <c r="Q6" s="167">
        <f t="shared" ref="Q6:Q7" si="12">AN6</f>
        <v>74</v>
      </c>
      <c r="R6" s="168">
        <f t="shared" ref="R6:R7" si="13">AC6/(AH6-AI6-AJ6)</f>
        <v>29.905584158511214</v>
      </c>
      <c r="S6" s="140">
        <f t="shared" ref="S6:S7" si="14">IF(AW6=0,AL6,"속도계이상")</f>
        <v>80</v>
      </c>
      <c r="T6" s="140">
        <f t="shared" ref="T6:T7" si="15">IF(AW6=0,AM6,"속도계이상")</f>
        <v>3787</v>
      </c>
      <c r="U6" t="s">
        <v>115</v>
      </c>
      <c r="V6" s="5" t="s">
        <v>116</v>
      </c>
      <c r="W6" t="s">
        <v>115</v>
      </c>
      <c r="X6" s="5" t="s">
        <v>116</v>
      </c>
      <c r="Y6" t="s">
        <v>194</v>
      </c>
      <c r="Z6" t="s">
        <v>187</v>
      </c>
      <c r="AA6" t="s">
        <v>48</v>
      </c>
      <c r="AB6">
        <v>530</v>
      </c>
      <c r="AC6" s="1">
        <v>4967.4849999999997</v>
      </c>
      <c r="AD6" s="1">
        <v>2805.306</v>
      </c>
      <c r="AE6" s="28">
        <v>1.7709999999999999</v>
      </c>
      <c r="AF6">
        <v>2.2000000000000002</v>
      </c>
      <c r="AG6">
        <v>15.29</v>
      </c>
      <c r="AH6">
        <v>280.46634399999999</v>
      </c>
      <c r="AI6">
        <v>11.127181999999999</v>
      </c>
      <c r="AJ6">
        <v>103.23356200000001</v>
      </c>
      <c r="AK6">
        <v>1301</v>
      </c>
      <c r="AL6">
        <v>80</v>
      </c>
      <c r="AM6">
        <v>3787</v>
      </c>
      <c r="AN6">
        <v>74</v>
      </c>
      <c r="AO6">
        <v>17.711518999999999</v>
      </c>
      <c r="AP6">
        <v>8831</v>
      </c>
      <c r="AQ6">
        <v>0</v>
      </c>
      <c r="AR6">
        <v>90</v>
      </c>
      <c r="AS6">
        <v>25238</v>
      </c>
      <c r="AT6">
        <v>1.61</v>
      </c>
      <c r="AU6">
        <v>76.236000000000004</v>
      </c>
      <c r="AV6">
        <v>3046</v>
      </c>
      <c r="AW6">
        <v>0</v>
      </c>
      <c r="AX6" s="29">
        <v>0.44</v>
      </c>
      <c r="AY6">
        <v>0.80499999999999994</v>
      </c>
      <c r="AZ6" t="s">
        <v>66</v>
      </c>
      <c r="BA6" t="s">
        <v>193</v>
      </c>
      <c r="BB6">
        <v>5</v>
      </c>
      <c r="BC6" t="s">
        <v>313</v>
      </c>
      <c r="BD6">
        <v>4</v>
      </c>
      <c r="BE6">
        <v>39116.855999999992</v>
      </c>
      <c r="BF6">
        <v>0.12699090642663102</v>
      </c>
      <c r="BG6">
        <v>0.10222767967343796</v>
      </c>
      <c r="BH6">
        <v>94513.18299999999</v>
      </c>
      <c r="BI6">
        <v>5.2558646765710981E-2</v>
      </c>
      <c r="BJ6">
        <v>4.2309710646397339E-2</v>
      </c>
      <c r="BK6">
        <v>1</v>
      </c>
      <c r="BL6" t="s">
        <v>69</v>
      </c>
      <c r="BM6">
        <v>1</v>
      </c>
      <c r="BN6" t="s">
        <v>269</v>
      </c>
    </row>
    <row r="7" spans="1:66">
      <c r="A7" s="141" t="str">
        <f t="shared" si="0"/>
        <v>인천제물포교통</v>
      </c>
      <c r="B7" s="141" t="str">
        <f t="shared" si="1"/>
        <v>30</v>
      </c>
      <c r="C7" s="142" t="str">
        <f t="shared" si="2"/>
        <v>70바2711</v>
      </c>
      <c r="D7" s="130" t="str">
        <f t="shared" si="3"/>
        <v>대형</v>
      </c>
      <c r="E7" s="126" t="str">
        <f t="shared" ref="E7:E22" si="16">AZ7</f>
        <v>D</v>
      </c>
      <c r="F7" s="149">
        <f t="shared" ref="F7:F22" si="17">G7/H7</f>
        <v>0.84772727272727266</v>
      </c>
      <c r="G7" s="150">
        <f t="shared" ref="G7:G22" si="18">AE7</f>
        <v>1.865</v>
      </c>
      <c r="H7" s="151">
        <f t="shared" ref="H7:H22" si="19">AF7</f>
        <v>2.2000000000000002</v>
      </c>
      <c r="I7" s="152">
        <f t="shared" si="4"/>
        <v>5356.3829999999998</v>
      </c>
      <c r="J7" s="153">
        <f t="shared" si="5"/>
        <v>3.666973244422201E-2</v>
      </c>
      <c r="K7" s="153">
        <f t="shared" si="6"/>
        <v>0.35360406009326351</v>
      </c>
      <c r="L7" s="153">
        <f t="shared" si="7"/>
        <v>0.21040317691994767</v>
      </c>
      <c r="M7" s="154">
        <f t="shared" si="8"/>
        <v>13.590999999999999</v>
      </c>
      <c r="N7" s="155">
        <f t="shared" si="9"/>
        <v>9.2999999999999999E-2</v>
      </c>
      <c r="O7" s="155">
        <f t="shared" si="10"/>
        <v>67.022999999999996</v>
      </c>
      <c r="P7" s="156">
        <f t="shared" si="11"/>
        <v>0</v>
      </c>
      <c r="Q7" s="157">
        <f t="shared" si="12"/>
        <v>82</v>
      </c>
      <c r="R7" s="158">
        <f t="shared" si="13"/>
        <v>28.443061617173523</v>
      </c>
      <c r="S7" s="143">
        <f t="shared" si="14"/>
        <v>5</v>
      </c>
      <c r="T7" s="143">
        <f t="shared" si="15"/>
        <v>3590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314</v>
      </c>
      <c r="Z7" s="4" t="s">
        <v>187</v>
      </c>
      <c r="AA7" s="4" t="s">
        <v>48</v>
      </c>
      <c r="AB7" s="4">
        <v>530</v>
      </c>
      <c r="AC7" s="4">
        <v>5356.3829999999998</v>
      </c>
      <c r="AD7" s="4">
        <v>2871.9349999999999</v>
      </c>
      <c r="AE7" s="4">
        <v>1.865</v>
      </c>
      <c r="AF7" s="4">
        <v>2.2000000000000002</v>
      </c>
      <c r="AG7" s="4">
        <v>13.590999999999999</v>
      </c>
      <c r="AH7" s="4">
        <v>308.85911199999998</v>
      </c>
      <c r="AI7" s="4">
        <v>11.325780999999999</v>
      </c>
      <c r="AJ7" s="4">
        <v>109.213836</v>
      </c>
      <c r="AK7" s="4">
        <v>1127</v>
      </c>
      <c r="AL7" s="4">
        <v>5</v>
      </c>
      <c r="AM7" s="4">
        <v>3590</v>
      </c>
      <c r="AN7" s="4">
        <v>82</v>
      </c>
      <c r="AO7" s="4">
        <v>17.342479999999998</v>
      </c>
      <c r="AP7" s="4">
        <v>7366</v>
      </c>
      <c r="AQ7" s="4">
        <v>0</v>
      </c>
      <c r="AR7" s="4">
        <v>69</v>
      </c>
      <c r="AS7" s="4">
        <v>15496</v>
      </c>
      <c r="AT7" s="4">
        <v>9.2999999999999999E-2</v>
      </c>
      <c r="AU7" s="4">
        <v>67.022999999999996</v>
      </c>
      <c r="AV7" s="4">
        <v>1901</v>
      </c>
      <c r="AW7" s="4">
        <v>0</v>
      </c>
      <c r="AX7" s="30">
        <v>0.45</v>
      </c>
      <c r="AY7">
        <v>0.84772727272727266</v>
      </c>
      <c r="AZ7" t="s">
        <v>66</v>
      </c>
      <c r="BA7" t="s">
        <v>193</v>
      </c>
      <c r="BB7">
        <v>1</v>
      </c>
      <c r="BC7" t="s">
        <v>195</v>
      </c>
      <c r="BD7">
        <v>1</v>
      </c>
      <c r="BE7">
        <v>39116.855999999992</v>
      </c>
      <c r="BF7">
        <v>0.13693286086182388</v>
      </c>
      <c r="BG7">
        <v>0.11608172068513706</v>
      </c>
      <c r="BH7">
        <v>94513.18299999999</v>
      </c>
      <c r="BI7">
        <v>5.6673395498699902E-2</v>
      </c>
      <c r="BJ7">
        <v>4.8043583002306961E-2</v>
      </c>
      <c r="BK7">
        <v>1</v>
      </c>
      <c r="BL7" t="s">
        <v>66</v>
      </c>
      <c r="BM7">
        <v>0</v>
      </c>
      <c r="BN7" t="s">
        <v>268</v>
      </c>
    </row>
    <row r="8" spans="1:66">
      <c r="A8" s="138" t="str">
        <f t="shared" ref="A8:A22" si="20">W8</f>
        <v>인천제물포교통</v>
      </c>
      <c r="B8" s="138" t="str">
        <f t="shared" ref="B8:B22" si="21">V8</f>
        <v>30</v>
      </c>
      <c r="C8" s="139" t="str">
        <f t="shared" ref="C8:C22" si="22">Y8</f>
        <v>70바2712</v>
      </c>
      <c r="D8" s="114" t="str">
        <f t="shared" ref="D8:D22" si="23">Z8</f>
        <v>대형</v>
      </c>
      <c r="E8" s="110" t="str">
        <f t="shared" si="16"/>
        <v>F</v>
      </c>
      <c r="F8" s="159">
        <f t="shared" si="17"/>
        <v>0.76954545454545453</v>
      </c>
      <c r="G8" s="160">
        <f t="shared" si="18"/>
        <v>1.6930000000000001</v>
      </c>
      <c r="H8" s="161">
        <f t="shared" si="19"/>
        <v>2.2000000000000002</v>
      </c>
      <c r="I8" s="162">
        <f t="shared" ref="I8:I22" si="24">AC8</f>
        <v>4396.2749999999996</v>
      </c>
      <c r="J8" s="163">
        <f t="shared" ref="J8:J22" si="25">AI8/AH8</f>
        <v>4.5629423456882728E-2</v>
      </c>
      <c r="K8" s="163">
        <f t="shared" ref="K8:K22" si="26">AJ8/AH8</f>
        <v>0.36039496990725239</v>
      </c>
      <c r="L8" s="163">
        <f t="shared" ref="L8:L22" si="27">AK8/AC8</f>
        <v>0.22064133840580949</v>
      </c>
      <c r="M8" s="164">
        <f t="shared" ref="M8:M22" si="28">AG8</f>
        <v>15.733000000000001</v>
      </c>
      <c r="N8" s="165">
        <f t="shared" ref="N8:N22" si="29">IF(AW8=0,AT8,"속도계이상")</f>
        <v>1.5469999999999999</v>
      </c>
      <c r="O8" s="165">
        <f t="shared" ref="O8:O22" si="30">IF(AW8=0,AU8,"속도계이상")</f>
        <v>48.837000000000003</v>
      </c>
      <c r="P8" s="166">
        <f t="shared" ref="P8:P22" si="31">AQ8/60</f>
        <v>0.83833333333333326</v>
      </c>
      <c r="Q8" s="167">
        <f t="shared" ref="Q8:Q22" si="32">AN8</f>
        <v>100</v>
      </c>
      <c r="R8" s="168">
        <f t="shared" ref="R8:R22" si="33">AC8/(AH8-AI8-AJ8)</f>
        <v>29.153976538670985</v>
      </c>
      <c r="S8" s="140">
        <f t="shared" ref="S8:S22" si="34">IF(AW8=0,AL8,"속도계이상")</f>
        <v>68</v>
      </c>
      <c r="T8" s="140">
        <f t="shared" ref="T8:T22" si="35">IF(AW8=0,AM8,"속도계이상")</f>
        <v>2147</v>
      </c>
      <c r="U8" t="s">
        <v>115</v>
      </c>
      <c r="V8" s="5" t="s">
        <v>116</v>
      </c>
      <c r="W8" t="s">
        <v>115</v>
      </c>
      <c r="X8" s="5" t="s">
        <v>116</v>
      </c>
      <c r="Y8" t="s">
        <v>196</v>
      </c>
      <c r="Z8" t="s">
        <v>187</v>
      </c>
      <c r="AA8" t="s">
        <v>48</v>
      </c>
      <c r="AB8">
        <v>530</v>
      </c>
      <c r="AC8" s="1">
        <v>4396.2749999999996</v>
      </c>
      <c r="AD8" s="1">
        <v>2596.779</v>
      </c>
      <c r="AE8" s="28">
        <v>1.6930000000000001</v>
      </c>
      <c r="AF8">
        <v>2.2000000000000002</v>
      </c>
      <c r="AG8">
        <v>15.733000000000001</v>
      </c>
      <c r="AH8">
        <v>253.87412599999999</v>
      </c>
      <c r="AI8">
        <v>11.58413</v>
      </c>
      <c r="AJ8">
        <v>91.494957999999997</v>
      </c>
      <c r="AK8">
        <v>970</v>
      </c>
      <c r="AL8">
        <v>68</v>
      </c>
      <c r="AM8">
        <v>2147</v>
      </c>
      <c r="AN8">
        <v>100</v>
      </c>
      <c r="AO8">
        <v>17.316749999999999</v>
      </c>
      <c r="AP8">
        <v>5759.8</v>
      </c>
      <c r="AQ8">
        <v>50.3</v>
      </c>
      <c r="AR8">
        <v>55</v>
      </c>
      <c r="AS8">
        <v>18003</v>
      </c>
      <c r="AT8">
        <v>1.5469999999999999</v>
      </c>
      <c r="AU8">
        <v>48.837000000000003</v>
      </c>
      <c r="AV8">
        <v>1935</v>
      </c>
      <c r="AW8">
        <v>0</v>
      </c>
      <c r="AX8" s="29">
        <v>0.44</v>
      </c>
      <c r="AY8">
        <v>0.76954545454545453</v>
      </c>
      <c r="AZ8" t="s">
        <v>69</v>
      </c>
      <c r="BA8" t="s">
        <v>193</v>
      </c>
      <c r="BB8">
        <v>3</v>
      </c>
      <c r="BC8" t="s">
        <v>315</v>
      </c>
      <c r="BD8">
        <v>2</v>
      </c>
      <c r="BE8">
        <v>39116.855999999992</v>
      </c>
      <c r="BF8">
        <v>0.11238825022133682</v>
      </c>
      <c r="BG8">
        <v>8.6487867102146926E-2</v>
      </c>
      <c r="BH8">
        <v>94513.18299999999</v>
      </c>
      <c r="BI8">
        <v>4.651493961429698E-2</v>
      </c>
      <c r="BJ8">
        <v>3.579536034863854E-2</v>
      </c>
      <c r="BK8">
        <v>1</v>
      </c>
      <c r="BL8" t="s">
        <v>69</v>
      </c>
      <c r="BM8">
        <v>0</v>
      </c>
      <c r="BN8" t="s">
        <v>268</v>
      </c>
    </row>
    <row r="9" spans="1:66">
      <c r="A9" s="141" t="str">
        <f t="shared" si="20"/>
        <v>인천제물포교통</v>
      </c>
      <c r="B9" s="141" t="str">
        <f t="shared" si="21"/>
        <v>30</v>
      </c>
      <c r="C9" s="142" t="str">
        <f t="shared" si="22"/>
        <v>70바2713</v>
      </c>
      <c r="D9" s="130" t="str">
        <f t="shared" si="23"/>
        <v>대형</v>
      </c>
      <c r="E9" s="126" t="str">
        <f t="shared" si="16"/>
        <v>D</v>
      </c>
      <c r="F9" s="149">
        <f t="shared" si="17"/>
        <v>0.81727272727272726</v>
      </c>
      <c r="G9" s="150">
        <f t="shared" si="18"/>
        <v>1.798</v>
      </c>
      <c r="H9" s="151">
        <f t="shared" si="19"/>
        <v>2.2000000000000002</v>
      </c>
      <c r="I9" s="152">
        <f t="shared" si="24"/>
        <v>4257.9520000000002</v>
      </c>
      <c r="J9" s="153">
        <f t="shared" si="25"/>
        <v>2.204693324567502E-2</v>
      </c>
      <c r="K9" s="153">
        <f t="shared" si="26"/>
        <v>0.35619103441919486</v>
      </c>
      <c r="L9" s="153">
        <f t="shared" si="27"/>
        <v>0.23485469070576651</v>
      </c>
      <c r="M9" s="154">
        <f t="shared" si="28"/>
        <v>14.378</v>
      </c>
      <c r="N9" s="155">
        <f t="shared" si="29"/>
        <v>4.7E-2</v>
      </c>
      <c r="O9" s="155">
        <f t="shared" si="30"/>
        <v>63.81</v>
      </c>
      <c r="P9" s="156">
        <f t="shared" si="31"/>
        <v>0</v>
      </c>
      <c r="Q9" s="157">
        <f t="shared" si="32"/>
        <v>74</v>
      </c>
      <c r="R9" s="158">
        <f t="shared" si="33"/>
        <v>27.849514231759287</v>
      </c>
      <c r="S9" s="143">
        <f t="shared" si="34"/>
        <v>2</v>
      </c>
      <c r="T9" s="143">
        <f t="shared" si="35"/>
        <v>2717</v>
      </c>
      <c r="U9" t="s">
        <v>115</v>
      </c>
      <c r="V9" s="5" t="s">
        <v>116</v>
      </c>
      <c r="W9" t="s">
        <v>115</v>
      </c>
      <c r="X9" s="5" t="s">
        <v>116</v>
      </c>
      <c r="Y9" t="s">
        <v>197</v>
      </c>
      <c r="Z9" t="s">
        <v>187</v>
      </c>
      <c r="AA9" t="s">
        <v>48</v>
      </c>
      <c r="AB9">
        <v>530</v>
      </c>
      <c r="AC9" s="1">
        <v>4257.9520000000002</v>
      </c>
      <c r="AD9" s="1">
        <v>2368.27</v>
      </c>
      <c r="AE9" s="28">
        <v>1.798</v>
      </c>
      <c r="AF9">
        <v>2.2000000000000002</v>
      </c>
      <c r="AG9">
        <v>14.378</v>
      </c>
      <c r="AH9">
        <v>245.90023199999999</v>
      </c>
      <c r="AI9">
        <v>5.4213459999999998</v>
      </c>
      <c r="AJ9">
        <v>87.587457999999998</v>
      </c>
      <c r="AK9">
        <v>1000</v>
      </c>
      <c r="AL9">
        <v>2</v>
      </c>
      <c r="AM9">
        <v>2717</v>
      </c>
      <c r="AN9">
        <v>74</v>
      </c>
      <c r="AO9">
        <v>17.315770000000001</v>
      </c>
      <c r="AP9">
        <v>4601.8999999999996</v>
      </c>
      <c r="AQ9">
        <v>0</v>
      </c>
      <c r="AR9">
        <v>26</v>
      </c>
      <c r="AS9">
        <v>7304</v>
      </c>
      <c r="AT9">
        <v>4.7E-2</v>
      </c>
      <c r="AU9">
        <v>63.81</v>
      </c>
      <c r="AV9">
        <v>38934</v>
      </c>
      <c r="AW9">
        <v>0</v>
      </c>
      <c r="AX9" s="29">
        <v>0.46</v>
      </c>
      <c r="AY9">
        <v>0.81727272727272726</v>
      </c>
      <c r="AZ9" t="s">
        <v>66</v>
      </c>
      <c r="BA9" t="s">
        <v>193</v>
      </c>
      <c r="BB9">
        <v>4</v>
      </c>
      <c r="BC9" t="s">
        <v>270</v>
      </c>
      <c r="BD9">
        <v>7</v>
      </c>
      <c r="BE9">
        <v>39116.855999999992</v>
      </c>
      <c r="BF9">
        <v>0.10885210201965109</v>
      </c>
      <c r="BG9">
        <v>8.8961854286969386E-2</v>
      </c>
      <c r="BH9">
        <v>94513.18299999999</v>
      </c>
      <c r="BI9">
        <v>4.505140833104733E-2</v>
      </c>
      <c r="BJ9">
        <v>3.681928735419232E-2</v>
      </c>
      <c r="BK9">
        <v>1</v>
      </c>
      <c r="BL9" t="s">
        <v>69</v>
      </c>
      <c r="BM9">
        <v>1</v>
      </c>
      <c r="BN9" t="s">
        <v>269</v>
      </c>
    </row>
    <row r="10" spans="1:66">
      <c r="A10" s="138" t="str">
        <f t="shared" si="20"/>
        <v>인천제물포교통</v>
      </c>
      <c r="B10" s="138" t="str">
        <f t="shared" si="21"/>
        <v>30</v>
      </c>
      <c r="C10" s="139" t="str">
        <f t="shared" si="22"/>
        <v>70바2765</v>
      </c>
      <c r="D10" s="114" t="str">
        <f t="shared" si="23"/>
        <v>대형</v>
      </c>
      <c r="E10" s="110" t="str">
        <f t="shared" si="16"/>
        <v>F</v>
      </c>
      <c r="F10" s="159">
        <f t="shared" si="17"/>
        <v>0.78909090909090907</v>
      </c>
      <c r="G10" s="160">
        <f t="shared" si="18"/>
        <v>1.736</v>
      </c>
      <c r="H10" s="161">
        <f t="shared" si="19"/>
        <v>2.2000000000000002</v>
      </c>
      <c r="I10" s="162">
        <f t="shared" si="24"/>
        <v>3223.2170000000001</v>
      </c>
      <c r="J10" s="163">
        <f t="shared" si="25"/>
        <v>5.0876229266804393E-2</v>
      </c>
      <c r="K10" s="163">
        <f t="shared" si="26"/>
        <v>0.35276081592343855</v>
      </c>
      <c r="L10" s="163">
        <f t="shared" si="27"/>
        <v>0.22648180373831486</v>
      </c>
      <c r="M10" s="164">
        <f t="shared" si="28"/>
        <v>15.555</v>
      </c>
      <c r="N10" s="165">
        <f t="shared" si="29"/>
        <v>0.86899999999999999</v>
      </c>
      <c r="O10" s="165">
        <f t="shared" si="30"/>
        <v>47.622999999999998</v>
      </c>
      <c r="P10" s="166">
        <f t="shared" si="31"/>
        <v>0</v>
      </c>
      <c r="Q10" s="167">
        <f t="shared" si="32"/>
        <v>76</v>
      </c>
      <c r="R10" s="168">
        <f t="shared" si="33"/>
        <v>28.367556255466422</v>
      </c>
      <c r="S10" s="140">
        <f t="shared" si="34"/>
        <v>28</v>
      </c>
      <c r="T10" s="140">
        <f t="shared" si="35"/>
        <v>1535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198</v>
      </c>
      <c r="Z10" s="4" t="s">
        <v>187</v>
      </c>
      <c r="AA10" s="4" t="s">
        <v>48</v>
      </c>
      <c r="AB10" s="4">
        <v>530</v>
      </c>
      <c r="AC10" s="4">
        <v>3223.2170000000001</v>
      </c>
      <c r="AD10" s="4">
        <v>1856.5409999999999</v>
      </c>
      <c r="AE10" s="4">
        <v>1.736</v>
      </c>
      <c r="AF10" s="4">
        <v>2.2000000000000002</v>
      </c>
      <c r="AG10" s="4">
        <v>15.555</v>
      </c>
      <c r="AH10" s="4">
        <v>190.52718999999999</v>
      </c>
      <c r="AI10" s="4">
        <v>9.6933050000000005</v>
      </c>
      <c r="AJ10" s="4">
        <v>67.210526999999999</v>
      </c>
      <c r="AK10" s="4">
        <v>730</v>
      </c>
      <c r="AL10" s="4">
        <v>28</v>
      </c>
      <c r="AM10" s="4">
        <v>1535</v>
      </c>
      <c r="AN10" s="4">
        <v>76</v>
      </c>
      <c r="AO10" s="4">
        <v>16.917359000000001</v>
      </c>
      <c r="AP10" s="4">
        <v>4707</v>
      </c>
      <c r="AQ10" s="4">
        <v>0</v>
      </c>
      <c r="AR10" s="4">
        <v>44</v>
      </c>
      <c r="AS10" s="4">
        <v>13466</v>
      </c>
      <c r="AT10" s="4">
        <v>0.86899999999999999</v>
      </c>
      <c r="AU10" s="4">
        <v>47.622999999999998</v>
      </c>
      <c r="AV10" s="4">
        <v>0</v>
      </c>
      <c r="AW10" s="4">
        <v>0</v>
      </c>
      <c r="AX10" s="30">
        <v>0.46</v>
      </c>
      <c r="AY10">
        <v>0.78909090909090907</v>
      </c>
      <c r="AZ10" t="s">
        <v>69</v>
      </c>
      <c r="BA10" t="s">
        <v>193</v>
      </c>
      <c r="BB10">
        <v>1</v>
      </c>
      <c r="BC10" t="s">
        <v>200</v>
      </c>
      <c r="BD10">
        <v>1</v>
      </c>
      <c r="BE10">
        <v>39116.855999999992</v>
      </c>
      <c r="BF10">
        <v>8.2399694903905377E-2</v>
      </c>
      <c r="BG10">
        <v>6.5020850160536242E-2</v>
      </c>
      <c r="BH10">
        <v>94513.18299999999</v>
      </c>
      <c r="BI10">
        <v>3.4103358893330264E-2</v>
      </c>
      <c r="BJ10">
        <v>2.6910650472191516E-2</v>
      </c>
      <c r="BK10">
        <v>1</v>
      </c>
      <c r="BL10" t="s">
        <v>69</v>
      </c>
      <c r="BM10">
        <v>0</v>
      </c>
      <c r="BN10" t="s">
        <v>268</v>
      </c>
    </row>
    <row r="11" spans="1:66">
      <c r="A11" s="141" t="str">
        <f t="shared" si="20"/>
        <v>인천제물포교통</v>
      </c>
      <c r="B11" s="141" t="str">
        <f t="shared" si="21"/>
        <v>30</v>
      </c>
      <c r="C11" s="142" t="str">
        <f t="shared" si="22"/>
        <v>70바2783</v>
      </c>
      <c r="D11" s="130" t="str">
        <f t="shared" si="23"/>
        <v>대형</v>
      </c>
      <c r="E11" s="126" t="str">
        <f t="shared" si="16"/>
        <v>C</v>
      </c>
      <c r="F11" s="149">
        <f t="shared" si="17"/>
        <v>0.8933333333333332</v>
      </c>
      <c r="G11" s="150">
        <f t="shared" si="18"/>
        <v>1.8759999999999999</v>
      </c>
      <c r="H11" s="151">
        <f t="shared" si="19"/>
        <v>2.1</v>
      </c>
      <c r="I11" s="152">
        <f t="shared" si="24"/>
        <v>4569.6729999999998</v>
      </c>
      <c r="J11" s="153">
        <f t="shared" si="25"/>
        <v>2.9929260486183575E-2</v>
      </c>
      <c r="K11" s="153">
        <f t="shared" si="26"/>
        <v>0.3680752769678502</v>
      </c>
      <c r="L11" s="153">
        <f t="shared" si="27"/>
        <v>0.17747440571787085</v>
      </c>
      <c r="M11" s="154">
        <f t="shared" si="28"/>
        <v>15.188000000000001</v>
      </c>
      <c r="N11" s="155">
        <f t="shared" si="29"/>
        <v>0.85299999999999998</v>
      </c>
      <c r="O11" s="155">
        <f t="shared" si="30"/>
        <v>47.311999999999998</v>
      </c>
      <c r="P11" s="156">
        <f t="shared" si="31"/>
        <v>0</v>
      </c>
      <c r="Q11" s="157">
        <f t="shared" si="32"/>
        <v>82</v>
      </c>
      <c r="R11" s="158">
        <f t="shared" si="33"/>
        <v>28.309351242875021</v>
      </c>
      <c r="S11" s="143">
        <f t="shared" si="34"/>
        <v>39</v>
      </c>
      <c r="T11" s="143">
        <f t="shared" si="35"/>
        <v>2162</v>
      </c>
      <c r="U11" t="s">
        <v>115</v>
      </c>
      <c r="V11" s="5" t="s">
        <v>116</v>
      </c>
      <c r="W11" t="s">
        <v>115</v>
      </c>
      <c r="X11" s="5" t="s">
        <v>116</v>
      </c>
      <c r="Y11" t="s">
        <v>199</v>
      </c>
      <c r="Z11" t="s">
        <v>187</v>
      </c>
      <c r="AA11" t="s">
        <v>48</v>
      </c>
      <c r="AB11">
        <v>530</v>
      </c>
      <c r="AC11" s="1">
        <v>4569.6729999999998</v>
      </c>
      <c r="AD11" s="1">
        <v>2436.5079999999998</v>
      </c>
      <c r="AE11" s="28">
        <v>1.8759999999999999</v>
      </c>
      <c r="AF11">
        <v>2.1</v>
      </c>
      <c r="AG11">
        <v>15.188000000000001</v>
      </c>
      <c r="AH11">
        <v>268.14023700000001</v>
      </c>
      <c r="AI11">
        <v>8.0252389999999991</v>
      </c>
      <c r="AJ11">
        <v>98.695791999999997</v>
      </c>
      <c r="AK11">
        <v>811</v>
      </c>
      <c r="AL11">
        <v>39</v>
      </c>
      <c r="AM11">
        <v>2162</v>
      </c>
      <c r="AN11">
        <v>82</v>
      </c>
      <c r="AO11">
        <v>17.042100000000001</v>
      </c>
      <c r="AP11">
        <v>6837.7</v>
      </c>
      <c r="AQ11">
        <v>0</v>
      </c>
      <c r="AR11">
        <v>57</v>
      </c>
      <c r="AS11">
        <v>20724</v>
      </c>
      <c r="AT11">
        <v>0.85299999999999998</v>
      </c>
      <c r="AU11">
        <v>47.311999999999998</v>
      </c>
      <c r="AV11">
        <v>1132</v>
      </c>
      <c r="AW11">
        <v>0</v>
      </c>
      <c r="AX11" s="29">
        <v>0.49</v>
      </c>
      <c r="AY11">
        <v>0.8933333333333332</v>
      </c>
      <c r="AZ11" t="s">
        <v>68</v>
      </c>
      <c r="BA11" t="s">
        <v>193</v>
      </c>
      <c r="BB11">
        <v>1</v>
      </c>
      <c r="BC11" t="s">
        <v>271</v>
      </c>
      <c r="BD11">
        <v>3</v>
      </c>
      <c r="BE11">
        <v>39116.855999999992</v>
      </c>
      <c r="BF11">
        <v>0.11682107069136642</v>
      </c>
      <c r="BG11">
        <v>0.10436015648428733</v>
      </c>
      <c r="BH11">
        <v>94513.18299999999</v>
      </c>
      <c r="BI11">
        <v>4.8349583147570006E-2</v>
      </c>
      <c r="BJ11">
        <v>4.3192294278495864E-2</v>
      </c>
      <c r="BK11">
        <v>1</v>
      </c>
      <c r="BL11" t="s">
        <v>68</v>
      </c>
      <c r="BM11">
        <v>0</v>
      </c>
      <c r="BN11" t="s">
        <v>268</v>
      </c>
    </row>
    <row r="12" spans="1:66" s="2" customFormat="1">
      <c r="A12" s="138" t="str">
        <f t="shared" si="20"/>
        <v>인천제물포교통</v>
      </c>
      <c r="B12" s="138" t="str">
        <f t="shared" si="21"/>
        <v>30</v>
      </c>
      <c r="C12" s="139" t="str">
        <f t="shared" si="22"/>
        <v>70바2802</v>
      </c>
      <c r="D12" s="114" t="str">
        <f t="shared" si="23"/>
        <v>대형</v>
      </c>
      <c r="E12" s="110" t="str">
        <f t="shared" si="16"/>
        <v>B</v>
      </c>
      <c r="F12" s="159">
        <f t="shared" si="17"/>
        <v>0.91095238095238096</v>
      </c>
      <c r="G12" s="160">
        <f t="shared" si="18"/>
        <v>1.913</v>
      </c>
      <c r="H12" s="161">
        <f t="shared" si="19"/>
        <v>2.1</v>
      </c>
      <c r="I12" s="162">
        <f t="shared" si="24"/>
        <v>2017.394</v>
      </c>
      <c r="J12" s="163">
        <f t="shared" si="25"/>
        <v>2.6013365914626583E-2</v>
      </c>
      <c r="K12" s="163">
        <f t="shared" si="26"/>
        <v>0.37257108009798007</v>
      </c>
      <c r="L12" s="163">
        <f t="shared" si="27"/>
        <v>0.23892209454375299</v>
      </c>
      <c r="M12" s="164">
        <f t="shared" si="28"/>
        <v>16.184000000000001</v>
      </c>
      <c r="N12" s="165">
        <f t="shared" si="29"/>
        <v>0.34699999999999998</v>
      </c>
      <c r="O12" s="165">
        <f t="shared" si="30"/>
        <v>38.911999999999999</v>
      </c>
      <c r="P12" s="166">
        <f t="shared" si="31"/>
        <v>0</v>
      </c>
      <c r="Q12" s="167">
        <f t="shared" si="32"/>
        <v>77</v>
      </c>
      <c r="R12" s="168">
        <f t="shared" si="33"/>
        <v>27.896012306141046</v>
      </c>
      <c r="S12" s="140">
        <f t="shared" si="34"/>
        <v>7</v>
      </c>
      <c r="T12" s="140">
        <f t="shared" si="35"/>
        <v>785</v>
      </c>
      <c r="U12" t="s">
        <v>115</v>
      </c>
      <c r="V12" s="5" t="s">
        <v>116</v>
      </c>
      <c r="W12" t="s">
        <v>115</v>
      </c>
      <c r="X12" s="5" t="s">
        <v>116</v>
      </c>
      <c r="Y12" t="s">
        <v>288</v>
      </c>
      <c r="Z12" t="s">
        <v>187</v>
      </c>
      <c r="AA12" t="s">
        <v>48</v>
      </c>
      <c r="AB12">
        <v>530</v>
      </c>
      <c r="AC12" s="1">
        <v>2017.394</v>
      </c>
      <c r="AD12" s="1">
        <v>1054.5440000000001</v>
      </c>
      <c r="AE12" s="28">
        <v>1.913</v>
      </c>
      <c r="AF12">
        <v>2.1</v>
      </c>
      <c r="AG12">
        <v>16.184000000000001</v>
      </c>
      <c r="AH12">
        <v>120.246915</v>
      </c>
      <c r="AI12">
        <v>3.1280269999999999</v>
      </c>
      <c r="AJ12">
        <v>44.800522999999998</v>
      </c>
      <c r="AK12">
        <v>482</v>
      </c>
      <c r="AL12">
        <v>7</v>
      </c>
      <c r="AM12">
        <v>785</v>
      </c>
      <c r="AN12">
        <v>77</v>
      </c>
      <c r="AO12">
        <v>16.777094999999999</v>
      </c>
      <c r="AP12">
        <v>1572.4</v>
      </c>
      <c r="AQ12">
        <v>0</v>
      </c>
      <c r="AR12">
        <v>21</v>
      </c>
      <c r="AS12">
        <v>8590</v>
      </c>
      <c r="AT12">
        <v>0.34699999999999998</v>
      </c>
      <c r="AU12">
        <v>38.911999999999999</v>
      </c>
      <c r="AV12">
        <v>17399</v>
      </c>
      <c r="AW12">
        <v>0</v>
      </c>
      <c r="AX12" s="29">
        <v>0.53</v>
      </c>
      <c r="AY12" s="2">
        <v>0.91095238095238096</v>
      </c>
      <c r="AZ12" s="2" t="s">
        <v>67</v>
      </c>
      <c r="BA12" s="2" t="s">
        <v>193</v>
      </c>
      <c r="BB12" s="2">
        <v>1</v>
      </c>
      <c r="BC12" s="2" t="s">
        <v>289</v>
      </c>
      <c r="BD12" s="2">
        <v>13</v>
      </c>
      <c r="BE12" s="2">
        <v>39116.855999999992</v>
      </c>
      <c r="BF12" s="2">
        <v>5.1573521143928346E-2</v>
      </c>
      <c r="BG12" s="2">
        <v>4.6981021880159492E-2</v>
      </c>
      <c r="BH12" s="2">
        <v>94513.18299999999</v>
      </c>
      <c r="BI12" s="2">
        <v>2.1345106957195593E-2</v>
      </c>
      <c r="BJ12" s="2">
        <v>1.9444376004340555E-2</v>
      </c>
      <c r="BK12" s="2">
        <v>1</v>
      </c>
      <c r="BL12" s="2" t="s">
        <v>68</v>
      </c>
      <c r="BM12" s="2">
        <v>1</v>
      </c>
      <c r="BN12" s="2" t="s">
        <v>269</v>
      </c>
    </row>
    <row r="13" spans="1:66">
      <c r="A13" s="141" t="str">
        <f t="shared" si="20"/>
        <v>인천제물포교통</v>
      </c>
      <c r="B13" s="141" t="str">
        <f t="shared" si="21"/>
        <v>30</v>
      </c>
      <c r="C13" s="142" t="str">
        <f t="shared" si="22"/>
        <v>70바2829</v>
      </c>
      <c r="D13" s="130" t="str">
        <f t="shared" si="23"/>
        <v>대형</v>
      </c>
      <c r="E13" s="126" t="str">
        <f t="shared" si="16"/>
        <v>F</v>
      </c>
      <c r="F13" s="149">
        <f t="shared" si="17"/>
        <v>0.78818181818181809</v>
      </c>
      <c r="G13" s="150">
        <f t="shared" si="18"/>
        <v>1.734</v>
      </c>
      <c r="H13" s="151">
        <f t="shared" si="19"/>
        <v>2.2000000000000002</v>
      </c>
      <c r="I13" s="152">
        <f t="shared" si="24"/>
        <v>1552.162</v>
      </c>
      <c r="J13" s="153">
        <f t="shared" si="25"/>
        <v>2.1240994585705778E-2</v>
      </c>
      <c r="K13" s="153">
        <f t="shared" si="26"/>
        <v>0.37298375824501839</v>
      </c>
      <c r="L13" s="153">
        <f t="shared" si="27"/>
        <v>0.28218703975487092</v>
      </c>
      <c r="M13" s="154">
        <f t="shared" si="28"/>
        <v>15.504</v>
      </c>
      <c r="N13" s="155">
        <f t="shared" si="29"/>
        <v>0.25800000000000001</v>
      </c>
      <c r="O13" s="155">
        <f t="shared" si="30"/>
        <v>34.21</v>
      </c>
      <c r="P13" s="156">
        <f t="shared" si="31"/>
        <v>0</v>
      </c>
      <c r="Q13" s="157">
        <f t="shared" si="32"/>
        <v>79</v>
      </c>
      <c r="R13" s="158">
        <f t="shared" si="33"/>
        <v>28.894298227210804</v>
      </c>
      <c r="S13" s="143">
        <f t="shared" si="34"/>
        <v>4</v>
      </c>
      <c r="T13" s="143">
        <f t="shared" si="35"/>
        <v>531</v>
      </c>
      <c r="U13" t="s">
        <v>115</v>
      </c>
      <c r="V13" t="s">
        <v>116</v>
      </c>
      <c r="W13" s="4" t="s">
        <v>115</v>
      </c>
      <c r="X13" s="4" t="s">
        <v>116</v>
      </c>
      <c r="Y13" s="4" t="s">
        <v>201</v>
      </c>
      <c r="Z13" s="4" t="s">
        <v>187</v>
      </c>
      <c r="AA13" s="4" t="s">
        <v>48</v>
      </c>
      <c r="AB13" s="4">
        <v>530</v>
      </c>
      <c r="AC13" s="4">
        <v>1552.162</v>
      </c>
      <c r="AD13" s="4">
        <v>895.24699999999996</v>
      </c>
      <c r="AE13" s="4">
        <v>1.734</v>
      </c>
      <c r="AF13" s="4">
        <v>2.2000000000000002</v>
      </c>
      <c r="AG13" s="4">
        <v>15.504</v>
      </c>
      <c r="AH13" s="4">
        <v>88.677486000000002</v>
      </c>
      <c r="AI13" s="4">
        <v>1.8835980000000001</v>
      </c>
      <c r="AJ13" s="4">
        <v>33.075262000000002</v>
      </c>
      <c r="AK13" s="4">
        <v>438</v>
      </c>
      <c r="AL13" s="4">
        <v>4</v>
      </c>
      <c r="AM13" s="4">
        <v>531</v>
      </c>
      <c r="AN13" s="4">
        <v>79</v>
      </c>
      <c r="AO13" s="4">
        <v>17.503450000000001</v>
      </c>
      <c r="AP13" s="4">
        <v>2295.4</v>
      </c>
      <c r="AQ13" s="4">
        <v>0</v>
      </c>
      <c r="AR13" s="4">
        <v>18</v>
      </c>
      <c r="AS13" s="4">
        <v>3802</v>
      </c>
      <c r="AT13" s="4">
        <v>0.25800000000000001</v>
      </c>
      <c r="AU13" s="4">
        <v>34.21</v>
      </c>
      <c r="AV13" s="4">
        <v>14039</v>
      </c>
      <c r="AW13" s="4">
        <v>0</v>
      </c>
      <c r="AX13" s="30">
        <v>0.45</v>
      </c>
      <c r="AY13">
        <v>0.78818181818181809</v>
      </c>
      <c r="AZ13" t="s">
        <v>69</v>
      </c>
      <c r="BA13" t="s">
        <v>193</v>
      </c>
      <c r="BB13">
        <v>2</v>
      </c>
      <c r="BC13" t="s">
        <v>316</v>
      </c>
      <c r="BD13">
        <v>2</v>
      </c>
      <c r="BE13">
        <v>39116.855999999992</v>
      </c>
      <c r="BF13">
        <v>3.9680131757010337E-2</v>
      </c>
      <c r="BG13">
        <v>3.1275158393934507E-2</v>
      </c>
      <c r="BH13">
        <v>94513.18299999999</v>
      </c>
      <c r="BI13">
        <v>1.6422703698382481E-2</v>
      </c>
      <c r="BJ13">
        <v>1.2944076460452371E-2</v>
      </c>
      <c r="BK13">
        <v>1</v>
      </c>
      <c r="BL13" t="s">
        <v>69</v>
      </c>
      <c r="BM13">
        <v>0</v>
      </c>
      <c r="BN13" t="s">
        <v>268</v>
      </c>
    </row>
    <row r="14" spans="1:66">
      <c r="A14" s="138" t="str">
        <f t="shared" si="20"/>
        <v>인천제물포교통</v>
      </c>
      <c r="B14" s="138" t="str">
        <f t="shared" si="21"/>
        <v>30</v>
      </c>
      <c r="C14" s="139" t="str">
        <f t="shared" si="22"/>
        <v>70바2837</v>
      </c>
      <c r="D14" s="114" t="str">
        <f t="shared" si="23"/>
        <v>대형</v>
      </c>
      <c r="E14" s="110" t="str">
        <f t="shared" si="16"/>
        <v>D</v>
      </c>
      <c r="F14" s="159">
        <f t="shared" si="17"/>
        <v>0.84318181818181814</v>
      </c>
      <c r="G14" s="160">
        <f t="shared" si="18"/>
        <v>1.855</v>
      </c>
      <c r="H14" s="161">
        <f t="shared" si="19"/>
        <v>2.2000000000000002</v>
      </c>
      <c r="I14" s="162">
        <f t="shared" si="24"/>
        <v>3356.2820000000002</v>
      </c>
      <c r="J14" s="163">
        <f t="shared" si="25"/>
        <v>3.3084895001740507E-2</v>
      </c>
      <c r="K14" s="163">
        <f t="shared" si="26"/>
        <v>0.36797611975083083</v>
      </c>
      <c r="L14" s="163">
        <f t="shared" si="27"/>
        <v>0.2219718128572033</v>
      </c>
      <c r="M14" s="164">
        <f t="shared" si="28"/>
        <v>15.952</v>
      </c>
      <c r="N14" s="165">
        <f t="shared" si="29"/>
        <v>0.38700000000000001</v>
      </c>
      <c r="O14" s="165">
        <f t="shared" si="30"/>
        <v>53.332999999999998</v>
      </c>
      <c r="P14" s="166">
        <f t="shared" si="31"/>
        <v>0</v>
      </c>
      <c r="Q14" s="167">
        <f t="shared" si="32"/>
        <v>77</v>
      </c>
      <c r="R14" s="168">
        <f t="shared" si="33"/>
        <v>28.381059030906826</v>
      </c>
      <c r="S14" s="140">
        <f t="shared" si="34"/>
        <v>13</v>
      </c>
      <c r="T14" s="140">
        <f t="shared" si="35"/>
        <v>1790</v>
      </c>
      <c r="U14" t="s">
        <v>115</v>
      </c>
      <c r="V14" s="5" t="s">
        <v>116</v>
      </c>
      <c r="W14" t="s">
        <v>115</v>
      </c>
      <c r="X14" s="5" t="s">
        <v>116</v>
      </c>
      <c r="Y14" t="s">
        <v>202</v>
      </c>
      <c r="Z14" t="s">
        <v>187</v>
      </c>
      <c r="AA14" t="s">
        <v>48</v>
      </c>
      <c r="AB14">
        <v>530</v>
      </c>
      <c r="AC14" s="1">
        <v>3356.2820000000002</v>
      </c>
      <c r="AD14" s="1">
        <v>1809.704</v>
      </c>
      <c r="AE14" s="28">
        <v>1.855</v>
      </c>
      <c r="AF14">
        <v>2.2000000000000002</v>
      </c>
      <c r="AG14">
        <v>15.952</v>
      </c>
      <c r="AH14">
        <v>197.44551100000001</v>
      </c>
      <c r="AI14">
        <v>6.532464</v>
      </c>
      <c r="AJ14">
        <v>72.655232999999996</v>
      </c>
      <c r="AK14">
        <v>745</v>
      </c>
      <c r="AL14">
        <v>13</v>
      </c>
      <c r="AM14">
        <v>1790</v>
      </c>
      <c r="AN14">
        <v>77</v>
      </c>
      <c r="AO14">
        <v>16.998522000000001</v>
      </c>
      <c r="AP14">
        <v>4524.8</v>
      </c>
      <c r="AQ14">
        <v>0</v>
      </c>
      <c r="AR14">
        <v>44</v>
      </c>
      <c r="AS14">
        <v>17722</v>
      </c>
      <c r="AT14">
        <v>0.38700000000000001</v>
      </c>
      <c r="AU14">
        <v>53.332999999999998</v>
      </c>
      <c r="AV14">
        <v>27040</v>
      </c>
      <c r="AW14">
        <v>0</v>
      </c>
      <c r="AX14" s="29">
        <v>0.5</v>
      </c>
      <c r="AY14">
        <v>0.84318181818181814</v>
      </c>
      <c r="AZ14" t="s">
        <v>66</v>
      </c>
      <c r="BA14" t="s">
        <v>193</v>
      </c>
      <c r="BB14">
        <v>2</v>
      </c>
      <c r="BC14" t="s">
        <v>273</v>
      </c>
      <c r="BD14">
        <v>16</v>
      </c>
      <c r="BE14">
        <v>39116.855999999992</v>
      </c>
      <c r="BF14">
        <v>8.5801425349726484E-2</v>
      </c>
      <c r="BG14">
        <v>7.2346201828973916E-2</v>
      </c>
      <c r="BH14">
        <v>94513.18299999999</v>
      </c>
      <c r="BI14">
        <v>3.5511257725813768E-2</v>
      </c>
      <c r="BJ14">
        <v>2.994244685517479E-2</v>
      </c>
      <c r="BK14">
        <v>1</v>
      </c>
      <c r="BL14" t="s">
        <v>66</v>
      </c>
      <c r="BM14">
        <v>0</v>
      </c>
      <c r="BN14" t="s">
        <v>268</v>
      </c>
    </row>
    <row r="15" spans="1:66">
      <c r="A15" s="141" t="str">
        <f t="shared" si="20"/>
        <v>인천제물포교통</v>
      </c>
      <c r="B15" s="141" t="str">
        <f t="shared" si="21"/>
        <v>78</v>
      </c>
      <c r="C15" s="142" t="str">
        <f t="shared" si="22"/>
        <v>70바2608</v>
      </c>
      <c r="D15" s="130" t="str">
        <f t="shared" si="23"/>
        <v>대형</v>
      </c>
      <c r="E15" s="126" t="str">
        <f t="shared" si="16"/>
        <v>C</v>
      </c>
      <c r="F15" s="149">
        <f t="shared" si="17"/>
        <v>0.85076923076923083</v>
      </c>
      <c r="G15" s="150">
        <f t="shared" si="18"/>
        <v>2.2120000000000002</v>
      </c>
      <c r="H15" s="151">
        <f t="shared" si="19"/>
        <v>2.6</v>
      </c>
      <c r="I15" s="152">
        <f t="shared" si="24"/>
        <v>5967.0590000000002</v>
      </c>
      <c r="J15" s="153">
        <f t="shared" si="25"/>
        <v>3.8550325031368508E-2</v>
      </c>
      <c r="K15" s="153">
        <f t="shared" si="26"/>
        <v>0.30076365811155148</v>
      </c>
      <c r="L15" s="153">
        <f t="shared" si="27"/>
        <v>0.14881703029918089</v>
      </c>
      <c r="M15" s="154">
        <f t="shared" si="28"/>
        <v>11.452</v>
      </c>
      <c r="N15" s="155">
        <f t="shared" si="29"/>
        <v>9.5359999999999996</v>
      </c>
      <c r="O15" s="155">
        <f t="shared" si="30"/>
        <v>18.149999999999999</v>
      </c>
      <c r="P15" s="156">
        <f t="shared" si="31"/>
        <v>0</v>
      </c>
      <c r="Q15" s="157">
        <f t="shared" si="32"/>
        <v>73</v>
      </c>
      <c r="R15" s="158">
        <f t="shared" si="33"/>
        <v>31.637758028431183</v>
      </c>
      <c r="S15" s="143">
        <f t="shared" si="34"/>
        <v>569</v>
      </c>
      <c r="T15" s="143">
        <f t="shared" si="35"/>
        <v>1083</v>
      </c>
      <c r="U15" t="s">
        <v>115</v>
      </c>
      <c r="V15" s="5" t="s">
        <v>117</v>
      </c>
      <c r="W15" t="s">
        <v>115</v>
      </c>
      <c r="X15" s="5" t="s">
        <v>117</v>
      </c>
      <c r="Y15" t="s">
        <v>203</v>
      </c>
      <c r="Z15" t="s">
        <v>187</v>
      </c>
      <c r="AA15" t="s">
        <v>48</v>
      </c>
      <c r="AB15">
        <v>530</v>
      </c>
      <c r="AC15" s="1">
        <v>5967.0590000000002</v>
      </c>
      <c r="AD15" s="1">
        <v>2697.7539999999999</v>
      </c>
      <c r="AE15" s="28">
        <v>2.2120000000000002</v>
      </c>
      <c r="AF15">
        <v>2.6</v>
      </c>
      <c r="AG15">
        <v>11.452</v>
      </c>
      <c r="AH15">
        <v>285.46937000000003</v>
      </c>
      <c r="AI15">
        <v>11.004937</v>
      </c>
      <c r="AJ15">
        <v>85.858812</v>
      </c>
      <c r="AK15">
        <v>888</v>
      </c>
      <c r="AL15">
        <v>569</v>
      </c>
      <c r="AM15">
        <v>1083</v>
      </c>
      <c r="AN15">
        <v>73</v>
      </c>
      <c r="AO15">
        <v>20.902623999999999</v>
      </c>
      <c r="AP15">
        <v>1846.9</v>
      </c>
      <c r="AQ15">
        <v>0</v>
      </c>
      <c r="AR15">
        <v>39</v>
      </c>
      <c r="AS15">
        <v>13346</v>
      </c>
      <c r="AT15">
        <v>9.5359999999999996</v>
      </c>
      <c r="AU15">
        <v>18.149999999999999</v>
      </c>
      <c r="AV15">
        <v>28402</v>
      </c>
      <c r="AW15">
        <v>0</v>
      </c>
      <c r="AX15" s="29">
        <v>0.43</v>
      </c>
      <c r="AY15">
        <v>0.85076923076923083</v>
      </c>
      <c r="AZ15" t="s">
        <v>68</v>
      </c>
      <c r="BA15" t="s">
        <v>274</v>
      </c>
      <c r="BB15">
        <v>1</v>
      </c>
      <c r="BC15" t="s">
        <v>317</v>
      </c>
      <c r="BD15">
        <v>10</v>
      </c>
      <c r="BE15">
        <v>7673.241</v>
      </c>
      <c r="BF15">
        <v>0.77764519581751701</v>
      </c>
      <c r="BG15">
        <v>0.66159660505705686</v>
      </c>
      <c r="BH15">
        <v>94513.18299999999</v>
      </c>
      <c r="BI15">
        <v>6.3134674027431711E-2</v>
      </c>
      <c r="BJ15">
        <v>5.3713038057184213E-2</v>
      </c>
      <c r="BK15">
        <v>1</v>
      </c>
      <c r="BL15" t="s">
        <v>68</v>
      </c>
      <c r="BM15">
        <v>0</v>
      </c>
      <c r="BN15" t="s">
        <v>268</v>
      </c>
    </row>
    <row r="16" spans="1:66">
      <c r="A16" s="138" t="str">
        <f t="shared" si="20"/>
        <v>인천제물포교통</v>
      </c>
      <c r="B16" s="138" t="str">
        <f t="shared" si="21"/>
        <v>78</v>
      </c>
      <c r="C16" s="139" t="str">
        <f t="shared" si="22"/>
        <v>70바2770</v>
      </c>
      <c r="D16" s="114" t="str">
        <f t="shared" si="23"/>
        <v>중형</v>
      </c>
      <c r="E16" s="110" t="str">
        <f t="shared" si="16"/>
        <v>F</v>
      </c>
      <c r="F16" s="159">
        <f t="shared" si="17"/>
        <v>0.79148148148148145</v>
      </c>
      <c r="G16" s="160">
        <f t="shared" si="18"/>
        <v>2.137</v>
      </c>
      <c r="H16" s="161">
        <f t="shared" si="19"/>
        <v>2.7</v>
      </c>
      <c r="I16" s="162">
        <f t="shared" si="24"/>
        <v>1706.182</v>
      </c>
      <c r="J16" s="163">
        <f t="shared" si="25"/>
        <v>2.0197256797722798E-2</v>
      </c>
      <c r="K16" s="163">
        <f t="shared" si="26"/>
        <v>0.34033620251988017</v>
      </c>
      <c r="L16" s="163">
        <f t="shared" si="27"/>
        <v>0.27019391835103174</v>
      </c>
      <c r="M16" s="164">
        <f t="shared" si="28"/>
        <v>13.013</v>
      </c>
      <c r="N16" s="165">
        <f t="shared" si="29"/>
        <v>0.11700000000000001</v>
      </c>
      <c r="O16" s="165">
        <f t="shared" si="30"/>
        <v>33.817999999999998</v>
      </c>
      <c r="P16" s="166">
        <f t="shared" si="31"/>
        <v>0</v>
      </c>
      <c r="Q16" s="167">
        <f t="shared" si="32"/>
        <v>77</v>
      </c>
      <c r="R16" s="168">
        <f t="shared" si="33"/>
        <v>30.331960517048941</v>
      </c>
      <c r="S16" s="140">
        <f t="shared" si="34"/>
        <v>2</v>
      </c>
      <c r="T16" s="140">
        <f t="shared" si="35"/>
        <v>577</v>
      </c>
      <c r="U16" t="s">
        <v>115</v>
      </c>
      <c r="V16" t="s">
        <v>117</v>
      </c>
      <c r="W16" s="4" t="s">
        <v>115</v>
      </c>
      <c r="X16" s="4" t="s">
        <v>117</v>
      </c>
      <c r="Y16" s="4" t="s">
        <v>204</v>
      </c>
      <c r="Z16" s="4" t="s">
        <v>205</v>
      </c>
      <c r="AA16" s="4" t="s">
        <v>48</v>
      </c>
      <c r="AB16" s="4">
        <v>530</v>
      </c>
      <c r="AC16" s="4">
        <v>1706.182</v>
      </c>
      <c r="AD16" s="4">
        <v>798.41099999999994</v>
      </c>
      <c r="AE16" s="4">
        <v>2.137</v>
      </c>
      <c r="AF16" s="4">
        <v>2.7</v>
      </c>
      <c r="AG16" s="4">
        <v>13.013</v>
      </c>
      <c r="AH16" s="4">
        <v>87.964421000000002</v>
      </c>
      <c r="AI16" s="4">
        <v>1.77664</v>
      </c>
      <c r="AJ16" s="4">
        <v>29.937477000000001</v>
      </c>
      <c r="AK16" s="4">
        <v>461</v>
      </c>
      <c r="AL16" s="4">
        <v>2</v>
      </c>
      <c r="AM16" s="4">
        <v>577</v>
      </c>
      <c r="AN16" s="4">
        <v>77</v>
      </c>
      <c r="AO16" s="4">
        <v>19.396273000000001</v>
      </c>
      <c r="AP16" s="4">
        <v>8213.2000000000007</v>
      </c>
      <c r="AQ16" s="4">
        <v>0</v>
      </c>
      <c r="AR16" s="4">
        <v>6</v>
      </c>
      <c r="AS16" s="4">
        <v>1262</v>
      </c>
      <c r="AT16" s="4">
        <v>0.11700000000000001</v>
      </c>
      <c r="AU16" s="4">
        <v>33.817999999999998</v>
      </c>
      <c r="AV16" s="4">
        <v>13836</v>
      </c>
      <c r="AW16" s="4">
        <v>0</v>
      </c>
      <c r="AX16" s="30">
        <v>0.47</v>
      </c>
      <c r="AY16">
        <v>0.79148148148148145</v>
      </c>
      <c r="AZ16" t="s">
        <v>69</v>
      </c>
      <c r="BA16" t="s">
        <v>274</v>
      </c>
      <c r="BB16">
        <v>1</v>
      </c>
      <c r="BC16" t="s">
        <v>275</v>
      </c>
      <c r="BD16">
        <v>6</v>
      </c>
      <c r="BE16">
        <v>7673.241</v>
      </c>
      <c r="BF16">
        <v>0.22235480418248299</v>
      </c>
      <c r="BG16">
        <v>0.17598970982887635</v>
      </c>
      <c r="BH16">
        <v>94513.18299999999</v>
      </c>
      <c r="BI16">
        <v>1.8052317632768756E-2</v>
      </c>
      <c r="BJ16">
        <v>1.4288075104158086E-2</v>
      </c>
      <c r="BK16">
        <v>1</v>
      </c>
      <c r="BL16" t="s">
        <v>69</v>
      </c>
      <c r="BM16">
        <v>0</v>
      </c>
      <c r="BN16" t="s">
        <v>268</v>
      </c>
    </row>
    <row r="17" spans="1:66">
      <c r="A17" s="141" t="str">
        <f t="shared" si="20"/>
        <v>인천제물포교통</v>
      </c>
      <c r="B17" s="141" t="str">
        <f t="shared" si="21"/>
        <v>급행97</v>
      </c>
      <c r="C17" s="142" t="str">
        <f t="shared" si="22"/>
        <v>70바2445</v>
      </c>
      <c r="D17" s="130" t="str">
        <f t="shared" si="23"/>
        <v>대형</v>
      </c>
      <c r="E17" s="126" t="str">
        <f t="shared" si="16"/>
        <v>D</v>
      </c>
      <c r="F17" s="149">
        <f t="shared" si="17"/>
        <v>0.82680000000000009</v>
      </c>
      <c r="G17" s="150">
        <f t="shared" si="18"/>
        <v>2.0670000000000002</v>
      </c>
      <c r="H17" s="151">
        <f t="shared" si="19"/>
        <v>2.5</v>
      </c>
      <c r="I17" s="152">
        <f t="shared" si="24"/>
        <v>6288.07</v>
      </c>
      <c r="J17" s="153">
        <f t="shared" si="25"/>
        <v>5.5172967337837511E-2</v>
      </c>
      <c r="K17" s="153">
        <f t="shared" si="26"/>
        <v>0.36483065818704091</v>
      </c>
      <c r="L17" s="153">
        <f t="shared" si="27"/>
        <v>0.23727471227260513</v>
      </c>
      <c r="M17" s="154">
        <f t="shared" si="28"/>
        <v>14.625999999999999</v>
      </c>
      <c r="N17" s="155">
        <f t="shared" si="29"/>
        <v>0.47699999999999998</v>
      </c>
      <c r="O17" s="155">
        <f t="shared" si="30"/>
        <v>19.465</v>
      </c>
      <c r="P17" s="156">
        <f t="shared" si="31"/>
        <v>0</v>
      </c>
      <c r="Q17" s="157">
        <f t="shared" si="32"/>
        <v>76</v>
      </c>
      <c r="R17" s="158">
        <f t="shared" si="33"/>
        <v>27.600464616694822</v>
      </c>
      <c r="S17" s="143">
        <f t="shared" si="34"/>
        <v>30</v>
      </c>
      <c r="T17" s="143">
        <f t="shared" si="35"/>
        <v>1224</v>
      </c>
      <c r="U17" t="s">
        <v>115</v>
      </c>
      <c r="V17" s="5" t="s">
        <v>118</v>
      </c>
      <c r="W17" t="s">
        <v>115</v>
      </c>
      <c r="X17" s="5" t="s">
        <v>118</v>
      </c>
      <c r="Y17" t="s">
        <v>206</v>
      </c>
      <c r="Z17" t="s">
        <v>187</v>
      </c>
      <c r="AA17" t="s">
        <v>48</v>
      </c>
      <c r="AB17">
        <v>530</v>
      </c>
      <c r="AC17" s="1">
        <v>6288.07</v>
      </c>
      <c r="AD17" s="1">
        <v>3041.634</v>
      </c>
      <c r="AE17" s="28">
        <v>2.0670000000000002</v>
      </c>
      <c r="AF17">
        <v>2.5</v>
      </c>
      <c r="AG17">
        <v>14.625999999999999</v>
      </c>
      <c r="AH17">
        <v>392.80381399999999</v>
      </c>
      <c r="AI17">
        <v>21.672152000000001</v>
      </c>
      <c r="AJ17">
        <v>143.30687399999999</v>
      </c>
      <c r="AK17">
        <v>1492</v>
      </c>
      <c r="AL17">
        <v>30</v>
      </c>
      <c r="AM17">
        <v>1224</v>
      </c>
      <c r="AN17">
        <v>76</v>
      </c>
      <c r="AO17">
        <v>16.008168999999999</v>
      </c>
      <c r="AP17">
        <v>4579.6000000000004</v>
      </c>
      <c r="AQ17">
        <v>0</v>
      </c>
      <c r="AR17">
        <v>88</v>
      </c>
      <c r="AS17">
        <v>29780</v>
      </c>
      <c r="AT17">
        <v>0.47699999999999998</v>
      </c>
      <c r="AU17">
        <v>19.465</v>
      </c>
      <c r="AV17">
        <v>3939</v>
      </c>
      <c r="AW17">
        <v>0</v>
      </c>
      <c r="AX17" s="29">
        <v>0.54</v>
      </c>
      <c r="AY17">
        <v>0.82680000000000009</v>
      </c>
      <c r="AZ17" t="s">
        <v>66</v>
      </c>
      <c r="BA17" t="s">
        <v>276</v>
      </c>
      <c r="BB17">
        <v>1</v>
      </c>
      <c r="BC17" t="s">
        <v>279</v>
      </c>
      <c r="BD17">
        <v>3</v>
      </c>
      <c r="BE17">
        <v>47723.086000000003</v>
      </c>
      <c r="BF17">
        <v>0.1317615964734552</v>
      </c>
      <c r="BG17">
        <v>0.10894048796425278</v>
      </c>
      <c r="BH17">
        <v>94513.18299999999</v>
      </c>
      <c r="BI17">
        <v>6.6531142010104558E-2</v>
      </c>
      <c r="BJ17">
        <v>5.5007948213954452E-2</v>
      </c>
      <c r="BK17">
        <v>1</v>
      </c>
      <c r="BL17" t="s">
        <v>69</v>
      </c>
      <c r="BM17">
        <v>1</v>
      </c>
      <c r="BN17" t="s">
        <v>269</v>
      </c>
    </row>
    <row r="18" spans="1:66">
      <c r="A18" s="138" t="str">
        <f t="shared" si="20"/>
        <v>인천제물포교통</v>
      </c>
      <c r="B18" s="138" t="str">
        <f t="shared" si="21"/>
        <v>급행97</v>
      </c>
      <c r="C18" s="139" t="str">
        <f t="shared" si="22"/>
        <v>70바2831</v>
      </c>
      <c r="D18" s="114" t="str">
        <f t="shared" si="23"/>
        <v>대형</v>
      </c>
      <c r="E18" s="110" t="str">
        <f t="shared" si="16"/>
        <v>D</v>
      </c>
      <c r="F18" s="159">
        <f t="shared" si="17"/>
        <v>0.81333333333333335</v>
      </c>
      <c r="G18" s="160">
        <f t="shared" si="18"/>
        <v>1.952</v>
      </c>
      <c r="H18" s="161">
        <f t="shared" si="19"/>
        <v>2.4</v>
      </c>
      <c r="I18" s="162">
        <f t="shared" si="24"/>
        <v>6227.83</v>
      </c>
      <c r="J18" s="163">
        <f t="shared" si="25"/>
        <v>3.6563288946211907E-2</v>
      </c>
      <c r="K18" s="163">
        <f t="shared" si="26"/>
        <v>0.35181463209701891</v>
      </c>
      <c r="L18" s="163">
        <f t="shared" si="27"/>
        <v>0.19493146087802654</v>
      </c>
      <c r="M18" s="164">
        <f t="shared" si="28"/>
        <v>13.827999999999999</v>
      </c>
      <c r="N18" s="165">
        <f t="shared" si="29"/>
        <v>0.112</v>
      </c>
      <c r="O18" s="165">
        <f t="shared" si="30"/>
        <v>13.792999999999999</v>
      </c>
      <c r="P18" s="166">
        <f t="shared" si="31"/>
        <v>0</v>
      </c>
      <c r="Q18" s="167">
        <f t="shared" si="32"/>
        <v>74</v>
      </c>
      <c r="R18" s="168">
        <f t="shared" si="33"/>
        <v>26.570681144266128</v>
      </c>
      <c r="S18" s="140">
        <f t="shared" si="34"/>
        <v>7</v>
      </c>
      <c r="T18" s="140">
        <f t="shared" si="35"/>
        <v>859</v>
      </c>
      <c r="U18" t="s">
        <v>115</v>
      </c>
      <c r="V18" s="5" t="s">
        <v>118</v>
      </c>
      <c r="W18" t="s">
        <v>115</v>
      </c>
      <c r="X18" s="5" t="s">
        <v>118</v>
      </c>
      <c r="Y18" t="s">
        <v>207</v>
      </c>
      <c r="Z18" t="s">
        <v>187</v>
      </c>
      <c r="AA18" t="s">
        <v>48</v>
      </c>
      <c r="AB18">
        <v>530</v>
      </c>
      <c r="AC18" s="1">
        <v>6227.83</v>
      </c>
      <c r="AD18" s="1">
        <v>3190.549</v>
      </c>
      <c r="AE18" s="28">
        <v>1.952</v>
      </c>
      <c r="AF18">
        <v>2.4</v>
      </c>
      <c r="AG18">
        <v>13.827999999999999</v>
      </c>
      <c r="AH18">
        <v>383.222418</v>
      </c>
      <c r="AI18">
        <v>14.011872</v>
      </c>
      <c r="AJ18">
        <v>134.82325399999999</v>
      </c>
      <c r="AK18">
        <v>1214</v>
      </c>
      <c r="AL18">
        <v>7</v>
      </c>
      <c r="AM18">
        <v>859</v>
      </c>
      <c r="AN18">
        <v>74</v>
      </c>
      <c r="AO18">
        <v>16.251214999999998</v>
      </c>
      <c r="AP18">
        <v>3919.6</v>
      </c>
      <c r="AQ18">
        <v>0</v>
      </c>
      <c r="AR18">
        <v>89</v>
      </c>
      <c r="AS18">
        <v>23927</v>
      </c>
      <c r="AT18">
        <v>0.112</v>
      </c>
      <c r="AU18">
        <v>13.792999999999999</v>
      </c>
      <c r="AV18">
        <v>51857</v>
      </c>
      <c r="AW18">
        <v>0</v>
      </c>
      <c r="AX18" s="29">
        <v>0.51</v>
      </c>
      <c r="AY18">
        <v>0.81333333333333335</v>
      </c>
      <c r="AZ18" t="s">
        <v>66</v>
      </c>
      <c r="BA18" t="s">
        <v>276</v>
      </c>
      <c r="BB18">
        <v>3</v>
      </c>
      <c r="BC18" t="s">
        <v>291</v>
      </c>
      <c r="BD18">
        <v>16</v>
      </c>
      <c r="BE18">
        <v>47723.086000000003</v>
      </c>
      <c r="BF18">
        <v>0.13049931431508849</v>
      </c>
      <c r="BG18">
        <v>0.1061394423096053</v>
      </c>
      <c r="BH18">
        <v>94513.18299999999</v>
      </c>
      <c r="BI18">
        <v>6.5893770607641053E-2</v>
      </c>
      <c r="BJ18">
        <v>5.3593600094214724E-2</v>
      </c>
      <c r="BK18">
        <v>1</v>
      </c>
      <c r="BL18" t="s">
        <v>69</v>
      </c>
      <c r="BM18">
        <v>1</v>
      </c>
      <c r="BN18" t="s">
        <v>269</v>
      </c>
    </row>
    <row r="19" spans="1:66">
      <c r="A19" s="141" t="str">
        <f t="shared" si="20"/>
        <v>인천제물포교통</v>
      </c>
      <c r="B19" s="141" t="str">
        <f t="shared" si="21"/>
        <v>급행97</v>
      </c>
      <c r="C19" s="142" t="str">
        <f t="shared" si="22"/>
        <v>70바2832</v>
      </c>
      <c r="D19" s="130" t="str">
        <f t="shared" si="23"/>
        <v>대형</v>
      </c>
      <c r="E19" s="126" t="str">
        <f t="shared" si="16"/>
        <v>C</v>
      </c>
      <c r="F19" s="149">
        <f t="shared" si="17"/>
        <v>0.86083333333333334</v>
      </c>
      <c r="G19" s="150">
        <f t="shared" si="18"/>
        <v>2.0659999999999998</v>
      </c>
      <c r="H19" s="151">
        <f t="shared" si="19"/>
        <v>2.4</v>
      </c>
      <c r="I19" s="152">
        <f t="shared" si="24"/>
        <v>6056.049</v>
      </c>
      <c r="J19" s="153">
        <f t="shared" si="25"/>
        <v>1.780537451270053E-2</v>
      </c>
      <c r="K19" s="153">
        <f t="shared" si="26"/>
        <v>0.37291883515991708</v>
      </c>
      <c r="L19" s="153">
        <f t="shared" si="27"/>
        <v>0.2318343197024991</v>
      </c>
      <c r="M19" s="154">
        <f t="shared" si="28"/>
        <v>13.276999999999999</v>
      </c>
      <c r="N19" s="155">
        <f t="shared" si="29"/>
        <v>0.23100000000000001</v>
      </c>
      <c r="O19" s="155">
        <f t="shared" si="30"/>
        <v>27.79</v>
      </c>
      <c r="P19" s="156">
        <f t="shared" si="31"/>
        <v>0</v>
      </c>
      <c r="Q19" s="157">
        <f t="shared" si="32"/>
        <v>75</v>
      </c>
      <c r="R19" s="158">
        <f t="shared" si="33"/>
        <v>27.930001820231826</v>
      </c>
      <c r="S19" s="143">
        <f t="shared" si="34"/>
        <v>14</v>
      </c>
      <c r="T19" s="143">
        <f t="shared" si="35"/>
        <v>1683</v>
      </c>
      <c r="U19" t="s">
        <v>115</v>
      </c>
      <c r="V19" t="s">
        <v>118</v>
      </c>
      <c r="W19" s="4" t="s">
        <v>115</v>
      </c>
      <c r="X19" s="4" t="s">
        <v>118</v>
      </c>
      <c r="Y19" s="4" t="s">
        <v>208</v>
      </c>
      <c r="Z19" s="4" t="s">
        <v>187</v>
      </c>
      <c r="AA19" s="4" t="s">
        <v>48</v>
      </c>
      <c r="AB19" s="4">
        <v>530</v>
      </c>
      <c r="AC19" s="4">
        <v>6056.049</v>
      </c>
      <c r="AD19" s="4">
        <v>2930.9879999999998</v>
      </c>
      <c r="AE19" s="4">
        <v>2.0659999999999998</v>
      </c>
      <c r="AF19" s="4">
        <v>2.4</v>
      </c>
      <c r="AG19" s="4">
        <v>13.276999999999999</v>
      </c>
      <c r="AH19" s="4">
        <v>355.88074799999998</v>
      </c>
      <c r="AI19" s="4">
        <v>6.3365900000000002</v>
      </c>
      <c r="AJ19" s="4">
        <v>132.71463399999999</v>
      </c>
      <c r="AK19" s="4">
        <v>1404</v>
      </c>
      <c r="AL19" s="4">
        <v>14</v>
      </c>
      <c r="AM19" s="4">
        <v>1683</v>
      </c>
      <c r="AN19" s="4">
        <v>75</v>
      </c>
      <c r="AO19" s="4">
        <v>17.017073</v>
      </c>
      <c r="AP19" s="4">
        <v>2717</v>
      </c>
      <c r="AQ19" s="4">
        <v>0</v>
      </c>
      <c r="AR19" s="4">
        <v>58</v>
      </c>
      <c r="AS19" s="4">
        <v>16269</v>
      </c>
      <c r="AT19" s="4">
        <v>0.23100000000000001</v>
      </c>
      <c r="AU19" s="4">
        <v>27.79</v>
      </c>
      <c r="AV19" s="4">
        <v>49657</v>
      </c>
      <c r="AW19" s="4">
        <v>0</v>
      </c>
      <c r="AX19" s="30">
        <v>0.5</v>
      </c>
      <c r="AY19">
        <v>0.86083333333333334</v>
      </c>
      <c r="AZ19" t="s">
        <v>68</v>
      </c>
      <c r="BA19" t="s">
        <v>276</v>
      </c>
      <c r="BB19">
        <v>1</v>
      </c>
      <c r="BC19" t="s">
        <v>318</v>
      </c>
      <c r="BD19">
        <v>10</v>
      </c>
      <c r="BE19">
        <v>47723.086000000003</v>
      </c>
      <c r="BF19">
        <v>0.12689977760449103</v>
      </c>
      <c r="BG19">
        <v>0.1092395585545327</v>
      </c>
      <c r="BH19">
        <v>94513.18299999999</v>
      </c>
      <c r="BI19">
        <v>6.4076235798766826E-2</v>
      </c>
      <c r="BJ19">
        <v>5.5158959650105109E-2</v>
      </c>
      <c r="BK19">
        <v>1</v>
      </c>
      <c r="BL19" t="s">
        <v>69</v>
      </c>
      <c r="BM19">
        <v>2</v>
      </c>
      <c r="BN19" t="s">
        <v>269</v>
      </c>
    </row>
    <row r="20" spans="1:66">
      <c r="A20" s="138" t="str">
        <f t="shared" si="20"/>
        <v>인천제물포교통</v>
      </c>
      <c r="B20" s="138" t="str">
        <f t="shared" si="21"/>
        <v>급행97</v>
      </c>
      <c r="C20" s="139" t="str">
        <f t="shared" si="22"/>
        <v>70바2834</v>
      </c>
      <c r="D20" s="114" t="str">
        <f t="shared" si="23"/>
        <v>대형</v>
      </c>
      <c r="E20" s="110" t="str">
        <f t="shared" si="16"/>
        <v>F</v>
      </c>
      <c r="F20" s="159">
        <f t="shared" si="17"/>
        <v>0.7732</v>
      </c>
      <c r="G20" s="160">
        <f t="shared" si="18"/>
        <v>1.9330000000000001</v>
      </c>
      <c r="H20" s="161">
        <f t="shared" si="19"/>
        <v>2.5</v>
      </c>
      <c r="I20" s="162">
        <f t="shared" si="24"/>
        <v>6066.16</v>
      </c>
      <c r="J20" s="163">
        <f t="shared" si="25"/>
        <v>5.5144231891729935E-2</v>
      </c>
      <c r="K20" s="163">
        <f t="shared" si="26"/>
        <v>0.34883250782671332</v>
      </c>
      <c r="L20" s="163">
        <f t="shared" si="27"/>
        <v>0.26309889617154841</v>
      </c>
      <c r="M20" s="164">
        <f t="shared" si="28"/>
        <v>13.94</v>
      </c>
      <c r="N20" s="165">
        <f t="shared" si="29"/>
        <v>4.9000000000000002E-2</v>
      </c>
      <c r="O20" s="165">
        <f t="shared" si="30"/>
        <v>21.018000000000001</v>
      </c>
      <c r="P20" s="166">
        <f t="shared" si="31"/>
        <v>0</v>
      </c>
      <c r="Q20" s="167">
        <f t="shared" si="32"/>
        <v>73</v>
      </c>
      <c r="R20" s="168">
        <f t="shared" si="33"/>
        <v>27.528882406818383</v>
      </c>
      <c r="S20" s="140">
        <f t="shared" si="34"/>
        <v>3</v>
      </c>
      <c r="T20" s="140">
        <f t="shared" si="35"/>
        <v>1275</v>
      </c>
      <c r="U20" t="s">
        <v>115</v>
      </c>
      <c r="V20" s="5" t="s">
        <v>118</v>
      </c>
      <c r="W20" t="s">
        <v>115</v>
      </c>
      <c r="X20" s="5" t="s">
        <v>118</v>
      </c>
      <c r="Y20" t="s">
        <v>209</v>
      </c>
      <c r="Z20" t="s">
        <v>187</v>
      </c>
      <c r="AA20" t="s">
        <v>48</v>
      </c>
      <c r="AB20">
        <v>530</v>
      </c>
      <c r="AC20" s="1">
        <v>6066.16</v>
      </c>
      <c r="AD20" s="1">
        <v>3138.9520000000002</v>
      </c>
      <c r="AE20" s="28">
        <v>1.9330000000000001</v>
      </c>
      <c r="AF20">
        <v>2.5</v>
      </c>
      <c r="AG20">
        <v>13.94</v>
      </c>
      <c r="AH20">
        <v>369.71074399999998</v>
      </c>
      <c r="AI20">
        <v>20.387415000000001</v>
      </c>
      <c r="AJ20">
        <v>128.96712600000001</v>
      </c>
      <c r="AK20">
        <v>1596</v>
      </c>
      <c r="AL20">
        <v>3</v>
      </c>
      <c r="AM20">
        <v>1275</v>
      </c>
      <c r="AN20">
        <v>73</v>
      </c>
      <c r="AO20">
        <v>16.407854</v>
      </c>
      <c r="AP20">
        <v>2903.6</v>
      </c>
      <c r="AQ20">
        <v>0</v>
      </c>
      <c r="AR20">
        <v>53</v>
      </c>
      <c r="AS20">
        <v>12298</v>
      </c>
      <c r="AT20">
        <v>4.9000000000000002E-2</v>
      </c>
      <c r="AU20">
        <v>21.018000000000001</v>
      </c>
      <c r="AV20">
        <v>55806</v>
      </c>
      <c r="AW20">
        <v>0</v>
      </c>
      <c r="AX20" s="29">
        <v>0.49</v>
      </c>
      <c r="AY20">
        <v>0.7732</v>
      </c>
      <c r="AZ20" t="s">
        <v>69</v>
      </c>
      <c r="BA20" t="s">
        <v>276</v>
      </c>
      <c r="BB20">
        <v>3</v>
      </c>
      <c r="BC20" t="s">
        <v>277</v>
      </c>
      <c r="BD20">
        <v>11</v>
      </c>
      <c r="BE20">
        <v>47723.086000000003</v>
      </c>
      <c r="BF20">
        <v>0.12711164571377467</v>
      </c>
      <c r="BG20">
        <v>9.8282724465890578E-2</v>
      </c>
      <c r="BH20">
        <v>94513.18299999999</v>
      </c>
      <c r="BI20">
        <v>6.4183215583798511E-2</v>
      </c>
      <c r="BJ20">
        <v>4.9626462289393006E-2</v>
      </c>
      <c r="BK20">
        <v>1</v>
      </c>
      <c r="BL20" t="s">
        <v>69</v>
      </c>
      <c r="BM20">
        <v>0</v>
      </c>
      <c r="BN20" t="s">
        <v>268</v>
      </c>
    </row>
    <row r="21" spans="1:66">
      <c r="A21" s="141" t="str">
        <f t="shared" si="20"/>
        <v>인천제물포교통</v>
      </c>
      <c r="B21" s="141" t="str">
        <f t="shared" si="21"/>
        <v>급행97</v>
      </c>
      <c r="C21" s="142" t="str">
        <f t="shared" si="22"/>
        <v>70바2835</v>
      </c>
      <c r="D21" s="130" t="str">
        <f t="shared" si="23"/>
        <v>대형</v>
      </c>
      <c r="E21" s="126" t="str">
        <f t="shared" si="16"/>
        <v>D</v>
      </c>
      <c r="F21" s="149">
        <f t="shared" si="17"/>
        <v>0.81666666666666665</v>
      </c>
      <c r="G21" s="150">
        <f t="shared" si="18"/>
        <v>1.96</v>
      </c>
      <c r="H21" s="151">
        <f t="shared" si="19"/>
        <v>2.4</v>
      </c>
      <c r="I21" s="152">
        <f t="shared" si="24"/>
        <v>6424.933</v>
      </c>
      <c r="J21" s="153">
        <f t="shared" si="25"/>
        <v>2.177789232555951E-2</v>
      </c>
      <c r="K21" s="153">
        <f t="shared" si="26"/>
        <v>0.35996320781289121</v>
      </c>
      <c r="L21" s="153">
        <f t="shared" si="27"/>
        <v>0.20280367126007384</v>
      </c>
      <c r="M21" s="154">
        <f t="shared" si="28"/>
        <v>15.366</v>
      </c>
      <c r="N21" s="155">
        <f t="shared" si="29"/>
        <v>3.1E-2</v>
      </c>
      <c r="O21" s="155">
        <f t="shared" si="30"/>
        <v>55.207000000000001</v>
      </c>
      <c r="P21" s="156">
        <f t="shared" si="31"/>
        <v>0</v>
      </c>
      <c r="Q21" s="157">
        <f t="shared" si="32"/>
        <v>80</v>
      </c>
      <c r="R21" s="158">
        <f t="shared" si="33"/>
        <v>28.658947633539331</v>
      </c>
      <c r="S21" s="143">
        <f t="shared" si="34"/>
        <v>2</v>
      </c>
      <c r="T21" s="143">
        <f t="shared" si="35"/>
        <v>3547</v>
      </c>
      <c r="U21" t="s">
        <v>115</v>
      </c>
      <c r="V21" s="5" t="s">
        <v>118</v>
      </c>
      <c r="W21" t="s">
        <v>115</v>
      </c>
      <c r="X21" s="5" t="s">
        <v>118</v>
      </c>
      <c r="Y21" t="s">
        <v>210</v>
      </c>
      <c r="Z21" t="s">
        <v>187</v>
      </c>
      <c r="AA21" t="s">
        <v>48</v>
      </c>
      <c r="AB21">
        <v>530</v>
      </c>
      <c r="AC21" s="1">
        <v>6424.933</v>
      </c>
      <c r="AD21" s="1">
        <v>3277.2739999999999</v>
      </c>
      <c r="AE21" s="28">
        <v>1.96</v>
      </c>
      <c r="AF21">
        <v>2.4</v>
      </c>
      <c r="AG21">
        <v>15.366</v>
      </c>
      <c r="AH21">
        <v>362.60850599999998</v>
      </c>
      <c r="AI21">
        <v>7.8968489999999996</v>
      </c>
      <c r="AJ21">
        <v>130.525721</v>
      </c>
      <c r="AK21">
        <v>1303</v>
      </c>
      <c r="AL21">
        <v>2</v>
      </c>
      <c r="AM21">
        <v>3547</v>
      </c>
      <c r="AN21">
        <v>80</v>
      </c>
      <c r="AO21">
        <v>17.718648999999999</v>
      </c>
      <c r="AP21">
        <v>6517.4</v>
      </c>
      <c r="AQ21">
        <v>0</v>
      </c>
      <c r="AR21">
        <v>35</v>
      </c>
      <c r="AS21">
        <v>7267</v>
      </c>
      <c r="AT21">
        <v>3.1E-2</v>
      </c>
      <c r="AU21">
        <v>55.207000000000001</v>
      </c>
      <c r="AV21">
        <v>60964</v>
      </c>
      <c r="AW21">
        <v>0</v>
      </c>
      <c r="AX21" s="29">
        <v>0.51</v>
      </c>
      <c r="AY21">
        <v>0.81666666666666665</v>
      </c>
      <c r="AZ21" t="s">
        <v>66</v>
      </c>
      <c r="BA21" t="s">
        <v>276</v>
      </c>
      <c r="BB21">
        <v>2</v>
      </c>
      <c r="BC21" t="s">
        <v>290</v>
      </c>
      <c r="BD21">
        <v>11</v>
      </c>
      <c r="BE21">
        <v>47723.086000000003</v>
      </c>
      <c r="BF21">
        <v>0.13462945376164484</v>
      </c>
      <c r="BG21">
        <v>0.10994738723867661</v>
      </c>
      <c r="BH21">
        <v>94513.18299999999</v>
      </c>
      <c r="BI21">
        <v>6.7979225712882826E-2</v>
      </c>
      <c r="BJ21">
        <v>5.5516367665520976E-2</v>
      </c>
      <c r="BK21">
        <v>1</v>
      </c>
      <c r="BL21" t="s">
        <v>69</v>
      </c>
      <c r="BM21">
        <v>1</v>
      </c>
      <c r="BN21" t="s">
        <v>269</v>
      </c>
    </row>
    <row r="22" spans="1:66">
      <c r="A22" s="138" t="str">
        <f t="shared" si="20"/>
        <v>인천제물포교통</v>
      </c>
      <c r="B22" s="138" t="str">
        <f t="shared" si="21"/>
        <v>급행97</v>
      </c>
      <c r="C22" s="139" t="str">
        <f t="shared" si="22"/>
        <v>70바2854</v>
      </c>
      <c r="D22" s="114" t="str">
        <f t="shared" si="23"/>
        <v>대형</v>
      </c>
      <c r="E22" s="110" t="str">
        <f t="shared" si="16"/>
        <v>F</v>
      </c>
      <c r="F22" s="159">
        <f t="shared" si="17"/>
        <v>0.78333333333333333</v>
      </c>
      <c r="G22" s="160">
        <f t="shared" si="18"/>
        <v>1.88</v>
      </c>
      <c r="H22" s="161">
        <f t="shared" si="19"/>
        <v>2.4</v>
      </c>
      <c r="I22" s="162">
        <f t="shared" si="24"/>
        <v>5376.6350000000002</v>
      </c>
      <c r="J22" s="163">
        <f t="shared" si="25"/>
        <v>3.8203133184864166E-2</v>
      </c>
      <c r="K22" s="163">
        <f t="shared" si="26"/>
        <v>0.3574168825488378</v>
      </c>
      <c r="L22" s="163">
        <f t="shared" si="27"/>
        <v>0.16441510349874969</v>
      </c>
      <c r="M22" s="164">
        <f t="shared" si="28"/>
        <v>16.350999999999999</v>
      </c>
      <c r="N22" s="165">
        <f t="shared" si="29"/>
        <v>2.2320000000000002</v>
      </c>
      <c r="O22" s="165">
        <f t="shared" si="30"/>
        <v>74.638000000000005</v>
      </c>
      <c r="P22" s="166">
        <f t="shared" si="31"/>
        <v>0</v>
      </c>
      <c r="Q22" s="167">
        <f t="shared" si="32"/>
        <v>79</v>
      </c>
      <c r="R22" s="168">
        <f t="shared" si="33"/>
        <v>29.859767082004211</v>
      </c>
      <c r="S22" s="140">
        <f t="shared" si="34"/>
        <v>120</v>
      </c>
      <c r="T22" s="140">
        <f t="shared" si="35"/>
        <v>4013</v>
      </c>
      <c r="U22" t="s">
        <v>115</v>
      </c>
      <c r="V22" t="s">
        <v>118</v>
      </c>
      <c r="W22" s="4" t="s">
        <v>115</v>
      </c>
      <c r="X22" s="4" t="s">
        <v>118</v>
      </c>
      <c r="Y22" s="4" t="s">
        <v>211</v>
      </c>
      <c r="Z22" s="4" t="s">
        <v>187</v>
      </c>
      <c r="AA22" s="4" t="s">
        <v>48</v>
      </c>
      <c r="AB22" s="4">
        <v>530</v>
      </c>
      <c r="AC22" s="4">
        <v>5376.6350000000002</v>
      </c>
      <c r="AD22" s="4">
        <v>2860.1439999999998</v>
      </c>
      <c r="AE22" s="4">
        <v>1.88</v>
      </c>
      <c r="AF22" s="4">
        <v>2.4</v>
      </c>
      <c r="AG22" s="4">
        <v>16.350999999999999</v>
      </c>
      <c r="AH22" s="4">
        <v>297.92988300000002</v>
      </c>
      <c r="AI22" s="4">
        <v>11.381855</v>
      </c>
      <c r="AJ22" s="4">
        <v>106.48517</v>
      </c>
      <c r="AK22" s="4">
        <v>884</v>
      </c>
      <c r="AL22" s="4">
        <v>120</v>
      </c>
      <c r="AM22" s="4">
        <v>4013</v>
      </c>
      <c r="AN22" s="4">
        <v>79</v>
      </c>
      <c r="AO22" s="4">
        <v>18.046645000000002</v>
      </c>
      <c r="AP22" s="4">
        <v>6606.4</v>
      </c>
      <c r="AQ22" s="4">
        <v>0</v>
      </c>
      <c r="AR22" s="4">
        <v>27</v>
      </c>
      <c r="AS22" s="4">
        <v>7917</v>
      </c>
      <c r="AT22" s="4">
        <v>2.2320000000000002</v>
      </c>
      <c r="AU22" s="4">
        <v>74.638000000000005</v>
      </c>
      <c r="AV22" s="4">
        <v>15313</v>
      </c>
      <c r="AW22" s="4">
        <v>0</v>
      </c>
      <c r="AX22" s="30">
        <v>0.49</v>
      </c>
      <c r="AY22">
        <v>0.78333333333333333</v>
      </c>
      <c r="AZ22" t="s">
        <v>69</v>
      </c>
      <c r="BA22" t="s">
        <v>276</v>
      </c>
      <c r="BB22">
        <v>1</v>
      </c>
      <c r="BC22" t="s">
        <v>280</v>
      </c>
      <c r="BD22">
        <v>4</v>
      </c>
      <c r="BE22">
        <v>47723.086000000003</v>
      </c>
      <c r="BF22">
        <v>0.11266318779133436</v>
      </c>
      <c r="BG22">
        <v>8.8252830436545249E-2</v>
      </c>
      <c r="BH22">
        <v>94513.18299999999</v>
      </c>
      <c r="BI22">
        <v>5.6887672484800353E-2</v>
      </c>
      <c r="BJ22">
        <v>4.456201011309361E-2</v>
      </c>
      <c r="BK22">
        <v>1</v>
      </c>
      <c r="BL22" t="s">
        <v>69</v>
      </c>
      <c r="BM22">
        <v>0</v>
      </c>
      <c r="BN22" t="s">
        <v>268</v>
      </c>
    </row>
    <row r="23" spans="1:66">
      <c r="A23" s="141" t="str">
        <f t="shared" ref="A23:A25" si="36">W23</f>
        <v>인천제물포교통</v>
      </c>
      <c r="B23" s="141" t="str">
        <f t="shared" ref="B23:B25" si="37">V23</f>
        <v>급행97</v>
      </c>
      <c r="C23" s="142" t="str">
        <f t="shared" ref="C23:C25" si="38">Y23</f>
        <v>70바2858</v>
      </c>
      <c r="D23" s="130" t="str">
        <f t="shared" ref="D23:D25" si="39">Z23</f>
        <v>대형</v>
      </c>
      <c r="E23" s="126" t="str">
        <f t="shared" ref="E23:E25" si="40">AZ23</f>
        <v>D</v>
      </c>
      <c r="F23" s="149">
        <f t="shared" ref="F23:F25" si="41">G23/H23</f>
        <v>0.81125000000000003</v>
      </c>
      <c r="G23" s="150">
        <f t="shared" ref="G23:G25" si="42">AE23</f>
        <v>1.9470000000000001</v>
      </c>
      <c r="H23" s="151">
        <f t="shared" ref="H23:H25" si="43">AF23</f>
        <v>2.4</v>
      </c>
      <c r="I23" s="152">
        <f t="shared" ref="I23:I25" si="44">AC23</f>
        <v>5986.7839999999997</v>
      </c>
      <c r="J23" s="153">
        <f t="shared" ref="J23:J25" si="45">AI23/AH23</f>
        <v>2.837240276835433E-2</v>
      </c>
      <c r="K23" s="153">
        <f t="shared" ref="K23:K25" si="46">AJ23/AH23</f>
        <v>0.37400571405427191</v>
      </c>
      <c r="L23" s="153">
        <f t="shared" ref="L23:L25" si="47">AK23/AC23</f>
        <v>0.2473782251038287</v>
      </c>
      <c r="M23" s="154">
        <f t="shared" ref="M23:M25" si="48">AG23</f>
        <v>15.555</v>
      </c>
      <c r="N23" s="155">
        <f t="shared" ref="N23:N25" si="49">IF(AW23=0,AT23,"속도계이상")</f>
        <v>0.1</v>
      </c>
      <c r="O23" s="155">
        <f t="shared" ref="O23:O25" si="50">IF(AW23=0,AU23,"속도계이상")</f>
        <v>55.405000000000001</v>
      </c>
      <c r="P23" s="156">
        <f t="shared" ref="P23:P25" si="51">AQ23/60</f>
        <v>0</v>
      </c>
      <c r="Q23" s="157">
        <f t="shared" ref="Q23:Q25" si="52">AN23</f>
        <v>80</v>
      </c>
      <c r="R23" s="158">
        <f t="shared" ref="R23:R25" si="53">AC23/(AH23-AI23-AJ23)</f>
        <v>29.274179525701083</v>
      </c>
      <c r="S23" s="143">
        <f t="shared" ref="S23:S25" si="54">IF(AW23=0,AL23,"속도계이상")</f>
        <v>6</v>
      </c>
      <c r="T23" s="143">
        <f t="shared" ref="T23:T25" si="55">IF(AW23=0,AM23,"속도계이상")</f>
        <v>3317</v>
      </c>
      <c r="U23" t="s">
        <v>115</v>
      </c>
      <c r="V23" t="s">
        <v>118</v>
      </c>
      <c r="W23" t="s">
        <v>115</v>
      </c>
      <c r="X23" s="4" t="s">
        <v>118</v>
      </c>
      <c r="Y23" s="4" t="s">
        <v>212</v>
      </c>
      <c r="Z23" s="4" t="s">
        <v>187</v>
      </c>
      <c r="AA23" s="4" t="s">
        <v>48</v>
      </c>
      <c r="AB23" s="4">
        <v>530</v>
      </c>
      <c r="AC23" s="4">
        <v>5986.7839999999997</v>
      </c>
      <c r="AD23" s="4">
        <v>3075.1959999999999</v>
      </c>
      <c r="AE23" s="4">
        <v>1.9470000000000001</v>
      </c>
      <c r="AF23" s="4">
        <v>2.4</v>
      </c>
      <c r="AG23" s="4">
        <v>15.555</v>
      </c>
      <c r="AH23" s="4">
        <v>342.20186000000001</v>
      </c>
      <c r="AI23" s="4">
        <v>9.7090890000000005</v>
      </c>
      <c r="AJ23" s="4">
        <v>127.985451</v>
      </c>
      <c r="AK23" s="4">
        <v>1481</v>
      </c>
      <c r="AL23" s="4">
        <v>6</v>
      </c>
      <c r="AM23" s="4">
        <v>3317</v>
      </c>
      <c r="AN23" s="4">
        <v>80</v>
      </c>
      <c r="AO23" s="4">
        <v>17.494890000000002</v>
      </c>
      <c r="AP23" s="4">
        <v>6664.4</v>
      </c>
      <c r="AQ23" s="4">
        <v>0</v>
      </c>
      <c r="AR23" s="4">
        <v>53</v>
      </c>
      <c r="AS23" s="4">
        <v>17648</v>
      </c>
      <c r="AT23" s="4">
        <v>0.1</v>
      </c>
      <c r="AU23" s="4">
        <v>55.405000000000001</v>
      </c>
      <c r="AV23" s="4">
        <v>51836</v>
      </c>
      <c r="AW23" s="4">
        <v>0</v>
      </c>
      <c r="AX23" s="4">
        <v>0.5</v>
      </c>
      <c r="AY23">
        <v>0.81125000000000003</v>
      </c>
      <c r="AZ23" t="s">
        <v>66</v>
      </c>
      <c r="BA23" t="s">
        <v>276</v>
      </c>
      <c r="BB23">
        <v>4</v>
      </c>
      <c r="BC23" t="s">
        <v>319</v>
      </c>
      <c r="BD23">
        <v>16</v>
      </c>
      <c r="BE23">
        <v>47723.086000000003</v>
      </c>
      <c r="BF23">
        <v>0.12544838361877939</v>
      </c>
      <c r="BG23">
        <v>0.10177000121073478</v>
      </c>
      <c r="BH23">
        <v>94513.18299999999</v>
      </c>
      <c r="BI23">
        <v>6.3343375071814062E-2</v>
      </c>
      <c r="BJ23">
        <v>5.1387313027009163E-2</v>
      </c>
      <c r="BK23">
        <v>1</v>
      </c>
      <c r="BL23" t="s">
        <v>69</v>
      </c>
      <c r="BM23">
        <v>1</v>
      </c>
      <c r="BN23" t="s">
        <v>269</v>
      </c>
    </row>
    <row r="24" spans="1:66">
      <c r="A24" s="138" t="str">
        <f t="shared" si="36"/>
        <v>인천제물포교통</v>
      </c>
      <c r="B24" s="138" t="str">
        <f t="shared" si="37"/>
        <v>급행97</v>
      </c>
      <c r="C24" s="139" t="str">
        <f t="shared" si="38"/>
        <v>70바2859</v>
      </c>
      <c r="D24" s="114" t="str">
        <f t="shared" si="39"/>
        <v>대형</v>
      </c>
      <c r="E24" s="110" t="str">
        <f t="shared" si="40"/>
        <v>D</v>
      </c>
      <c r="F24" s="159">
        <f t="shared" si="41"/>
        <v>0.80999999999999983</v>
      </c>
      <c r="G24" s="160">
        <f t="shared" si="42"/>
        <v>2.1869999999999998</v>
      </c>
      <c r="H24" s="161">
        <f t="shared" si="43"/>
        <v>2.7</v>
      </c>
      <c r="I24" s="162">
        <f t="shared" si="44"/>
        <v>4866.8100000000004</v>
      </c>
      <c r="J24" s="163">
        <f t="shared" si="45"/>
        <v>4.9090626429252174E-2</v>
      </c>
      <c r="K24" s="163">
        <f t="shared" si="46"/>
        <v>0.3552733261377144</v>
      </c>
      <c r="L24" s="163">
        <f t="shared" si="47"/>
        <v>0.22232221927710347</v>
      </c>
      <c r="M24" s="164">
        <f t="shared" si="48"/>
        <v>11.509</v>
      </c>
      <c r="N24" s="165">
        <f t="shared" si="49"/>
        <v>2.589</v>
      </c>
      <c r="O24" s="165">
        <f t="shared" si="50"/>
        <v>32.115000000000002</v>
      </c>
      <c r="P24" s="166">
        <f t="shared" si="51"/>
        <v>0</v>
      </c>
      <c r="Q24" s="167">
        <f t="shared" si="52"/>
        <v>74</v>
      </c>
      <c r="R24" s="168">
        <f t="shared" si="53"/>
        <v>28.712305987173703</v>
      </c>
      <c r="S24" s="140">
        <f t="shared" si="54"/>
        <v>126</v>
      </c>
      <c r="T24" s="140">
        <f t="shared" si="55"/>
        <v>1563</v>
      </c>
      <c r="U24" t="s">
        <v>115</v>
      </c>
      <c r="V24" t="s">
        <v>118</v>
      </c>
      <c r="W24" t="s">
        <v>115</v>
      </c>
      <c r="X24" s="4" t="s">
        <v>118</v>
      </c>
      <c r="Y24" s="4" t="s">
        <v>213</v>
      </c>
      <c r="Z24" s="4" t="s">
        <v>187</v>
      </c>
      <c r="AA24" s="4" t="s">
        <v>48</v>
      </c>
      <c r="AB24" s="4">
        <v>530</v>
      </c>
      <c r="AC24" s="4">
        <v>4866.8100000000004</v>
      </c>
      <c r="AD24" s="4">
        <v>2225.1660000000002</v>
      </c>
      <c r="AE24" s="4">
        <v>2.1869999999999998</v>
      </c>
      <c r="AF24" s="4">
        <v>2.7</v>
      </c>
      <c r="AG24" s="4">
        <v>11.509</v>
      </c>
      <c r="AH24" s="4">
        <v>284.57408299999997</v>
      </c>
      <c r="AI24" s="4">
        <v>13.96992</v>
      </c>
      <c r="AJ24" s="4">
        <v>101.101581</v>
      </c>
      <c r="AK24" s="4">
        <v>1082</v>
      </c>
      <c r="AL24" s="4">
        <v>126</v>
      </c>
      <c r="AM24" s="4">
        <v>1563</v>
      </c>
      <c r="AN24" s="4">
        <v>74</v>
      </c>
      <c r="AO24" s="4">
        <v>17.102084000000001</v>
      </c>
      <c r="AP24" s="4">
        <v>3362.5</v>
      </c>
      <c r="AQ24" s="4">
        <v>0</v>
      </c>
      <c r="AR24" s="4">
        <v>32</v>
      </c>
      <c r="AS24" s="4">
        <v>14986</v>
      </c>
      <c r="AT24" s="4">
        <v>2.589</v>
      </c>
      <c r="AU24" s="4">
        <v>32.115000000000002</v>
      </c>
      <c r="AV24" s="4">
        <v>0</v>
      </c>
      <c r="AW24" s="4">
        <v>0</v>
      </c>
      <c r="AX24" s="4">
        <v>0.47</v>
      </c>
      <c r="AY24">
        <v>0.80999999999999983</v>
      </c>
      <c r="AZ24" t="s">
        <v>66</v>
      </c>
      <c r="BA24" t="s">
        <v>276</v>
      </c>
      <c r="BB24">
        <v>5</v>
      </c>
      <c r="BC24" t="s">
        <v>320</v>
      </c>
      <c r="BD24">
        <v>1</v>
      </c>
      <c r="BE24">
        <v>47723.086000000003</v>
      </c>
      <c r="BF24">
        <v>0.10198020304051586</v>
      </c>
      <c r="BG24">
        <v>8.2603964462817828E-2</v>
      </c>
      <c r="BH24">
        <v>94513.18299999999</v>
      </c>
      <c r="BI24">
        <v>5.1493451447931882E-2</v>
      </c>
      <c r="BJ24">
        <v>4.1709695672824815E-2</v>
      </c>
      <c r="BK24">
        <v>1</v>
      </c>
      <c r="BL24" t="s">
        <v>69</v>
      </c>
      <c r="BM24">
        <v>1</v>
      </c>
      <c r="BN24" t="s">
        <v>269</v>
      </c>
    </row>
    <row r="25" spans="1:66">
      <c r="A25" s="141" t="str">
        <f t="shared" si="36"/>
        <v>인천제물포교통</v>
      </c>
      <c r="B25" s="141" t="str">
        <f t="shared" si="37"/>
        <v>급행97</v>
      </c>
      <c r="C25" s="142" t="str">
        <f t="shared" si="38"/>
        <v>70바2860</v>
      </c>
      <c r="D25" s="130" t="str">
        <f t="shared" si="39"/>
        <v>대형</v>
      </c>
      <c r="E25" s="126" t="str">
        <f t="shared" si="40"/>
        <v>F</v>
      </c>
      <c r="F25" s="149">
        <f t="shared" si="41"/>
        <v>0.78083333333333338</v>
      </c>
      <c r="G25" s="150">
        <f t="shared" si="42"/>
        <v>1.8740000000000001</v>
      </c>
      <c r="H25" s="151">
        <f t="shared" si="43"/>
        <v>2.4</v>
      </c>
      <c r="I25" s="152">
        <f t="shared" si="44"/>
        <v>429.815</v>
      </c>
      <c r="J25" s="153">
        <f t="shared" si="45"/>
        <v>2.6876046355009491E-2</v>
      </c>
      <c r="K25" s="153">
        <f t="shared" si="46"/>
        <v>0.35409265679521679</v>
      </c>
      <c r="L25" s="153">
        <f t="shared" si="47"/>
        <v>0.2838430487535335</v>
      </c>
      <c r="M25" s="154">
        <f t="shared" si="48"/>
        <v>15.686</v>
      </c>
      <c r="N25" s="155">
        <f t="shared" si="49"/>
        <v>1.163</v>
      </c>
      <c r="O25" s="155">
        <f t="shared" si="50"/>
        <v>43.74</v>
      </c>
      <c r="P25" s="156">
        <f t="shared" si="51"/>
        <v>0</v>
      </c>
      <c r="Q25" s="157">
        <f t="shared" si="52"/>
        <v>73</v>
      </c>
      <c r="R25" s="158">
        <f t="shared" si="53"/>
        <v>29.51686533314334</v>
      </c>
      <c r="S25" s="143">
        <f t="shared" si="54"/>
        <v>5</v>
      </c>
      <c r="T25" s="143">
        <f t="shared" si="55"/>
        <v>188</v>
      </c>
      <c r="U25" t="s">
        <v>115</v>
      </c>
      <c r="V25" t="s">
        <v>118</v>
      </c>
      <c r="W25" t="s">
        <v>115</v>
      </c>
      <c r="X25" s="4" t="s">
        <v>118</v>
      </c>
      <c r="Y25" s="4" t="s">
        <v>321</v>
      </c>
      <c r="Z25" s="4" t="s">
        <v>187</v>
      </c>
      <c r="AA25" s="4" t="s">
        <v>48</v>
      </c>
      <c r="AB25" s="4">
        <v>530</v>
      </c>
      <c r="AC25" s="4">
        <v>429.815</v>
      </c>
      <c r="AD25" s="4">
        <v>229.39500000000001</v>
      </c>
      <c r="AE25" s="4">
        <v>1.8740000000000001</v>
      </c>
      <c r="AF25" s="4">
        <v>2.4</v>
      </c>
      <c r="AG25" s="4">
        <v>15.686</v>
      </c>
      <c r="AH25" s="4">
        <v>23.523326000000001</v>
      </c>
      <c r="AI25" s="4">
        <v>0.63221400000000005</v>
      </c>
      <c r="AJ25" s="4">
        <v>8.3294370000000004</v>
      </c>
      <c r="AK25" s="4">
        <v>122</v>
      </c>
      <c r="AL25" s="4">
        <v>5</v>
      </c>
      <c r="AM25" s="4">
        <v>188</v>
      </c>
      <c r="AN25" s="4">
        <v>73</v>
      </c>
      <c r="AO25" s="4">
        <v>18.271863</v>
      </c>
      <c r="AP25" s="4">
        <v>389.9</v>
      </c>
      <c r="AQ25" s="4">
        <v>0</v>
      </c>
      <c r="AR25" s="4">
        <v>0</v>
      </c>
      <c r="AS25" s="4">
        <v>0</v>
      </c>
      <c r="AT25" s="4">
        <v>1.163</v>
      </c>
      <c r="AU25" s="4">
        <v>43.74</v>
      </c>
      <c r="AV25" s="4">
        <v>3694</v>
      </c>
      <c r="AW25" s="4">
        <v>0</v>
      </c>
      <c r="AX25" s="4">
        <v>0.48</v>
      </c>
      <c r="AY25">
        <v>0.78083333333333338</v>
      </c>
      <c r="AZ25" t="s">
        <v>69</v>
      </c>
      <c r="BA25" t="s">
        <v>276</v>
      </c>
      <c r="BB25">
        <v>2</v>
      </c>
      <c r="BC25" t="s">
        <v>278</v>
      </c>
      <c r="BD25">
        <v>2</v>
      </c>
      <c r="BE25">
        <v>47723.086000000003</v>
      </c>
      <c r="BF25">
        <v>9.0064376809161073E-3</v>
      </c>
      <c r="BG25">
        <v>7.0325267558486605E-3</v>
      </c>
      <c r="BH25">
        <v>94513.18299999999</v>
      </c>
      <c r="BI25">
        <v>4.5476724659669968E-3</v>
      </c>
      <c r="BJ25">
        <v>3.5509742505092303E-3</v>
      </c>
      <c r="BK25">
        <v>1</v>
      </c>
      <c r="BL25" t="s">
        <v>69</v>
      </c>
      <c r="BM25">
        <v>0</v>
      </c>
      <c r="BN25" t="s">
        <v>268</v>
      </c>
    </row>
  </sheetData>
  <sortState xmlns:xlrd2="http://schemas.microsoft.com/office/spreadsheetml/2017/richdata2" ref="U5:AX22">
    <sortCondition ref="Y5:Y22"/>
    <sortCondition ref="U5:U22"/>
  </sortState>
  <phoneticPr fontId="2" type="noConversion"/>
  <conditionalFormatting sqref="E1 E2:H3 E4 E5:H1048576">
    <cfRule type="containsText" dxfId="42" priority="1" operator="containsText" text="F">
      <formula>NOT(ISERROR(SEARCH("F",E1)))</formula>
    </cfRule>
    <cfRule type="containsText" dxfId="41" priority="2" operator="containsText" text="D">
      <formula>NOT(ISERROR(SEARCH("D",E1)))</formula>
    </cfRule>
    <cfRule type="containsText" dxfId="40" priority="3" operator="containsText" text="C">
      <formula>NOT(ISERROR(SEARCH("C",E1)))</formula>
    </cfRule>
    <cfRule type="containsText" dxfId="39" priority="4" operator="containsText" text="B">
      <formula>NOT(ISERROR(SEARCH("B",E1)))</formula>
    </cfRule>
    <cfRule type="containsText" dxfId="38" priority="5" operator="containsText" text="A">
      <formula>NOT(ISERROR(SEARCH("A",E1)))</formula>
    </cfRule>
    <cfRule type="containsText" dxfId="37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4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57031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1"/>
      <c r="R1" s="211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2"/>
      <c r="R2" s="212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152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136</v>
      </c>
      <c r="D4" s="122" t="s">
        <v>153</v>
      </c>
      <c r="E4" s="123" t="s">
        <v>142</v>
      </c>
      <c r="F4" s="121" t="s">
        <v>146</v>
      </c>
      <c r="G4" s="123" t="s">
        <v>144</v>
      </c>
      <c r="H4" s="123" t="s">
        <v>148</v>
      </c>
      <c r="I4" s="124" t="s">
        <v>150</v>
      </c>
      <c r="J4" s="123" t="s">
        <v>11</v>
      </c>
      <c r="K4" s="123" t="s">
        <v>12</v>
      </c>
      <c r="L4" s="123" t="s">
        <v>13</v>
      </c>
      <c r="M4" s="123" t="s">
        <v>71</v>
      </c>
      <c r="N4" s="123" t="s">
        <v>6</v>
      </c>
      <c r="O4" s="123" t="s">
        <v>7</v>
      </c>
      <c r="P4" s="123" t="s">
        <v>175</v>
      </c>
      <c r="Q4" s="214" t="s">
        <v>43</v>
      </c>
      <c r="R4" s="214" t="s">
        <v>44</v>
      </c>
      <c r="S4" s="13"/>
      <c r="T4" s="13" t="s">
        <v>42</v>
      </c>
      <c r="U4" s="13" t="s">
        <v>155</v>
      </c>
      <c r="V4" s="13" t="s">
        <v>156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183</v>
      </c>
      <c r="AN4" s="13" t="s">
        <v>184</v>
      </c>
      <c r="AO4" t="s">
        <v>185</v>
      </c>
      <c r="AP4" t="s">
        <v>37</v>
      </c>
      <c r="AQ4" t="s">
        <v>31</v>
      </c>
      <c r="AR4" t="s">
        <v>0</v>
      </c>
      <c r="AS4" t="s">
        <v>9</v>
      </c>
      <c r="AT4" t="s">
        <v>138</v>
      </c>
      <c r="AU4" t="s">
        <v>30</v>
      </c>
      <c r="AV4" t="s">
        <v>139</v>
      </c>
      <c r="AW4" t="s">
        <v>147</v>
      </c>
      <c r="AX4" t="s">
        <v>157</v>
      </c>
      <c r="AY4" t="s">
        <v>158</v>
      </c>
      <c r="AZ4" t="s">
        <v>159</v>
      </c>
      <c r="BA4" t="s">
        <v>160</v>
      </c>
      <c r="BB4" t="s">
        <v>161</v>
      </c>
      <c r="BC4" t="s">
        <v>65</v>
      </c>
      <c r="BF4" t="s">
        <v>0</v>
      </c>
      <c r="BG4" t="s">
        <v>166</v>
      </c>
      <c r="BH4" t="s">
        <v>72</v>
      </c>
      <c r="BI4" t="s">
        <v>162</v>
      </c>
      <c r="BJ4" t="s">
        <v>163</v>
      </c>
      <c r="BK4" t="s">
        <v>167</v>
      </c>
      <c r="BL4" t="s">
        <v>168</v>
      </c>
      <c r="BM4" t="s">
        <v>164</v>
      </c>
      <c r="BN4" t="s">
        <v>65</v>
      </c>
      <c r="BO4" t="s">
        <v>165</v>
      </c>
      <c r="BP4" t="s">
        <v>169</v>
      </c>
    </row>
    <row r="5" spans="1:68" ht="16.5">
      <c r="A5" s="249" t="str">
        <f>BF5</f>
        <v>인천제물포교통</v>
      </c>
      <c r="B5" s="125">
        <f>IF(BH5="null", E5, BH5)</f>
        <v>3141</v>
      </c>
      <c r="C5" s="126" t="str">
        <f>BN5</f>
        <v>F</v>
      </c>
      <c r="D5" s="127">
        <f>BM5</f>
        <v>0.77333333333333343</v>
      </c>
      <c r="E5" s="128">
        <f>U5</f>
        <v>3141</v>
      </c>
      <c r="F5" s="129" t="str">
        <f>BG5</f>
        <v>급행97</v>
      </c>
      <c r="G5" s="130" t="str">
        <f>BK5</f>
        <v>70바2858</v>
      </c>
      <c r="H5" s="131">
        <f>BJ5</f>
        <v>1</v>
      </c>
      <c r="I5" s="132">
        <f>BP5</f>
        <v>1410.6969999999999</v>
      </c>
      <c r="J5" s="133">
        <f>AB5/AA5</f>
        <v>2.4480676744893192E-2</v>
      </c>
      <c r="K5" s="133">
        <f>AC5/AA5</f>
        <v>0.40769182560479733</v>
      </c>
      <c r="L5" s="133">
        <f>AD5/I5</f>
        <v>0.26369943368420012</v>
      </c>
      <c r="M5" s="134">
        <f>Z5</f>
        <v>17.398</v>
      </c>
      <c r="N5" s="135">
        <f>AE5*100/W5</f>
        <v>0.2126608336162904</v>
      </c>
      <c r="O5" s="135">
        <f>AF5*100/W5</f>
        <v>53.306982293150128</v>
      </c>
      <c r="P5" s="215">
        <f>AK5</f>
        <v>26</v>
      </c>
      <c r="Q5" s="216">
        <f>AE5</f>
        <v>3</v>
      </c>
      <c r="R5" s="216">
        <f>AF5</f>
        <v>752</v>
      </c>
      <c r="T5">
        <v>530</v>
      </c>
      <c r="U5">
        <v>3141</v>
      </c>
      <c r="V5" t="s">
        <v>281</v>
      </c>
      <c r="W5">
        <v>1410.6969999999999</v>
      </c>
      <c r="X5">
        <v>759.93299999999999</v>
      </c>
      <c r="Y5">
        <v>1.8560000000000001</v>
      </c>
      <c r="Z5">
        <v>17.398</v>
      </c>
      <c r="AA5">
        <v>82.286368999999993</v>
      </c>
      <c r="AB5">
        <v>2.0144259999999998</v>
      </c>
      <c r="AC5">
        <v>33.54748</v>
      </c>
      <c r="AD5" s="1">
        <v>372</v>
      </c>
      <c r="AE5">
        <v>3</v>
      </c>
      <c r="AF5">
        <v>752</v>
      </c>
      <c r="AG5">
        <v>79</v>
      </c>
      <c r="AH5">
        <v>17.143750000000001</v>
      </c>
      <c r="AI5">
        <v>3128.8</v>
      </c>
      <c r="AJ5">
        <v>0</v>
      </c>
      <c r="AK5">
        <v>26</v>
      </c>
      <c r="AL5">
        <v>9898</v>
      </c>
      <c r="AM5" t="s">
        <v>282</v>
      </c>
      <c r="AN5" t="s">
        <v>322</v>
      </c>
      <c r="AO5">
        <v>1410.6969999999999</v>
      </c>
      <c r="AR5" t="s">
        <v>115</v>
      </c>
      <c r="AS5" t="s">
        <v>118</v>
      </c>
      <c r="AT5" t="s">
        <v>212</v>
      </c>
      <c r="AU5" t="s">
        <v>281</v>
      </c>
      <c r="AV5" t="s">
        <v>48</v>
      </c>
      <c r="AW5">
        <v>1</v>
      </c>
      <c r="BB5">
        <v>0.77333333333333343</v>
      </c>
      <c r="BC5" t="s">
        <v>69</v>
      </c>
      <c r="BF5" t="s">
        <v>115</v>
      </c>
      <c r="BG5" t="s">
        <v>118</v>
      </c>
      <c r="BH5" t="s">
        <v>281</v>
      </c>
      <c r="BI5">
        <v>3141</v>
      </c>
      <c r="BJ5">
        <v>1</v>
      </c>
      <c r="BK5" t="s">
        <v>212</v>
      </c>
      <c r="BL5" t="s">
        <v>170</v>
      </c>
      <c r="BM5">
        <v>0.77333333333333343</v>
      </c>
      <c r="BN5" t="s">
        <v>69</v>
      </c>
      <c r="BO5" t="s">
        <v>182</v>
      </c>
      <c r="BP5">
        <v>1410.6969999999999</v>
      </c>
    </row>
    <row r="6" spans="1:68" ht="16.5">
      <c r="A6" s="250" t="str">
        <f t="shared" ref="A6:A7" si="0">BF6</f>
        <v>인천제물포교통</v>
      </c>
      <c r="B6" s="109">
        <f t="shared" ref="B6:B45" si="1">IF(BH6="null", E6, BH6)</f>
        <v>7826</v>
      </c>
      <c r="C6" s="110" t="str">
        <f t="shared" ref="C6:C7" si="2">BN6</f>
        <v>D</v>
      </c>
      <c r="D6" s="111">
        <f t="shared" ref="D6:D7" si="3">BM6</f>
        <v>0.83301775726991545</v>
      </c>
      <c r="E6" s="112">
        <f t="shared" ref="E6:E7" si="4">U6</f>
        <v>7826</v>
      </c>
      <c r="F6" s="113" t="str">
        <f t="shared" ref="F6:F7" si="5">BG6</f>
        <v>30</v>
      </c>
      <c r="G6" s="114" t="str">
        <f t="shared" ref="G6:G7" si="6">BK6</f>
        <v>70바2713</v>
      </c>
      <c r="H6" s="115">
        <f t="shared" ref="H6:H7" si="7">BJ6</f>
        <v>3</v>
      </c>
      <c r="I6" s="116">
        <f t="shared" ref="I6:I7" si="8">BP6</f>
        <v>575.06400000000008</v>
      </c>
      <c r="J6" s="117">
        <f t="shared" ref="J6:J7" si="9">AB6/AA6</f>
        <v>1.810631020722403E-2</v>
      </c>
      <c r="K6" s="117">
        <f t="shared" ref="K6:K7" si="10">AC6/AA6</f>
        <v>0.34633956814579087</v>
      </c>
      <c r="L6" s="117">
        <f t="shared" ref="L6:L7" si="11">AD6/I6</f>
        <v>0.23475647927882806</v>
      </c>
      <c r="M6" s="118">
        <f t="shared" ref="M6:M7" si="12">Z6</f>
        <v>13.131</v>
      </c>
      <c r="N6" s="119">
        <f t="shared" ref="N6:N7" si="13">AE6*100/W6</f>
        <v>0</v>
      </c>
      <c r="O6" s="119">
        <f t="shared" ref="O6" si="14">AF6*100/W6</f>
        <v>40.691123074996874</v>
      </c>
      <c r="P6" s="217">
        <f t="shared" ref="P6:P7" si="15">AK6</f>
        <v>2</v>
      </c>
      <c r="Q6" s="218">
        <f t="shared" ref="Q6:Q7" si="16">AE6</f>
        <v>0</v>
      </c>
      <c r="R6" s="218">
        <f t="shared" ref="R6:R7" si="17">AF6</f>
        <v>234</v>
      </c>
      <c r="T6">
        <v>530</v>
      </c>
      <c r="U6">
        <v>7826</v>
      </c>
      <c r="V6" t="s">
        <v>281</v>
      </c>
      <c r="W6">
        <v>575.06399999999996</v>
      </c>
      <c r="X6">
        <v>297.79899999999998</v>
      </c>
      <c r="Y6">
        <v>1.931</v>
      </c>
      <c r="Z6">
        <v>13.131</v>
      </c>
      <c r="AA6">
        <v>33.459440000000001</v>
      </c>
      <c r="AB6">
        <v>0.605827</v>
      </c>
      <c r="AC6">
        <v>11.588328000000001</v>
      </c>
      <c r="AD6" s="1">
        <v>135</v>
      </c>
      <c r="AE6">
        <v>0</v>
      </c>
      <c r="AF6">
        <v>234</v>
      </c>
      <c r="AG6">
        <v>72</v>
      </c>
      <c r="AH6">
        <v>17.186897999999999</v>
      </c>
      <c r="AI6">
        <v>547.9</v>
      </c>
      <c r="AJ6">
        <v>0</v>
      </c>
      <c r="AK6">
        <v>2</v>
      </c>
      <c r="AL6">
        <v>139</v>
      </c>
      <c r="AM6" t="s">
        <v>323</v>
      </c>
      <c r="AN6" t="s">
        <v>324</v>
      </c>
      <c r="AO6">
        <v>277.38600000000002</v>
      </c>
      <c r="AR6" t="s">
        <v>115</v>
      </c>
      <c r="AS6" t="s">
        <v>116</v>
      </c>
      <c r="AT6" t="s">
        <v>197</v>
      </c>
      <c r="AU6" t="s">
        <v>281</v>
      </c>
      <c r="AV6" t="s">
        <v>48</v>
      </c>
      <c r="AW6">
        <v>3</v>
      </c>
      <c r="BB6">
        <v>0.83301775726991545</v>
      </c>
      <c r="BC6" t="s">
        <v>66</v>
      </c>
      <c r="BF6" t="s">
        <v>115</v>
      </c>
      <c r="BG6" t="s">
        <v>116</v>
      </c>
      <c r="BH6" t="s">
        <v>281</v>
      </c>
      <c r="BI6">
        <v>7826</v>
      </c>
      <c r="BJ6">
        <v>3</v>
      </c>
      <c r="BK6" t="s">
        <v>197</v>
      </c>
      <c r="BL6" t="s">
        <v>210</v>
      </c>
      <c r="BM6">
        <v>0.83301775726991545</v>
      </c>
      <c r="BN6" t="s">
        <v>66</v>
      </c>
      <c r="BO6" t="s">
        <v>173</v>
      </c>
      <c r="BP6">
        <v>575.06400000000008</v>
      </c>
    </row>
    <row r="7" spans="1:68" ht="16.5">
      <c r="A7" s="249" t="str">
        <f t="shared" si="0"/>
        <v>인천제물포교통</v>
      </c>
      <c r="B7" s="125" t="str">
        <f t="shared" si="1"/>
        <v>고창국</v>
      </c>
      <c r="C7" s="126" t="str">
        <f t="shared" si="2"/>
        <v>D</v>
      </c>
      <c r="D7" s="127">
        <f t="shared" si="3"/>
        <v>0.84186507044092695</v>
      </c>
      <c r="E7" s="128">
        <f t="shared" si="4"/>
        <v>412</v>
      </c>
      <c r="F7" s="129" t="str">
        <f t="shared" si="5"/>
        <v>급행97</v>
      </c>
      <c r="G7" s="130" t="str">
        <f t="shared" si="6"/>
        <v>70바2832</v>
      </c>
      <c r="H7" s="131">
        <f t="shared" si="7"/>
        <v>2</v>
      </c>
      <c r="I7" s="132">
        <f t="shared" si="8"/>
        <v>551.38400000000001</v>
      </c>
      <c r="J7" s="133">
        <f t="shared" si="9"/>
        <v>3.5601195184322525E-2</v>
      </c>
      <c r="K7" s="133">
        <f t="shared" si="10"/>
        <v>0.38260020516354765</v>
      </c>
      <c r="L7" s="133">
        <f t="shared" si="11"/>
        <v>0.18680266384225874</v>
      </c>
      <c r="M7" s="134">
        <f t="shared" si="12"/>
        <v>13.699</v>
      </c>
      <c r="N7" s="135">
        <f t="shared" si="13"/>
        <v>0.36272361911118206</v>
      </c>
      <c r="O7" s="135">
        <v>70</v>
      </c>
      <c r="P7" s="215">
        <f t="shared" si="15"/>
        <v>7</v>
      </c>
      <c r="Q7" s="216">
        <f t="shared" si="16"/>
        <v>2</v>
      </c>
      <c r="R7" s="216">
        <f t="shared" si="17"/>
        <v>203</v>
      </c>
      <c r="T7">
        <v>530</v>
      </c>
      <c r="U7">
        <v>412</v>
      </c>
      <c r="V7" t="s">
        <v>286</v>
      </c>
      <c r="W7">
        <v>551.38400000000001</v>
      </c>
      <c r="X7">
        <v>273.57100000000003</v>
      </c>
      <c r="Y7">
        <v>2.016</v>
      </c>
      <c r="Z7">
        <v>13.699</v>
      </c>
      <c r="AA7">
        <v>34.081102999999999</v>
      </c>
      <c r="AB7">
        <v>1.213328</v>
      </c>
      <c r="AC7">
        <v>13.039437</v>
      </c>
      <c r="AD7" s="1">
        <v>103</v>
      </c>
      <c r="AE7">
        <v>2</v>
      </c>
      <c r="AF7">
        <v>203</v>
      </c>
      <c r="AG7">
        <v>71</v>
      </c>
      <c r="AH7">
        <v>16.178584000000001</v>
      </c>
      <c r="AI7">
        <v>275.10000000000002</v>
      </c>
      <c r="AJ7">
        <v>0</v>
      </c>
      <c r="AK7">
        <v>7</v>
      </c>
      <c r="AL7">
        <v>3037</v>
      </c>
      <c r="AM7" t="s">
        <v>287</v>
      </c>
      <c r="AN7" t="s">
        <v>325</v>
      </c>
      <c r="AO7">
        <v>401.99</v>
      </c>
      <c r="AR7" t="s">
        <v>115</v>
      </c>
      <c r="AS7" t="s">
        <v>118</v>
      </c>
      <c r="AT7" t="s">
        <v>208</v>
      </c>
      <c r="AU7" t="s">
        <v>286</v>
      </c>
      <c r="AV7" t="s">
        <v>48</v>
      </c>
      <c r="AW7">
        <v>2</v>
      </c>
      <c r="BB7">
        <v>0.84186507044092695</v>
      </c>
      <c r="BC7" t="s">
        <v>66</v>
      </c>
      <c r="BF7" t="s">
        <v>115</v>
      </c>
      <c r="BG7" t="s">
        <v>118</v>
      </c>
      <c r="BH7" t="s">
        <v>286</v>
      </c>
      <c r="BI7">
        <v>412</v>
      </c>
      <c r="BJ7">
        <v>2</v>
      </c>
      <c r="BK7" t="s">
        <v>208</v>
      </c>
      <c r="BL7" t="s">
        <v>212</v>
      </c>
      <c r="BM7">
        <v>0.84186507044092695</v>
      </c>
      <c r="BN7" t="s">
        <v>66</v>
      </c>
      <c r="BO7" t="s">
        <v>173</v>
      </c>
      <c r="BP7">
        <v>551.38400000000001</v>
      </c>
    </row>
    <row r="8" spans="1:68" ht="16.5">
      <c r="A8" s="250" t="str">
        <f t="shared" ref="A8:A45" si="18">BF8</f>
        <v>인천제물포교통</v>
      </c>
      <c r="B8" s="109" t="str">
        <f t="shared" si="1"/>
        <v>고현성</v>
      </c>
      <c r="C8" s="110" t="str">
        <f t="shared" ref="C8:C45" si="19">BN8</f>
        <v>C</v>
      </c>
      <c r="D8" s="111">
        <f t="shared" ref="D8:D45" si="20">BM8</f>
        <v>0.88857142857142857</v>
      </c>
      <c r="E8" s="112">
        <f t="shared" ref="E8:E45" si="21">U8</f>
        <v>907</v>
      </c>
      <c r="F8" s="113" t="str">
        <f t="shared" ref="F8:F45" si="22">BG8</f>
        <v>30</v>
      </c>
      <c r="G8" s="114" t="str">
        <f t="shared" ref="G8:G45" si="23">BK8</f>
        <v>70바2783</v>
      </c>
      <c r="H8" s="115">
        <f t="shared" ref="H8:H45" si="24">BJ8</f>
        <v>1</v>
      </c>
      <c r="I8" s="116">
        <f t="shared" ref="I8:I45" si="25">BP8</f>
        <v>3729.55</v>
      </c>
      <c r="J8" s="117">
        <f t="shared" ref="J8:J45" si="26">AB8/AA8</f>
        <v>2.8439444473492635E-2</v>
      </c>
      <c r="K8" s="117">
        <f t="shared" ref="K8:K45" si="27">AC8/AA8</f>
        <v>0.36901306610210943</v>
      </c>
      <c r="L8" s="117">
        <f t="shared" ref="L8:L45" si="28">AD8/I8</f>
        <v>0.18205949779464009</v>
      </c>
      <c r="M8" s="118">
        <f t="shared" ref="M8:M45" si="29">Z8</f>
        <v>15.302</v>
      </c>
      <c r="N8" s="119">
        <f t="shared" ref="N8:N45" si="30">AE8*100/W8</f>
        <v>0.88482524701371479</v>
      </c>
      <c r="O8" s="119">
        <f t="shared" ref="O8:O45" si="31">AF8*100/W8</f>
        <v>47.110241181912023</v>
      </c>
      <c r="P8" s="217">
        <f t="shared" ref="P8:P45" si="32">AK8</f>
        <v>49</v>
      </c>
      <c r="Q8" s="218">
        <f t="shared" ref="Q8:Q45" si="33">AE8</f>
        <v>33</v>
      </c>
      <c r="R8" s="218">
        <f t="shared" ref="R8:R45" si="34">AF8</f>
        <v>1757</v>
      </c>
      <c r="T8">
        <v>530</v>
      </c>
      <c r="U8">
        <v>907</v>
      </c>
      <c r="V8" t="s">
        <v>214</v>
      </c>
      <c r="W8">
        <v>3729.55</v>
      </c>
      <c r="X8">
        <v>1998.5519999999999</v>
      </c>
      <c r="Y8">
        <v>1.8660000000000001</v>
      </c>
      <c r="Z8">
        <v>15.302</v>
      </c>
      <c r="AA8">
        <v>218.62135900000001</v>
      </c>
      <c r="AB8">
        <v>6.2174699999999996</v>
      </c>
      <c r="AC8">
        <v>80.674137999999999</v>
      </c>
      <c r="AD8" s="1">
        <v>679</v>
      </c>
      <c r="AE8">
        <v>33</v>
      </c>
      <c r="AF8">
        <v>1757</v>
      </c>
      <c r="AG8">
        <v>82</v>
      </c>
      <c r="AH8">
        <v>17.059403</v>
      </c>
      <c r="AI8">
        <v>6088.8</v>
      </c>
      <c r="AJ8">
        <v>0</v>
      </c>
      <c r="AK8">
        <v>49</v>
      </c>
      <c r="AL8">
        <v>17456</v>
      </c>
      <c r="AM8" t="s">
        <v>215</v>
      </c>
      <c r="AN8" t="s">
        <v>326</v>
      </c>
      <c r="AO8">
        <v>3729.55</v>
      </c>
      <c r="AR8" t="s">
        <v>115</v>
      </c>
      <c r="AS8" t="s">
        <v>116</v>
      </c>
      <c r="AT8" t="s">
        <v>199</v>
      </c>
      <c r="AU8" t="s">
        <v>214</v>
      </c>
      <c r="AV8" t="s">
        <v>48</v>
      </c>
      <c r="AW8">
        <v>1</v>
      </c>
      <c r="BB8">
        <v>0.88857142857142857</v>
      </c>
      <c r="BC8" t="s">
        <v>68</v>
      </c>
      <c r="BF8" t="s">
        <v>115</v>
      </c>
      <c r="BG8" t="s">
        <v>116</v>
      </c>
      <c r="BH8" t="s">
        <v>214</v>
      </c>
      <c r="BI8">
        <v>907</v>
      </c>
      <c r="BJ8">
        <v>1</v>
      </c>
      <c r="BK8" t="s">
        <v>199</v>
      </c>
      <c r="BL8" t="s">
        <v>170</v>
      </c>
      <c r="BM8">
        <v>0.88857142857142857</v>
      </c>
      <c r="BN8" t="s">
        <v>68</v>
      </c>
      <c r="BO8" t="s">
        <v>172</v>
      </c>
      <c r="BP8">
        <v>3729.55</v>
      </c>
    </row>
    <row r="9" spans="1:68" ht="16.5">
      <c r="A9" s="249" t="str">
        <f t="shared" si="18"/>
        <v>인천제물포교통</v>
      </c>
      <c r="B9" s="125" t="str">
        <f t="shared" si="1"/>
        <v>권인호</v>
      </c>
      <c r="C9" s="126" t="str">
        <f t="shared" si="19"/>
        <v>F</v>
      </c>
      <c r="D9" s="127">
        <f t="shared" si="20"/>
        <v>0.79291666666666671</v>
      </c>
      <c r="E9" s="128">
        <f t="shared" si="21"/>
        <v>2218</v>
      </c>
      <c r="F9" s="129" t="str">
        <f t="shared" si="22"/>
        <v>급행97</v>
      </c>
      <c r="G9" s="130" t="str">
        <f t="shared" si="23"/>
        <v>70바2858</v>
      </c>
      <c r="H9" s="131">
        <f t="shared" si="24"/>
        <v>1</v>
      </c>
      <c r="I9" s="132">
        <f t="shared" si="25"/>
        <v>2041.934</v>
      </c>
      <c r="J9" s="133">
        <f t="shared" si="26"/>
        <v>3.3666644677416417E-2</v>
      </c>
      <c r="K9" s="133">
        <f t="shared" si="27"/>
        <v>0.36192010838786343</v>
      </c>
      <c r="L9" s="133">
        <f t="shared" si="28"/>
        <v>0.26592436386288687</v>
      </c>
      <c r="M9" s="134">
        <f t="shared" si="29"/>
        <v>16.481999999999999</v>
      </c>
      <c r="N9" s="135">
        <f t="shared" si="30"/>
        <v>9.7946358697195895E-2</v>
      </c>
      <c r="O9" s="135">
        <f t="shared" si="31"/>
        <v>79.091684647985687</v>
      </c>
      <c r="P9" s="215">
        <f t="shared" si="32"/>
        <v>3</v>
      </c>
      <c r="Q9" s="216">
        <f t="shared" si="33"/>
        <v>2</v>
      </c>
      <c r="R9" s="216">
        <f t="shared" si="34"/>
        <v>1615</v>
      </c>
      <c r="T9">
        <v>530</v>
      </c>
      <c r="U9">
        <v>2218</v>
      </c>
      <c r="V9" t="s">
        <v>216</v>
      </c>
      <c r="W9">
        <v>2041.934</v>
      </c>
      <c r="X9">
        <v>1072.8689999999999</v>
      </c>
      <c r="Y9">
        <v>1.903</v>
      </c>
      <c r="Z9">
        <v>16.481999999999999</v>
      </c>
      <c r="AA9">
        <v>113.37357900000001</v>
      </c>
      <c r="AB9">
        <v>3.8169080000000002</v>
      </c>
      <c r="AC9">
        <v>41.032178000000002</v>
      </c>
      <c r="AD9" s="1">
        <v>543</v>
      </c>
      <c r="AE9">
        <v>2</v>
      </c>
      <c r="AF9">
        <v>1615</v>
      </c>
      <c r="AG9">
        <v>74</v>
      </c>
      <c r="AH9">
        <v>18.010667999999999</v>
      </c>
      <c r="AI9">
        <v>1427.6</v>
      </c>
      <c r="AJ9">
        <v>0</v>
      </c>
      <c r="AK9">
        <v>3</v>
      </c>
      <c r="AL9">
        <v>1170</v>
      </c>
      <c r="AM9" t="s">
        <v>217</v>
      </c>
      <c r="AN9" t="s">
        <v>327</v>
      </c>
      <c r="AO9">
        <v>2041.934</v>
      </c>
      <c r="AR9" t="s">
        <v>115</v>
      </c>
      <c r="AS9" t="s">
        <v>118</v>
      </c>
      <c r="AT9" t="s">
        <v>212</v>
      </c>
      <c r="AU9" t="s">
        <v>216</v>
      </c>
      <c r="AV9" t="s">
        <v>48</v>
      </c>
      <c r="AW9">
        <v>1</v>
      </c>
      <c r="BB9">
        <v>0.79291666666666671</v>
      </c>
      <c r="BC9" t="s">
        <v>69</v>
      </c>
      <c r="BF9" t="s">
        <v>115</v>
      </c>
      <c r="BG9" t="s">
        <v>118</v>
      </c>
      <c r="BH9" t="s">
        <v>216</v>
      </c>
      <c r="BI9">
        <v>2218</v>
      </c>
      <c r="BJ9">
        <v>1</v>
      </c>
      <c r="BK9" t="s">
        <v>212</v>
      </c>
      <c r="BL9" t="s">
        <v>170</v>
      </c>
      <c r="BM9">
        <v>0.79291666666666671</v>
      </c>
      <c r="BN9" t="s">
        <v>69</v>
      </c>
      <c r="BO9" t="s">
        <v>182</v>
      </c>
      <c r="BP9">
        <v>2041.934</v>
      </c>
    </row>
    <row r="10" spans="1:68" ht="16.5">
      <c r="A10" s="250" t="str">
        <f t="shared" si="18"/>
        <v>인천제물포교통</v>
      </c>
      <c r="B10" s="109" t="str">
        <f t="shared" si="1"/>
        <v>김광복</v>
      </c>
      <c r="C10" s="110" t="str">
        <f t="shared" si="19"/>
        <v>F</v>
      </c>
      <c r="D10" s="111">
        <f t="shared" si="20"/>
        <v>0.79629629629629617</v>
      </c>
      <c r="E10" s="112">
        <f t="shared" si="21"/>
        <v>4048</v>
      </c>
      <c r="F10" s="113" t="str">
        <f t="shared" si="22"/>
        <v>78</v>
      </c>
      <c r="G10" s="114" t="str">
        <f t="shared" si="23"/>
        <v>70바2770</v>
      </c>
      <c r="H10" s="115">
        <f t="shared" si="24"/>
        <v>1</v>
      </c>
      <c r="I10" s="116">
        <f t="shared" si="25"/>
        <v>401.74599999999998</v>
      </c>
      <c r="J10" s="117">
        <f t="shared" si="26"/>
        <v>2.092993030298964E-2</v>
      </c>
      <c r="K10" s="117">
        <f t="shared" si="27"/>
        <v>0.33659207192752294</v>
      </c>
      <c r="L10" s="117">
        <f t="shared" si="28"/>
        <v>0.31363100068202299</v>
      </c>
      <c r="M10" s="118">
        <f t="shared" si="29"/>
        <v>13.523999999999999</v>
      </c>
      <c r="N10" s="119">
        <f t="shared" si="30"/>
        <v>0</v>
      </c>
      <c r="O10" s="119">
        <f t="shared" si="31"/>
        <v>32.607667531226198</v>
      </c>
      <c r="P10" s="217">
        <f t="shared" si="32"/>
        <v>1</v>
      </c>
      <c r="Q10" s="218">
        <f t="shared" si="33"/>
        <v>0</v>
      </c>
      <c r="R10" s="218">
        <f t="shared" si="34"/>
        <v>131</v>
      </c>
      <c r="T10">
        <v>530</v>
      </c>
      <c r="U10">
        <v>4048</v>
      </c>
      <c r="V10" t="s">
        <v>328</v>
      </c>
      <c r="W10">
        <v>401.74599999999998</v>
      </c>
      <c r="X10">
        <v>186.86199999999999</v>
      </c>
      <c r="Y10">
        <v>2.15</v>
      </c>
      <c r="Z10">
        <v>13.523999999999999</v>
      </c>
      <c r="AA10">
        <v>19.973884000000002</v>
      </c>
      <c r="AB10">
        <v>0.41805199999999998</v>
      </c>
      <c r="AC10">
        <v>6.7230509999999999</v>
      </c>
      <c r="AD10" s="1">
        <v>126</v>
      </c>
      <c r="AE10">
        <v>0</v>
      </c>
      <c r="AF10">
        <v>131</v>
      </c>
      <c r="AG10">
        <v>77</v>
      </c>
      <c r="AH10">
        <v>20.113564</v>
      </c>
      <c r="AI10">
        <v>1992.7</v>
      </c>
      <c r="AJ10">
        <v>0</v>
      </c>
      <c r="AK10">
        <v>1</v>
      </c>
      <c r="AL10">
        <v>117</v>
      </c>
      <c r="AM10" t="s">
        <v>329</v>
      </c>
      <c r="AN10" t="s">
        <v>330</v>
      </c>
      <c r="AO10">
        <v>401.74599999999998</v>
      </c>
      <c r="AR10" t="s">
        <v>115</v>
      </c>
      <c r="AS10" t="s">
        <v>117</v>
      </c>
      <c r="AT10" t="s">
        <v>204</v>
      </c>
      <c r="AU10" t="s">
        <v>328</v>
      </c>
      <c r="AV10" t="s">
        <v>48</v>
      </c>
      <c r="AW10">
        <v>1</v>
      </c>
      <c r="BB10">
        <v>0.79629629629629617</v>
      </c>
      <c r="BC10" t="s">
        <v>69</v>
      </c>
      <c r="BF10" t="s">
        <v>115</v>
      </c>
      <c r="BG10" t="s">
        <v>117</v>
      </c>
      <c r="BH10" t="s">
        <v>328</v>
      </c>
      <c r="BI10">
        <v>4048</v>
      </c>
      <c r="BJ10">
        <v>1</v>
      </c>
      <c r="BK10" t="s">
        <v>204</v>
      </c>
      <c r="BL10" t="s">
        <v>170</v>
      </c>
      <c r="BM10">
        <v>0.79629629629629617</v>
      </c>
      <c r="BN10" t="s">
        <v>69</v>
      </c>
      <c r="BO10" t="s">
        <v>182</v>
      </c>
      <c r="BP10">
        <v>401.74599999999998</v>
      </c>
    </row>
    <row r="11" spans="1:68" ht="16.5">
      <c r="A11" s="249" t="str">
        <f t="shared" si="18"/>
        <v>인천제물포교통</v>
      </c>
      <c r="B11" s="125" t="str">
        <f t="shared" si="1"/>
        <v>김광하</v>
      </c>
      <c r="C11" s="126" t="str">
        <f t="shared" si="19"/>
        <v>D</v>
      </c>
      <c r="D11" s="127">
        <f t="shared" si="20"/>
        <v>0.84968828173129451</v>
      </c>
      <c r="E11" s="128">
        <f t="shared" si="21"/>
        <v>2316</v>
      </c>
      <c r="F11" s="129" t="str">
        <f t="shared" si="22"/>
        <v>급행97</v>
      </c>
      <c r="G11" s="130" t="str">
        <f t="shared" si="23"/>
        <v>70바2831</v>
      </c>
      <c r="H11" s="131">
        <f t="shared" si="24"/>
        <v>3</v>
      </c>
      <c r="I11" s="132">
        <f t="shared" si="25"/>
        <v>402.01900000000001</v>
      </c>
      <c r="J11" s="133">
        <f t="shared" si="26"/>
        <v>3.5378830315622438E-2</v>
      </c>
      <c r="K11" s="133">
        <f t="shared" si="27"/>
        <v>0.35818143842456118</v>
      </c>
      <c r="L11" s="133">
        <f t="shared" si="28"/>
        <v>0.19899556986112596</v>
      </c>
      <c r="M11" s="134">
        <f t="shared" si="29"/>
        <v>14.929</v>
      </c>
      <c r="N11" s="135">
        <f t="shared" si="30"/>
        <v>0.24874446232640746</v>
      </c>
      <c r="O11" s="135">
        <f t="shared" si="31"/>
        <v>42.037814133162861</v>
      </c>
      <c r="P11" s="215">
        <f t="shared" si="32"/>
        <v>5</v>
      </c>
      <c r="Q11" s="216">
        <f t="shared" si="33"/>
        <v>1</v>
      </c>
      <c r="R11" s="216">
        <f t="shared" si="34"/>
        <v>169</v>
      </c>
      <c r="T11">
        <v>530</v>
      </c>
      <c r="U11">
        <v>2316</v>
      </c>
      <c r="V11" t="s">
        <v>331</v>
      </c>
      <c r="W11">
        <v>402.01900000000001</v>
      </c>
      <c r="X11">
        <v>211.16200000000001</v>
      </c>
      <c r="Y11">
        <v>1.9039999999999999</v>
      </c>
      <c r="Z11">
        <v>14.929</v>
      </c>
      <c r="AA11">
        <v>24.355270999999998</v>
      </c>
      <c r="AB11">
        <v>0.86166100000000001</v>
      </c>
      <c r="AC11">
        <v>8.7236060000000002</v>
      </c>
      <c r="AD11" s="1">
        <v>80</v>
      </c>
      <c r="AE11">
        <v>1</v>
      </c>
      <c r="AF11">
        <v>169</v>
      </c>
      <c r="AG11">
        <v>74</v>
      </c>
      <c r="AH11">
        <v>16.506447000000001</v>
      </c>
      <c r="AI11">
        <v>779.6</v>
      </c>
      <c r="AJ11">
        <v>0</v>
      </c>
      <c r="AK11">
        <v>5</v>
      </c>
      <c r="AL11">
        <v>1107</v>
      </c>
      <c r="AM11" t="s">
        <v>332</v>
      </c>
      <c r="AN11" t="s">
        <v>333</v>
      </c>
      <c r="AO11">
        <v>148.376</v>
      </c>
      <c r="AR11" t="s">
        <v>115</v>
      </c>
      <c r="AS11" t="s">
        <v>118</v>
      </c>
      <c r="AT11" t="s">
        <v>207</v>
      </c>
      <c r="AU11" t="s">
        <v>331</v>
      </c>
      <c r="AV11" t="s">
        <v>48</v>
      </c>
      <c r="AW11">
        <v>3</v>
      </c>
      <c r="BB11">
        <v>0.84968828173129451</v>
      </c>
      <c r="BC11" t="s">
        <v>66</v>
      </c>
      <c r="BF11" t="s">
        <v>115</v>
      </c>
      <c r="BG11" t="s">
        <v>118</v>
      </c>
      <c r="BH11" t="s">
        <v>331</v>
      </c>
      <c r="BI11">
        <v>2316</v>
      </c>
      <c r="BJ11">
        <v>3</v>
      </c>
      <c r="BK11" t="s">
        <v>207</v>
      </c>
      <c r="BL11" t="s">
        <v>202</v>
      </c>
      <c r="BM11">
        <v>0.84968828173129451</v>
      </c>
      <c r="BN11" t="s">
        <v>66</v>
      </c>
      <c r="BO11" t="s">
        <v>173</v>
      </c>
      <c r="BP11">
        <v>402.01900000000001</v>
      </c>
    </row>
    <row r="12" spans="1:68" ht="16.5">
      <c r="A12" s="250" t="str">
        <f t="shared" si="18"/>
        <v>인천제물포교통</v>
      </c>
      <c r="B12" s="109" t="str">
        <f t="shared" si="1"/>
        <v>김석수</v>
      </c>
      <c r="C12" s="110" t="str">
        <f t="shared" si="19"/>
        <v>B</v>
      </c>
      <c r="D12" s="111">
        <f t="shared" si="20"/>
        <v>0.90245326426105044</v>
      </c>
      <c r="E12" s="112">
        <f t="shared" si="21"/>
        <v>1954</v>
      </c>
      <c r="F12" s="113" t="str">
        <f t="shared" si="22"/>
        <v>78</v>
      </c>
      <c r="G12" s="114" t="str">
        <f t="shared" si="23"/>
        <v>70바2608</v>
      </c>
      <c r="H12" s="115">
        <f t="shared" si="24"/>
        <v>3</v>
      </c>
      <c r="I12" s="116">
        <f t="shared" si="25"/>
        <v>486.83299999999997</v>
      </c>
      <c r="J12" s="117">
        <f t="shared" si="26"/>
        <v>1.6193466573354066E-2</v>
      </c>
      <c r="K12" s="117">
        <f t="shared" si="27"/>
        <v>0.31641098624349129</v>
      </c>
      <c r="L12" s="117">
        <f t="shared" si="28"/>
        <v>0.2567615588918582</v>
      </c>
      <c r="M12" s="118">
        <f t="shared" si="29"/>
        <v>11.436999999999999</v>
      </c>
      <c r="N12" s="119">
        <f t="shared" si="30"/>
        <v>5.9568681662911098</v>
      </c>
      <c r="O12" s="119">
        <f t="shared" si="31"/>
        <v>37.179073727541066</v>
      </c>
      <c r="P12" s="217">
        <f t="shared" si="32"/>
        <v>0</v>
      </c>
      <c r="Q12" s="218">
        <f t="shared" si="33"/>
        <v>29</v>
      </c>
      <c r="R12" s="218">
        <f t="shared" si="34"/>
        <v>181</v>
      </c>
      <c r="T12">
        <v>530</v>
      </c>
      <c r="U12">
        <v>1954</v>
      </c>
      <c r="V12" t="s">
        <v>334</v>
      </c>
      <c r="W12">
        <v>486.83300000000003</v>
      </c>
      <c r="X12">
        <v>218.52099999999999</v>
      </c>
      <c r="Y12">
        <v>2.2280000000000002</v>
      </c>
      <c r="Z12">
        <v>11.436999999999999</v>
      </c>
      <c r="AA12">
        <v>25.164161</v>
      </c>
      <c r="AB12">
        <v>0.407495</v>
      </c>
      <c r="AC12">
        <v>7.9622169999999999</v>
      </c>
      <c r="AD12" s="1">
        <v>125</v>
      </c>
      <c r="AE12">
        <v>29</v>
      </c>
      <c r="AF12">
        <v>181</v>
      </c>
      <c r="AG12">
        <v>68</v>
      </c>
      <c r="AH12">
        <v>19.346283</v>
      </c>
      <c r="AI12">
        <v>277.60000000000002</v>
      </c>
      <c r="AJ12">
        <v>0</v>
      </c>
      <c r="AK12">
        <v>0</v>
      </c>
      <c r="AL12">
        <v>0</v>
      </c>
      <c r="AM12" t="s">
        <v>335</v>
      </c>
      <c r="AN12" t="s">
        <v>336</v>
      </c>
      <c r="AO12">
        <v>187.17</v>
      </c>
      <c r="AR12" t="s">
        <v>115</v>
      </c>
      <c r="AS12" t="s">
        <v>117</v>
      </c>
      <c r="AT12" t="s">
        <v>203</v>
      </c>
      <c r="AU12" t="s">
        <v>334</v>
      </c>
      <c r="AV12" t="s">
        <v>48</v>
      </c>
      <c r="AW12">
        <v>3</v>
      </c>
      <c r="BB12">
        <v>0.90245326426105044</v>
      </c>
      <c r="BC12" t="s">
        <v>67</v>
      </c>
      <c r="BF12" t="s">
        <v>115</v>
      </c>
      <c r="BG12" t="s">
        <v>117</v>
      </c>
      <c r="BH12" t="s">
        <v>334</v>
      </c>
      <c r="BI12">
        <v>1954</v>
      </c>
      <c r="BJ12">
        <v>3</v>
      </c>
      <c r="BK12" t="s">
        <v>203</v>
      </c>
      <c r="BL12" t="s">
        <v>208</v>
      </c>
      <c r="BM12">
        <v>0.90245326426105044</v>
      </c>
      <c r="BN12" t="s">
        <v>67</v>
      </c>
      <c r="BO12" t="s">
        <v>171</v>
      </c>
      <c r="BP12">
        <v>486.83299999999997</v>
      </c>
    </row>
    <row r="13" spans="1:68" ht="16.5">
      <c r="A13" s="249" t="str">
        <f t="shared" si="18"/>
        <v>인천제물포교통</v>
      </c>
      <c r="B13" s="125" t="str">
        <f t="shared" si="1"/>
        <v>김선우</v>
      </c>
      <c r="C13" s="126" t="str">
        <f t="shared" si="19"/>
        <v>D</v>
      </c>
      <c r="D13" s="127">
        <f t="shared" si="20"/>
        <v>0.83328406730860016</v>
      </c>
      <c r="E13" s="128">
        <f t="shared" si="21"/>
        <v>7881</v>
      </c>
      <c r="F13" s="129" t="str">
        <f t="shared" si="22"/>
        <v>급행97</v>
      </c>
      <c r="G13" s="130" t="str">
        <f t="shared" si="23"/>
        <v>70바2835</v>
      </c>
      <c r="H13" s="131">
        <f t="shared" si="24"/>
        <v>2</v>
      </c>
      <c r="I13" s="132">
        <f t="shared" si="25"/>
        <v>494.34000000000003</v>
      </c>
      <c r="J13" s="133">
        <f t="shared" si="26"/>
        <v>2.2558922640652266E-2</v>
      </c>
      <c r="K13" s="133">
        <f t="shared" si="27"/>
        <v>0.37789924040240425</v>
      </c>
      <c r="L13" s="133">
        <f t="shared" si="28"/>
        <v>0.13148844924545858</v>
      </c>
      <c r="M13" s="134">
        <f t="shared" si="29"/>
        <v>14.891999999999999</v>
      </c>
      <c r="N13" s="135">
        <f t="shared" si="30"/>
        <v>0</v>
      </c>
      <c r="O13" s="135">
        <f t="shared" si="31"/>
        <v>43.087753368127203</v>
      </c>
      <c r="P13" s="215">
        <f t="shared" si="32"/>
        <v>4</v>
      </c>
      <c r="Q13" s="216">
        <f t="shared" si="33"/>
        <v>0</v>
      </c>
      <c r="R13" s="216">
        <f t="shared" si="34"/>
        <v>213</v>
      </c>
      <c r="T13">
        <v>530</v>
      </c>
      <c r="U13">
        <v>7881</v>
      </c>
      <c r="V13" t="s">
        <v>337</v>
      </c>
      <c r="W13">
        <v>494.34</v>
      </c>
      <c r="X13">
        <v>247.358</v>
      </c>
      <c r="Y13">
        <v>1.998</v>
      </c>
      <c r="Z13">
        <v>14.891999999999999</v>
      </c>
      <c r="AA13">
        <v>28.837769000000002</v>
      </c>
      <c r="AB13">
        <v>0.65054900000000004</v>
      </c>
      <c r="AC13">
        <v>10.897771000000001</v>
      </c>
      <c r="AD13" s="1">
        <v>65</v>
      </c>
      <c r="AE13">
        <v>0</v>
      </c>
      <c r="AF13">
        <v>213</v>
      </c>
      <c r="AG13">
        <v>72</v>
      </c>
      <c r="AH13">
        <v>17.142102000000001</v>
      </c>
      <c r="AI13">
        <v>414.9</v>
      </c>
      <c r="AJ13">
        <v>0</v>
      </c>
      <c r="AK13">
        <v>4</v>
      </c>
      <c r="AL13">
        <v>556</v>
      </c>
      <c r="AM13" t="s">
        <v>338</v>
      </c>
      <c r="AN13" t="s">
        <v>339</v>
      </c>
      <c r="AO13">
        <v>392.11900000000003</v>
      </c>
      <c r="AR13" t="s">
        <v>115</v>
      </c>
      <c r="AS13" t="s">
        <v>118</v>
      </c>
      <c r="AT13" t="s">
        <v>210</v>
      </c>
      <c r="AU13" t="s">
        <v>337</v>
      </c>
      <c r="AV13" t="s">
        <v>48</v>
      </c>
      <c r="AW13">
        <v>2</v>
      </c>
      <c r="BB13">
        <v>0.83328406730860016</v>
      </c>
      <c r="BC13" t="s">
        <v>66</v>
      </c>
      <c r="BF13" t="s">
        <v>115</v>
      </c>
      <c r="BG13" t="s">
        <v>118</v>
      </c>
      <c r="BH13" t="s">
        <v>337</v>
      </c>
      <c r="BI13">
        <v>7881</v>
      </c>
      <c r="BJ13">
        <v>2</v>
      </c>
      <c r="BK13" t="s">
        <v>210</v>
      </c>
      <c r="BL13" t="s">
        <v>207</v>
      </c>
      <c r="BM13">
        <v>0.83328406730860016</v>
      </c>
      <c r="BN13" t="s">
        <v>66</v>
      </c>
      <c r="BO13" t="s">
        <v>173</v>
      </c>
      <c r="BP13">
        <v>494.34000000000003</v>
      </c>
    </row>
    <row r="14" spans="1:68" ht="16.5">
      <c r="A14" s="250" t="str">
        <f t="shared" si="18"/>
        <v>인천제물포교통</v>
      </c>
      <c r="B14" s="109" t="str">
        <f t="shared" si="1"/>
        <v>김승호</v>
      </c>
      <c r="C14" s="110" t="str">
        <f t="shared" si="19"/>
        <v>F</v>
      </c>
      <c r="D14" s="111">
        <f t="shared" si="20"/>
        <v>0.78760000000000008</v>
      </c>
      <c r="E14" s="112">
        <f t="shared" si="21"/>
        <v>6697</v>
      </c>
      <c r="F14" s="113" t="str">
        <f t="shared" si="22"/>
        <v>급행97</v>
      </c>
      <c r="G14" s="114" t="str">
        <f t="shared" si="23"/>
        <v>70바2834</v>
      </c>
      <c r="H14" s="115">
        <f t="shared" si="24"/>
        <v>1</v>
      </c>
      <c r="I14" s="116">
        <f t="shared" si="25"/>
        <v>2364.5700000000002</v>
      </c>
      <c r="J14" s="117">
        <f t="shared" si="26"/>
        <v>5.0704091825229419E-2</v>
      </c>
      <c r="K14" s="117">
        <f t="shared" si="27"/>
        <v>0.35934147988183845</v>
      </c>
      <c r="L14" s="117">
        <f t="shared" si="28"/>
        <v>0.24909391559564739</v>
      </c>
      <c r="M14" s="118">
        <f t="shared" si="29"/>
        <v>14.294</v>
      </c>
      <c r="N14" s="119">
        <f t="shared" si="30"/>
        <v>4.2290987367682067E-2</v>
      </c>
      <c r="O14" s="119">
        <f t="shared" si="31"/>
        <v>20.807165784899578</v>
      </c>
      <c r="P14" s="217">
        <f t="shared" si="32"/>
        <v>30</v>
      </c>
      <c r="Q14" s="218">
        <f t="shared" si="33"/>
        <v>1</v>
      </c>
      <c r="R14" s="218">
        <f t="shared" si="34"/>
        <v>492</v>
      </c>
      <c r="T14">
        <v>530</v>
      </c>
      <c r="U14">
        <v>6697</v>
      </c>
      <c r="V14" t="s">
        <v>218</v>
      </c>
      <c r="W14">
        <v>2364.5700000000002</v>
      </c>
      <c r="X14">
        <v>1200.9829999999999</v>
      </c>
      <c r="Y14">
        <v>1.9690000000000001</v>
      </c>
      <c r="Z14">
        <v>14.294</v>
      </c>
      <c r="AA14">
        <v>140.542464</v>
      </c>
      <c r="AB14">
        <v>7.1260779999999997</v>
      </c>
      <c r="AC14">
        <v>50.502737000000003</v>
      </c>
      <c r="AD14" s="1">
        <v>589</v>
      </c>
      <c r="AE14">
        <v>1</v>
      </c>
      <c r="AF14">
        <v>492</v>
      </c>
      <c r="AG14">
        <v>73</v>
      </c>
      <c r="AH14">
        <v>16.824594000000001</v>
      </c>
      <c r="AI14">
        <v>1005.9</v>
      </c>
      <c r="AJ14">
        <v>0</v>
      </c>
      <c r="AK14">
        <v>30</v>
      </c>
      <c r="AL14">
        <v>7801</v>
      </c>
      <c r="AM14" t="s">
        <v>219</v>
      </c>
      <c r="AN14" t="s">
        <v>340</v>
      </c>
      <c r="AO14">
        <v>2364.5700000000002</v>
      </c>
      <c r="AR14" t="s">
        <v>115</v>
      </c>
      <c r="AS14" t="s">
        <v>118</v>
      </c>
      <c r="AT14" t="s">
        <v>209</v>
      </c>
      <c r="AU14" t="s">
        <v>218</v>
      </c>
      <c r="AV14" t="s">
        <v>48</v>
      </c>
      <c r="AW14">
        <v>1</v>
      </c>
      <c r="BB14">
        <v>0.78760000000000008</v>
      </c>
      <c r="BC14" t="s">
        <v>69</v>
      </c>
      <c r="BF14" t="s">
        <v>115</v>
      </c>
      <c r="BG14" t="s">
        <v>118</v>
      </c>
      <c r="BH14" t="s">
        <v>218</v>
      </c>
      <c r="BI14">
        <v>6697</v>
      </c>
      <c r="BJ14">
        <v>1</v>
      </c>
      <c r="BK14" t="s">
        <v>209</v>
      </c>
      <c r="BL14" t="s">
        <v>170</v>
      </c>
      <c r="BM14">
        <v>0.78760000000000008</v>
      </c>
      <c r="BN14" t="s">
        <v>69</v>
      </c>
      <c r="BO14" t="s">
        <v>182</v>
      </c>
      <c r="BP14">
        <v>2364.5700000000002</v>
      </c>
    </row>
    <row r="15" spans="1:68" ht="16.5">
      <c r="A15" s="249" t="str">
        <f t="shared" si="18"/>
        <v>인천제물포교통</v>
      </c>
      <c r="B15" s="125" t="str">
        <f t="shared" si="1"/>
        <v>김은범</v>
      </c>
      <c r="C15" s="126" t="str">
        <f t="shared" si="19"/>
        <v>F</v>
      </c>
      <c r="D15" s="127">
        <f t="shared" si="20"/>
        <v>0.78249999999999997</v>
      </c>
      <c r="E15" s="128">
        <f t="shared" si="21"/>
        <v>8373</v>
      </c>
      <c r="F15" s="129" t="str">
        <f t="shared" si="22"/>
        <v>급행97</v>
      </c>
      <c r="G15" s="130" t="str">
        <f t="shared" si="23"/>
        <v>70바2854</v>
      </c>
      <c r="H15" s="131">
        <f t="shared" si="24"/>
        <v>1</v>
      </c>
      <c r="I15" s="132">
        <f t="shared" si="25"/>
        <v>4823.1000000000004</v>
      </c>
      <c r="J15" s="133">
        <f t="shared" si="26"/>
        <v>3.9069063672024722E-2</v>
      </c>
      <c r="K15" s="133">
        <f t="shared" si="27"/>
        <v>0.3570037110174199</v>
      </c>
      <c r="L15" s="133">
        <f t="shared" si="28"/>
        <v>0.1579896746905517</v>
      </c>
      <c r="M15" s="134">
        <f t="shared" si="29"/>
        <v>16.434999999999999</v>
      </c>
      <c r="N15" s="135">
        <f t="shared" si="30"/>
        <v>2.4465592668615619</v>
      </c>
      <c r="O15" s="135">
        <f t="shared" si="31"/>
        <v>76.050672803798378</v>
      </c>
      <c r="P15" s="215">
        <f t="shared" si="32"/>
        <v>25</v>
      </c>
      <c r="Q15" s="216">
        <f t="shared" si="33"/>
        <v>118</v>
      </c>
      <c r="R15" s="216">
        <f t="shared" si="34"/>
        <v>3668</v>
      </c>
      <c r="T15">
        <v>530</v>
      </c>
      <c r="U15">
        <v>8373</v>
      </c>
      <c r="V15" t="s">
        <v>341</v>
      </c>
      <c r="W15">
        <v>4823.1000000000004</v>
      </c>
      <c r="X15">
        <v>2568.4609999999998</v>
      </c>
      <c r="Y15">
        <v>1.8779999999999999</v>
      </c>
      <c r="Z15">
        <v>16.434999999999999</v>
      </c>
      <c r="AA15">
        <v>266.79044800000003</v>
      </c>
      <c r="AB15">
        <v>10.423253000000001</v>
      </c>
      <c r="AC15">
        <v>95.245180000000005</v>
      </c>
      <c r="AD15" s="1">
        <v>762</v>
      </c>
      <c r="AE15">
        <v>118</v>
      </c>
      <c r="AF15">
        <v>3668</v>
      </c>
      <c r="AG15">
        <v>79</v>
      </c>
      <c r="AH15">
        <v>18.078233000000001</v>
      </c>
      <c r="AI15">
        <v>6147.8</v>
      </c>
      <c r="AJ15">
        <v>0</v>
      </c>
      <c r="AK15">
        <v>25</v>
      </c>
      <c r="AL15">
        <v>7321</v>
      </c>
      <c r="AM15" t="s">
        <v>342</v>
      </c>
      <c r="AN15" t="s">
        <v>343</v>
      </c>
      <c r="AO15">
        <v>4823.1000000000004</v>
      </c>
      <c r="AR15" t="s">
        <v>115</v>
      </c>
      <c r="AS15" t="s">
        <v>118</v>
      </c>
      <c r="AT15" t="s">
        <v>211</v>
      </c>
      <c r="AU15" t="s">
        <v>341</v>
      </c>
      <c r="AV15" t="s">
        <v>48</v>
      </c>
      <c r="AW15">
        <v>1</v>
      </c>
      <c r="BB15">
        <v>0.78249999999999997</v>
      </c>
      <c r="BC15" t="s">
        <v>69</v>
      </c>
      <c r="BF15" t="s">
        <v>115</v>
      </c>
      <c r="BG15" t="s">
        <v>118</v>
      </c>
      <c r="BH15" t="s">
        <v>341</v>
      </c>
      <c r="BI15">
        <v>8373</v>
      </c>
      <c r="BJ15">
        <v>1</v>
      </c>
      <c r="BK15" t="s">
        <v>211</v>
      </c>
      <c r="BL15" t="s">
        <v>170</v>
      </c>
      <c r="BM15">
        <v>0.78249999999999997</v>
      </c>
      <c r="BN15" t="s">
        <v>69</v>
      </c>
      <c r="BO15" t="s">
        <v>182</v>
      </c>
      <c r="BP15">
        <v>4823.1000000000004</v>
      </c>
    </row>
    <row r="16" spans="1:68" ht="16.5">
      <c r="A16" s="250" t="str">
        <f t="shared" si="18"/>
        <v>인천제물포교통</v>
      </c>
      <c r="B16" s="109" t="str">
        <f t="shared" si="1"/>
        <v>김종섭</v>
      </c>
      <c r="C16" s="110" t="str">
        <f t="shared" si="19"/>
        <v>F</v>
      </c>
      <c r="D16" s="111">
        <f t="shared" si="20"/>
        <v>0.76559999999999995</v>
      </c>
      <c r="E16" s="112">
        <f t="shared" si="21"/>
        <v>4173</v>
      </c>
      <c r="F16" s="113" t="str">
        <f t="shared" si="22"/>
        <v>급행97</v>
      </c>
      <c r="G16" s="114" t="str">
        <f t="shared" si="23"/>
        <v>70바2834</v>
      </c>
      <c r="H16" s="115">
        <f t="shared" si="24"/>
        <v>1</v>
      </c>
      <c r="I16" s="116">
        <f t="shared" si="25"/>
        <v>2253.7620000000002</v>
      </c>
      <c r="J16" s="117">
        <f t="shared" si="26"/>
        <v>7.1662770679298979E-2</v>
      </c>
      <c r="K16" s="117">
        <f t="shared" si="27"/>
        <v>0.33128507181760658</v>
      </c>
      <c r="L16" s="117">
        <f t="shared" si="28"/>
        <v>0.2892940780792293</v>
      </c>
      <c r="M16" s="118">
        <f t="shared" si="29"/>
        <v>13.462999999999999</v>
      </c>
      <c r="N16" s="119">
        <f t="shared" si="30"/>
        <v>4.4370257374114923E-2</v>
      </c>
      <c r="O16" s="119">
        <f t="shared" si="31"/>
        <v>19.256691700365877</v>
      </c>
      <c r="P16" s="217">
        <f t="shared" si="32"/>
        <v>12</v>
      </c>
      <c r="Q16" s="218">
        <f t="shared" si="33"/>
        <v>1</v>
      </c>
      <c r="R16" s="218">
        <f t="shared" si="34"/>
        <v>434</v>
      </c>
      <c r="T16">
        <v>530</v>
      </c>
      <c r="U16">
        <v>4173</v>
      </c>
      <c r="V16" t="s">
        <v>220</v>
      </c>
      <c r="W16">
        <v>2253.7620000000002</v>
      </c>
      <c r="X16">
        <v>1177.5540000000001</v>
      </c>
      <c r="Y16">
        <v>1.9139999999999999</v>
      </c>
      <c r="Z16">
        <v>13.462999999999999</v>
      </c>
      <c r="AA16">
        <v>141.68552099999999</v>
      </c>
      <c r="AB16">
        <v>10.153577</v>
      </c>
      <c r="AC16">
        <v>46.938298000000003</v>
      </c>
      <c r="AD16" s="1">
        <v>652</v>
      </c>
      <c r="AE16">
        <v>1</v>
      </c>
      <c r="AF16">
        <v>434</v>
      </c>
      <c r="AG16">
        <v>73</v>
      </c>
      <c r="AH16">
        <v>15.906791</v>
      </c>
      <c r="AI16">
        <v>987.4</v>
      </c>
      <c r="AJ16">
        <v>0</v>
      </c>
      <c r="AK16">
        <v>12</v>
      </c>
      <c r="AL16">
        <v>1916</v>
      </c>
      <c r="AM16" t="s">
        <v>221</v>
      </c>
      <c r="AN16" t="s">
        <v>344</v>
      </c>
      <c r="AO16">
        <v>2253.7620000000002</v>
      </c>
      <c r="AR16" t="s">
        <v>115</v>
      </c>
      <c r="AS16" t="s">
        <v>118</v>
      </c>
      <c r="AT16" t="s">
        <v>209</v>
      </c>
      <c r="AU16" t="s">
        <v>220</v>
      </c>
      <c r="AV16" t="s">
        <v>48</v>
      </c>
      <c r="AW16">
        <v>1</v>
      </c>
      <c r="BB16">
        <v>0.76559999999999995</v>
      </c>
      <c r="BC16" t="s">
        <v>69</v>
      </c>
      <c r="BF16" t="s">
        <v>115</v>
      </c>
      <c r="BG16" t="s">
        <v>118</v>
      </c>
      <c r="BH16" t="s">
        <v>220</v>
      </c>
      <c r="BI16">
        <v>4173</v>
      </c>
      <c r="BJ16">
        <v>1</v>
      </c>
      <c r="BK16" t="s">
        <v>209</v>
      </c>
      <c r="BL16" t="s">
        <v>170</v>
      </c>
      <c r="BM16">
        <v>0.76559999999999995</v>
      </c>
      <c r="BN16" t="s">
        <v>69</v>
      </c>
      <c r="BO16" t="s">
        <v>182</v>
      </c>
      <c r="BP16">
        <v>2253.7620000000002</v>
      </c>
    </row>
    <row r="17" spans="1:68" ht="16.5">
      <c r="A17" s="249" t="str">
        <f t="shared" si="18"/>
        <v>인천제물포교통</v>
      </c>
      <c r="B17" s="125" t="str">
        <f t="shared" si="1"/>
        <v>김종윤</v>
      </c>
      <c r="C17" s="126" t="str">
        <f t="shared" si="19"/>
        <v>C</v>
      </c>
      <c r="D17" s="127">
        <f t="shared" si="20"/>
        <v>0.85400461953084206</v>
      </c>
      <c r="E17" s="128">
        <f t="shared" si="21"/>
        <v>2190</v>
      </c>
      <c r="F17" s="129" t="str">
        <f t="shared" si="22"/>
        <v>30</v>
      </c>
      <c r="G17" s="130" t="str">
        <f t="shared" si="23"/>
        <v>70바2602</v>
      </c>
      <c r="H17" s="131">
        <f t="shared" si="24"/>
        <v>7</v>
      </c>
      <c r="I17" s="132">
        <f t="shared" si="25"/>
        <v>3486.873</v>
      </c>
      <c r="J17" s="133">
        <f t="shared" si="26"/>
        <v>3.6223813148551262E-2</v>
      </c>
      <c r="K17" s="133">
        <f t="shared" si="27"/>
        <v>0.35695659063023749</v>
      </c>
      <c r="L17" s="133">
        <f t="shared" si="28"/>
        <v>0.19731145929318331</v>
      </c>
      <c r="M17" s="134">
        <f t="shared" si="29"/>
        <v>15.475</v>
      </c>
      <c r="N17" s="135">
        <f t="shared" si="30"/>
        <v>1.4052705676404045</v>
      </c>
      <c r="O17" s="135">
        <f t="shared" si="31"/>
        <v>43.592066588028871</v>
      </c>
      <c r="P17" s="215">
        <f t="shared" si="32"/>
        <v>38</v>
      </c>
      <c r="Q17" s="216">
        <f t="shared" si="33"/>
        <v>49</v>
      </c>
      <c r="R17" s="216">
        <f t="shared" si="34"/>
        <v>1520</v>
      </c>
      <c r="T17">
        <v>530</v>
      </c>
      <c r="U17">
        <v>2190</v>
      </c>
      <c r="V17" t="s">
        <v>222</v>
      </c>
      <c r="W17">
        <v>3486.873</v>
      </c>
      <c r="X17">
        <v>1806.9849999999999</v>
      </c>
      <c r="Y17">
        <v>1.93</v>
      </c>
      <c r="Z17">
        <v>15.475</v>
      </c>
      <c r="AA17">
        <v>198.763586</v>
      </c>
      <c r="AB17">
        <v>7.1999750000000002</v>
      </c>
      <c r="AC17">
        <v>70.949972000000002</v>
      </c>
      <c r="AD17" s="1">
        <v>688</v>
      </c>
      <c r="AE17">
        <v>49</v>
      </c>
      <c r="AF17">
        <v>1520</v>
      </c>
      <c r="AG17">
        <v>74</v>
      </c>
      <c r="AH17">
        <v>17.542815000000001</v>
      </c>
      <c r="AI17">
        <v>2586.6999999999998</v>
      </c>
      <c r="AJ17">
        <v>0</v>
      </c>
      <c r="AK17">
        <v>38</v>
      </c>
      <c r="AL17">
        <v>12645</v>
      </c>
      <c r="AM17" t="s">
        <v>223</v>
      </c>
      <c r="AN17" t="s">
        <v>345</v>
      </c>
      <c r="AO17">
        <v>2318.02</v>
      </c>
      <c r="AR17" t="s">
        <v>115</v>
      </c>
      <c r="AS17" t="s">
        <v>116</v>
      </c>
      <c r="AT17" t="s">
        <v>192</v>
      </c>
      <c r="AU17" t="s">
        <v>222</v>
      </c>
      <c r="AV17" t="s">
        <v>48</v>
      </c>
      <c r="AW17">
        <v>7</v>
      </c>
      <c r="BB17">
        <v>0.85400461953084206</v>
      </c>
      <c r="BC17" t="s">
        <v>68</v>
      </c>
      <c r="BF17" t="s">
        <v>115</v>
      </c>
      <c r="BG17" t="s">
        <v>116</v>
      </c>
      <c r="BH17" t="s">
        <v>222</v>
      </c>
      <c r="BI17">
        <v>2190</v>
      </c>
      <c r="BJ17">
        <v>7</v>
      </c>
      <c r="BK17" t="s">
        <v>192</v>
      </c>
      <c r="BL17" t="s">
        <v>203</v>
      </c>
      <c r="BM17">
        <v>0.85400461953084206</v>
      </c>
      <c r="BN17" t="s">
        <v>68</v>
      </c>
      <c r="BO17" t="s">
        <v>172</v>
      </c>
      <c r="BP17">
        <v>3486.873</v>
      </c>
    </row>
    <row r="18" spans="1:68" ht="16.5">
      <c r="A18" s="250" t="str">
        <f t="shared" si="18"/>
        <v>인천제물포교통</v>
      </c>
      <c r="B18" s="109" t="str">
        <f t="shared" si="1"/>
        <v>김혁길</v>
      </c>
      <c r="C18" s="110" t="str">
        <f t="shared" si="19"/>
        <v>F</v>
      </c>
      <c r="D18" s="111">
        <f t="shared" si="20"/>
        <v>0.79760119320746625</v>
      </c>
      <c r="E18" s="112">
        <f t="shared" si="21"/>
        <v>5121</v>
      </c>
      <c r="F18" s="113" t="str">
        <f t="shared" si="22"/>
        <v>급행97</v>
      </c>
      <c r="G18" s="114" t="str">
        <f t="shared" si="23"/>
        <v>70바2831</v>
      </c>
      <c r="H18" s="115">
        <f t="shared" si="24"/>
        <v>3</v>
      </c>
      <c r="I18" s="116">
        <f t="shared" si="25"/>
        <v>2646.2040000000002</v>
      </c>
      <c r="J18" s="117">
        <f t="shared" si="26"/>
        <v>3.161629232207834E-2</v>
      </c>
      <c r="K18" s="117">
        <f t="shared" si="27"/>
        <v>0.35090566557076119</v>
      </c>
      <c r="L18" s="117">
        <f t="shared" si="28"/>
        <v>0.19575210376826577</v>
      </c>
      <c r="M18" s="118">
        <f t="shared" si="29"/>
        <v>13.718</v>
      </c>
      <c r="N18" s="119">
        <f t="shared" si="30"/>
        <v>0.11336994426733539</v>
      </c>
      <c r="O18" s="119">
        <f t="shared" si="31"/>
        <v>16.098532085961626</v>
      </c>
      <c r="P18" s="217">
        <f t="shared" si="32"/>
        <v>38</v>
      </c>
      <c r="Q18" s="218">
        <f t="shared" si="33"/>
        <v>3</v>
      </c>
      <c r="R18" s="218">
        <f t="shared" si="34"/>
        <v>426</v>
      </c>
      <c r="T18">
        <v>530</v>
      </c>
      <c r="U18">
        <v>5121</v>
      </c>
      <c r="V18" t="s">
        <v>224</v>
      </c>
      <c r="W18">
        <v>2646.2040000000002</v>
      </c>
      <c r="X18">
        <v>1378.4580000000001</v>
      </c>
      <c r="Y18">
        <v>1.92</v>
      </c>
      <c r="Z18">
        <v>13.718</v>
      </c>
      <c r="AA18">
        <v>164.119687</v>
      </c>
      <c r="AB18">
        <v>5.1888560000000004</v>
      </c>
      <c r="AC18">
        <v>57.590527999999999</v>
      </c>
      <c r="AD18" s="1">
        <v>518</v>
      </c>
      <c r="AE18">
        <v>3</v>
      </c>
      <c r="AF18">
        <v>426</v>
      </c>
      <c r="AG18">
        <v>73</v>
      </c>
      <c r="AH18">
        <v>16.123622999999998</v>
      </c>
      <c r="AI18">
        <v>1795.8</v>
      </c>
      <c r="AJ18">
        <v>0</v>
      </c>
      <c r="AK18">
        <v>38</v>
      </c>
      <c r="AL18">
        <v>10477</v>
      </c>
      <c r="AM18" t="s">
        <v>225</v>
      </c>
      <c r="AN18" t="s">
        <v>346</v>
      </c>
      <c r="AO18">
        <v>2393.6190000000001</v>
      </c>
      <c r="AR18" t="s">
        <v>115</v>
      </c>
      <c r="AS18" t="s">
        <v>118</v>
      </c>
      <c r="AT18" t="s">
        <v>207</v>
      </c>
      <c r="AU18" t="s">
        <v>224</v>
      </c>
      <c r="AV18" t="s">
        <v>48</v>
      </c>
      <c r="AW18">
        <v>3</v>
      </c>
      <c r="BB18">
        <v>0.79760119320746625</v>
      </c>
      <c r="BC18" t="s">
        <v>69</v>
      </c>
      <c r="BF18" t="s">
        <v>115</v>
      </c>
      <c r="BG18" t="s">
        <v>118</v>
      </c>
      <c r="BH18" t="s">
        <v>224</v>
      </c>
      <c r="BI18">
        <v>5121</v>
      </c>
      <c r="BJ18">
        <v>3</v>
      </c>
      <c r="BK18" t="s">
        <v>207</v>
      </c>
      <c r="BL18" t="s">
        <v>204</v>
      </c>
      <c r="BM18">
        <v>0.79760119320746625</v>
      </c>
      <c r="BN18" t="s">
        <v>69</v>
      </c>
      <c r="BO18" t="s">
        <v>182</v>
      </c>
      <c r="BP18">
        <v>2646.2040000000002</v>
      </c>
    </row>
    <row r="19" spans="1:68" ht="16.5">
      <c r="A19" s="249" t="str">
        <f t="shared" si="18"/>
        <v>인천제물포교통</v>
      </c>
      <c r="B19" s="125" t="str">
        <f t="shared" si="1"/>
        <v>김현국</v>
      </c>
      <c r="C19" s="126" t="str">
        <f t="shared" si="19"/>
        <v>F</v>
      </c>
      <c r="D19" s="127">
        <f t="shared" si="20"/>
        <v>0.78829107625941652</v>
      </c>
      <c r="E19" s="128">
        <f t="shared" si="21"/>
        <v>1863</v>
      </c>
      <c r="F19" s="129" t="str">
        <f t="shared" si="22"/>
        <v>78</v>
      </c>
      <c r="G19" s="130" t="str">
        <f t="shared" si="23"/>
        <v>70바2608</v>
      </c>
      <c r="H19" s="131">
        <f t="shared" si="24"/>
        <v>5</v>
      </c>
      <c r="I19" s="132">
        <f t="shared" si="25"/>
        <v>916.13099999999997</v>
      </c>
      <c r="J19" s="133">
        <f t="shared" si="26"/>
        <v>1.9862170220955398E-2</v>
      </c>
      <c r="K19" s="133">
        <f t="shared" si="27"/>
        <v>0.37791788555793709</v>
      </c>
      <c r="L19" s="133">
        <f t="shared" si="28"/>
        <v>0.18556298171331392</v>
      </c>
      <c r="M19" s="134">
        <f t="shared" si="29"/>
        <v>13.17</v>
      </c>
      <c r="N19" s="135">
        <f t="shared" si="30"/>
        <v>0.54577347562739387</v>
      </c>
      <c r="O19" s="135">
        <f t="shared" si="31"/>
        <v>32.200635062016239</v>
      </c>
      <c r="P19" s="215">
        <f t="shared" si="32"/>
        <v>7</v>
      </c>
      <c r="Q19" s="216">
        <f t="shared" si="33"/>
        <v>5</v>
      </c>
      <c r="R19" s="216">
        <f t="shared" si="34"/>
        <v>295</v>
      </c>
      <c r="T19">
        <v>530</v>
      </c>
      <c r="U19">
        <v>1863</v>
      </c>
      <c r="V19" t="s">
        <v>226</v>
      </c>
      <c r="W19">
        <v>916.13099999999997</v>
      </c>
      <c r="X19">
        <v>460.017</v>
      </c>
      <c r="Y19">
        <v>1.992</v>
      </c>
      <c r="Z19">
        <v>13.17</v>
      </c>
      <c r="AA19">
        <v>53.213318999999998</v>
      </c>
      <c r="AB19">
        <v>1.056932</v>
      </c>
      <c r="AC19">
        <v>20.110264999999998</v>
      </c>
      <c r="AD19" s="1">
        <v>170</v>
      </c>
      <c r="AE19">
        <v>5</v>
      </c>
      <c r="AF19">
        <v>295</v>
      </c>
      <c r="AG19">
        <v>71</v>
      </c>
      <c r="AH19">
        <v>17.216197000000001</v>
      </c>
      <c r="AI19">
        <v>1228.8</v>
      </c>
      <c r="AJ19">
        <v>0</v>
      </c>
      <c r="AK19">
        <v>7</v>
      </c>
      <c r="AL19">
        <v>1573</v>
      </c>
      <c r="AM19" t="s">
        <v>227</v>
      </c>
      <c r="AN19" t="s">
        <v>347</v>
      </c>
      <c r="AO19">
        <v>349.61500000000001</v>
      </c>
      <c r="AR19" t="s">
        <v>115</v>
      </c>
      <c r="AS19" t="s">
        <v>117</v>
      </c>
      <c r="AT19" t="s">
        <v>203</v>
      </c>
      <c r="AU19" t="s">
        <v>226</v>
      </c>
      <c r="AV19" t="s">
        <v>48</v>
      </c>
      <c r="AW19">
        <v>5</v>
      </c>
      <c r="BB19">
        <v>0.78829107625941652</v>
      </c>
      <c r="BC19" t="s">
        <v>69</v>
      </c>
      <c r="BF19" t="s">
        <v>115</v>
      </c>
      <c r="BG19" t="s">
        <v>117</v>
      </c>
      <c r="BH19" t="s">
        <v>226</v>
      </c>
      <c r="BI19">
        <v>1863</v>
      </c>
      <c r="BJ19">
        <v>5</v>
      </c>
      <c r="BK19" t="s">
        <v>203</v>
      </c>
      <c r="BL19" t="s">
        <v>212</v>
      </c>
      <c r="BM19">
        <v>0.78829107625941652</v>
      </c>
      <c r="BN19" t="s">
        <v>69</v>
      </c>
      <c r="BO19" t="s">
        <v>182</v>
      </c>
      <c r="BP19">
        <v>916.13099999999997</v>
      </c>
    </row>
    <row r="20" spans="1:68" ht="16.5">
      <c r="A20" s="250" t="str">
        <f t="shared" si="18"/>
        <v>인천제물포교통</v>
      </c>
      <c r="B20" s="109" t="str">
        <f t="shared" si="1"/>
        <v>김홍배</v>
      </c>
      <c r="C20" s="110" t="str">
        <f t="shared" si="19"/>
        <v>D</v>
      </c>
      <c r="D20" s="111">
        <f t="shared" si="20"/>
        <v>0.82340873379963953</v>
      </c>
      <c r="E20" s="112">
        <f t="shared" si="21"/>
        <v>662</v>
      </c>
      <c r="F20" s="113" t="str">
        <f t="shared" si="22"/>
        <v>78</v>
      </c>
      <c r="G20" s="114" t="str">
        <f t="shared" si="23"/>
        <v>70바2608</v>
      </c>
      <c r="H20" s="115">
        <f t="shared" si="24"/>
        <v>4</v>
      </c>
      <c r="I20" s="116">
        <f t="shared" si="25"/>
        <v>555.33600000000001</v>
      </c>
      <c r="J20" s="117">
        <f t="shared" si="26"/>
        <v>4.5520084431038471E-2</v>
      </c>
      <c r="K20" s="117">
        <f t="shared" si="27"/>
        <v>0.3304314555558191</v>
      </c>
      <c r="L20" s="117">
        <f t="shared" si="28"/>
        <v>0.23229180172003974</v>
      </c>
      <c r="M20" s="118">
        <f t="shared" si="29"/>
        <v>12.987</v>
      </c>
      <c r="N20" s="119">
        <f t="shared" si="30"/>
        <v>1.2604981488684328</v>
      </c>
      <c r="O20" s="119">
        <f t="shared" si="31"/>
        <v>22.508895515507728</v>
      </c>
      <c r="P20" s="217">
        <f t="shared" si="32"/>
        <v>4</v>
      </c>
      <c r="Q20" s="218">
        <f t="shared" si="33"/>
        <v>7</v>
      </c>
      <c r="R20" s="218">
        <f t="shared" si="34"/>
        <v>125</v>
      </c>
      <c r="T20">
        <v>530</v>
      </c>
      <c r="U20">
        <v>662</v>
      </c>
      <c r="V20" t="s">
        <v>228</v>
      </c>
      <c r="W20">
        <v>555.33600000000001</v>
      </c>
      <c r="X20">
        <v>277.10700000000003</v>
      </c>
      <c r="Y20">
        <v>2.004</v>
      </c>
      <c r="Z20">
        <v>12.987</v>
      </c>
      <c r="AA20">
        <v>31.878323999999999</v>
      </c>
      <c r="AB20">
        <v>1.4511039999999999</v>
      </c>
      <c r="AC20">
        <v>10.533601000000001</v>
      </c>
      <c r="AD20" s="1">
        <v>129</v>
      </c>
      <c r="AE20">
        <v>7</v>
      </c>
      <c r="AF20">
        <v>125</v>
      </c>
      <c r="AG20">
        <v>73</v>
      </c>
      <c r="AH20">
        <v>17.420489</v>
      </c>
      <c r="AI20">
        <v>312</v>
      </c>
      <c r="AJ20">
        <v>0</v>
      </c>
      <c r="AK20">
        <v>4</v>
      </c>
      <c r="AL20">
        <v>1306</v>
      </c>
      <c r="AM20" t="s">
        <v>229</v>
      </c>
      <c r="AN20" t="s">
        <v>348</v>
      </c>
      <c r="AO20">
        <v>182.458</v>
      </c>
      <c r="AR20" t="s">
        <v>115</v>
      </c>
      <c r="AS20" t="s">
        <v>117</v>
      </c>
      <c r="AT20" t="s">
        <v>203</v>
      </c>
      <c r="AU20" t="s">
        <v>228</v>
      </c>
      <c r="AV20" t="s">
        <v>48</v>
      </c>
      <c r="AW20">
        <v>4</v>
      </c>
      <c r="BB20">
        <v>0.82340873379963953</v>
      </c>
      <c r="BC20" t="s">
        <v>66</v>
      </c>
      <c r="BF20" t="s">
        <v>115</v>
      </c>
      <c r="BG20" t="s">
        <v>117</v>
      </c>
      <c r="BH20" t="s">
        <v>228</v>
      </c>
      <c r="BI20">
        <v>662</v>
      </c>
      <c r="BJ20">
        <v>4</v>
      </c>
      <c r="BK20" t="s">
        <v>203</v>
      </c>
      <c r="BL20" t="s">
        <v>209</v>
      </c>
      <c r="BM20">
        <v>0.82340873379963953</v>
      </c>
      <c r="BN20" t="s">
        <v>66</v>
      </c>
      <c r="BO20" t="s">
        <v>173</v>
      </c>
      <c r="BP20">
        <v>555.33600000000001</v>
      </c>
    </row>
    <row r="21" spans="1:68" ht="16.5">
      <c r="A21" s="249" t="str">
        <f t="shared" si="18"/>
        <v>인천제물포교통</v>
      </c>
      <c r="B21" s="125" t="str">
        <f t="shared" si="1"/>
        <v>남형우</v>
      </c>
      <c r="C21" s="126" t="str">
        <f t="shared" si="19"/>
        <v>D</v>
      </c>
      <c r="D21" s="127">
        <f t="shared" si="20"/>
        <v>0.81790409414919252</v>
      </c>
      <c r="E21" s="128">
        <f t="shared" si="21"/>
        <v>5409</v>
      </c>
      <c r="F21" s="129" t="str">
        <f t="shared" si="22"/>
        <v>급행97</v>
      </c>
      <c r="G21" s="130" t="str">
        <f t="shared" si="23"/>
        <v>70바2445</v>
      </c>
      <c r="H21" s="131">
        <f t="shared" si="24"/>
        <v>10</v>
      </c>
      <c r="I21" s="132">
        <f t="shared" si="25"/>
        <v>9645.3130000000001</v>
      </c>
      <c r="J21" s="133">
        <f t="shared" si="26"/>
        <v>4.9133228131155553E-2</v>
      </c>
      <c r="K21" s="133">
        <f t="shared" si="27"/>
        <v>0.35829722461913732</v>
      </c>
      <c r="L21" s="133">
        <f t="shared" si="28"/>
        <v>0.22321722478057476</v>
      </c>
      <c r="M21" s="134">
        <f t="shared" si="29"/>
        <v>14.618</v>
      </c>
      <c r="N21" s="135">
        <f t="shared" si="30"/>
        <v>0.91236023133723088</v>
      </c>
      <c r="O21" s="135">
        <f t="shared" si="31"/>
        <v>29.745017087574038</v>
      </c>
      <c r="P21" s="215">
        <f t="shared" si="32"/>
        <v>133</v>
      </c>
      <c r="Q21" s="216">
        <f t="shared" si="33"/>
        <v>88</v>
      </c>
      <c r="R21" s="216">
        <f t="shared" si="34"/>
        <v>2869</v>
      </c>
      <c r="T21">
        <v>530</v>
      </c>
      <c r="U21">
        <v>5409</v>
      </c>
      <c r="V21" t="s">
        <v>230</v>
      </c>
      <c r="W21">
        <v>9645.3130000000001</v>
      </c>
      <c r="X21">
        <v>5003.5810000000001</v>
      </c>
      <c r="Y21">
        <v>1.9279999999999999</v>
      </c>
      <c r="Z21">
        <v>14.618</v>
      </c>
      <c r="AA21">
        <v>585.63933399999996</v>
      </c>
      <c r="AB21">
        <v>28.774350999999999</v>
      </c>
      <c r="AC21">
        <v>209.83294799999999</v>
      </c>
      <c r="AD21" s="1">
        <v>2153</v>
      </c>
      <c r="AE21">
        <v>88</v>
      </c>
      <c r="AF21">
        <v>2869</v>
      </c>
      <c r="AG21">
        <v>76</v>
      </c>
      <c r="AH21">
        <v>16.469715000000001</v>
      </c>
      <c r="AI21">
        <v>9644.7999999999993</v>
      </c>
      <c r="AJ21">
        <v>0</v>
      </c>
      <c r="AK21">
        <v>133</v>
      </c>
      <c r="AL21">
        <v>45141</v>
      </c>
      <c r="AM21" t="s">
        <v>231</v>
      </c>
      <c r="AN21" t="s">
        <v>349</v>
      </c>
      <c r="AO21">
        <v>4377.4939999999997</v>
      </c>
      <c r="AR21" t="s">
        <v>115</v>
      </c>
      <c r="AS21" t="s">
        <v>118</v>
      </c>
      <c r="AT21" t="s">
        <v>206</v>
      </c>
      <c r="AU21" t="s">
        <v>230</v>
      </c>
      <c r="AV21" t="s">
        <v>48</v>
      </c>
      <c r="AW21">
        <v>10</v>
      </c>
      <c r="BB21">
        <v>0.81790409414919252</v>
      </c>
      <c r="BC21" t="s">
        <v>66</v>
      </c>
      <c r="BF21" t="s">
        <v>115</v>
      </c>
      <c r="BG21" t="s">
        <v>118</v>
      </c>
      <c r="BH21" t="s">
        <v>230</v>
      </c>
      <c r="BI21">
        <v>5409</v>
      </c>
      <c r="BJ21">
        <v>10</v>
      </c>
      <c r="BK21" t="s">
        <v>206</v>
      </c>
      <c r="BL21" t="s">
        <v>198</v>
      </c>
      <c r="BM21">
        <v>0.81790409414919252</v>
      </c>
      <c r="BN21" t="s">
        <v>66</v>
      </c>
      <c r="BO21" t="s">
        <v>173</v>
      </c>
      <c r="BP21">
        <v>9645.3130000000001</v>
      </c>
    </row>
    <row r="22" spans="1:68" ht="16.5">
      <c r="A22" s="250" t="str">
        <f t="shared" si="18"/>
        <v>인천제물포교통</v>
      </c>
      <c r="B22" s="109" t="str">
        <f t="shared" si="1"/>
        <v>박광수</v>
      </c>
      <c r="C22" s="110" t="str">
        <f t="shared" si="19"/>
        <v>F</v>
      </c>
      <c r="D22" s="111">
        <f t="shared" si="20"/>
        <v>0.76954545454545453</v>
      </c>
      <c r="E22" s="112">
        <f t="shared" si="21"/>
        <v>8998</v>
      </c>
      <c r="F22" s="113" t="str">
        <f t="shared" si="22"/>
        <v>30</v>
      </c>
      <c r="G22" s="114" t="str">
        <f t="shared" si="23"/>
        <v>70바2712</v>
      </c>
      <c r="H22" s="115">
        <f t="shared" si="24"/>
        <v>1</v>
      </c>
      <c r="I22" s="116">
        <f t="shared" si="25"/>
        <v>4323.7960000000003</v>
      </c>
      <c r="J22" s="117">
        <f t="shared" si="26"/>
        <v>4.6172229180911878E-2</v>
      </c>
      <c r="K22" s="117">
        <f t="shared" si="27"/>
        <v>0.36000639077143631</v>
      </c>
      <c r="L22" s="117">
        <f t="shared" si="28"/>
        <v>0.22202712616413908</v>
      </c>
      <c r="M22" s="118">
        <f t="shared" si="29"/>
        <v>15.712999999999999</v>
      </c>
      <c r="N22" s="119">
        <f t="shared" si="30"/>
        <v>1.5406201755019318</v>
      </c>
      <c r="O22" s="119">
        <f t="shared" si="31"/>
        <v>48.885947658464282</v>
      </c>
      <c r="P22" s="217">
        <f t="shared" si="32"/>
        <v>54</v>
      </c>
      <c r="Q22" s="218">
        <f t="shared" si="33"/>
        <v>67</v>
      </c>
      <c r="R22" s="218">
        <f t="shared" si="34"/>
        <v>2126</v>
      </c>
      <c r="T22">
        <v>530</v>
      </c>
      <c r="U22">
        <v>8998</v>
      </c>
      <c r="V22" t="s">
        <v>232</v>
      </c>
      <c r="W22">
        <v>4348.8980000000001</v>
      </c>
      <c r="X22">
        <v>2565.614</v>
      </c>
      <c r="Y22">
        <v>1.6950000000000001</v>
      </c>
      <c r="Z22">
        <v>15.712999999999999</v>
      </c>
      <c r="AA22">
        <v>251.26857000000001</v>
      </c>
      <c r="AB22">
        <v>11.60163</v>
      </c>
      <c r="AC22">
        <v>90.458291000000003</v>
      </c>
      <c r="AD22" s="1">
        <v>960</v>
      </c>
      <c r="AE22">
        <v>67</v>
      </c>
      <c r="AF22">
        <v>2126</v>
      </c>
      <c r="AG22">
        <v>100</v>
      </c>
      <c r="AH22">
        <v>17.307766999999998</v>
      </c>
      <c r="AI22">
        <v>5754.5</v>
      </c>
      <c r="AJ22">
        <v>50.3</v>
      </c>
      <c r="AK22">
        <v>54</v>
      </c>
      <c r="AL22">
        <v>17642</v>
      </c>
      <c r="AM22" t="s">
        <v>233</v>
      </c>
      <c r="AN22" t="s">
        <v>350</v>
      </c>
      <c r="AO22">
        <v>4323.7960000000003</v>
      </c>
      <c r="AR22" t="s">
        <v>115</v>
      </c>
      <c r="AS22" t="s">
        <v>116</v>
      </c>
      <c r="AT22" t="s">
        <v>196</v>
      </c>
      <c r="AU22" t="s">
        <v>232</v>
      </c>
      <c r="AV22" t="s">
        <v>48</v>
      </c>
      <c r="AW22">
        <v>1</v>
      </c>
      <c r="BB22">
        <v>0.76954545454545453</v>
      </c>
      <c r="BC22" t="s">
        <v>69</v>
      </c>
      <c r="BF22" t="s">
        <v>115</v>
      </c>
      <c r="BG22" t="s">
        <v>116</v>
      </c>
      <c r="BH22" t="s">
        <v>232</v>
      </c>
      <c r="BI22">
        <v>8998</v>
      </c>
      <c r="BJ22">
        <v>1</v>
      </c>
      <c r="BK22" t="s">
        <v>196</v>
      </c>
      <c r="BL22" t="s">
        <v>170</v>
      </c>
      <c r="BM22">
        <v>0.76954545454545453</v>
      </c>
      <c r="BN22" t="s">
        <v>69</v>
      </c>
      <c r="BO22" t="s">
        <v>182</v>
      </c>
      <c r="BP22">
        <v>4323.7960000000003</v>
      </c>
    </row>
    <row r="23" spans="1:68" ht="16.5">
      <c r="A23" s="249" t="str">
        <f t="shared" si="18"/>
        <v>인천제물포교통</v>
      </c>
      <c r="B23" s="125" t="str">
        <f t="shared" si="1"/>
        <v>박성수</v>
      </c>
      <c r="C23" s="126" t="str">
        <f t="shared" si="19"/>
        <v>F</v>
      </c>
      <c r="D23" s="127">
        <f t="shared" si="20"/>
        <v>0.79879665704792169</v>
      </c>
      <c r="E23" s="128">
        <f t="shared" si="21"/>
        <v>8543</v>
      </c>
      <c r="F23" s="129" t="str">
        <f t="shared" si="22"/>
        <v>급행97</v>
      </c>
      <c r="G23" s="130" t="str">
        <f t="shared" si="23"/>
        <v>70바2835</v>
      </c>
      <c r="H23" s="131">
        <f t="shared" si="24"/>
        <v>3</v>
      </c>
      <c r="I23" s="132">
        <f t="shared" si="25"/>
        <v>2187.049</v>
      </c>
      <c r="J23" s="133">
        <f t="shared" si="26"/>
        <v>2.7764486935468676E-2</v>
      </c>
      <c r="K23" s="133">
        <f t="shared" si="27"/>
        <v>0.3457660768173772</v>
      </c>
      <c r="L23" s="133">
        <f t="shared" si="28"/>
        <v>0.18152313917063587</v>
      </c>
      <c r="M23" s="134">
        <f t="shared" si="29"/>
        <v>16.009</v>
      </c>
      <c r="N23" s="135">
        <f t="shared" si="30"/>
        <v>0</v>
      </c>
      <c r="O23" s="135">
        <f t="shared" si="31"/>
        <v>60.17240583087073</v>
      </c>
      <c r="P23" s="215">
        <f t="shared" si="32"/>
        <v>1</v>
      </c>
      <c r="Q23" s="216">
        <f t="shared" si="33"/>
        <v>0</v>
      </c>
      <c r="R23" s="216">
        <f t="shared" si="34"/>
        <v>1316</v>
      </c>
      <c r="T23">
        <v>530</v>
      </c>
      <c r="U23">
        <v>8543</v>
      </c>
      <c r="V23" t="s">
        <v>234</v>
      </c>
      <c r="W23">
        <v>2187.049</v>
      </c>
      <c r="X23">
        <v>1145.25</v>
      </c>
      <c r="Y23">
        <v>1.91</v>
      </c>
      <c r="Z23">
        <v>16.009</v>
      </c>
      <c r="AA23">
        <v>121.666898</v>
      </c>
      <c r="AB23">
        <v>3.3780190000000001</v>
      </c>
      <c r="AC23">
        <v>42.068286000000001</v>
      </c>
      <c r="AD23" s="1">
        <v>397</v>
      </c>
      <c r="AE23">
        <v>0</v>
      </c>
      <c r="AF23">
        <v>1316</v>
      </c>
      <c r="AG23">
        <v>74</v>
      </c>
      <c r="AH23">
        <v>17.975711</v>
      </c>
      <c r="AI23">
        <v>2323.4</v>
      </c>
      <c r="AJ23">
        <v>0</v>
      </c>
      <c r="AK23">
        <v>1</v>
      </c>
      <c r="AL23">
        <v>596</v>
      </c>
      <c r="AM23" t="s">
        <v>235</v>
      </c>
      <c r="AN23" t="s">
        <v>351</v>
      </c>
      <c r="AO23">
        <v>2032.662</v>
      </c>
      <c r="AR23" t="s">
        <v>115</v>
      </c>
      <c r="AS23" t="s">
        <v>118</v>
      </c>
      <c r="AT23" t="s">
        <v>210</v>
      </c>
      <c r="AU23" t="s">
        <v>234</v>
      </c>
      <c r="AV23" t="s">
        <v>48</v>
      </c>
      <c r="AW23">
        <v>3</v>
      </c>
      <c r="BB23">
        <v>0.79879665704792169</v>
      </c>
      <c r="BC23" t="s">
        <v>69</v>
      </c>
      <c r="BF23" t="s">
        <v>115</v>
      </c>
      <c r="BG23" t="s">
        <v>118</v>
      </c>
      <c r="BH23" t="s">
        <v>234</v>
      </c>
      <c r="BI23">
        <v>8543</v>
      </c>
      <c r="BJ23">
        <v>3</v>
      </c>
      <c r="BK23" t="s">
        <v>210</v>
      </c>
      <c r="BL23" t="s">
        <v>207</v>
      </c>
      <c r="BM23">
        <v>0.79879665704792169</v>
      </c>
      <c r="BN23" t="s">
        <v>69</v>
      </c>
      <c r="BO23" t="s">
        <v>182</v>
      </c>
      <c r="BP23">
        <v>2187.049</v>
      </c>
    </row>
    <row r="24" spans="1:68" ht="16.5">
      <c r="A24" s="250" t="str">
        <f t="shared" si="18"/>
        <v>인천제물포교통</v>
      </c>
      <c r="B24" s="109" t="str">
        <f t="shared" si="1"/>
        <v>박우선</v>
      </c>
      <c r="C24" s="110" t="str">
        <f t="shared" si="19"/>
        <v>F</v>
      </c>
      <c r="D24" s="111">
        <f t="shared" si="20"/>
        <v>0.78265667090500091</v>
      </c>
      <c r="E24" s="112">
        <f t="shared" si="21"/>
        <v>411</v>
      </c>
      <c r="F24" s="113" t="str">
        <f t="shared" si="22"/>
        <v>78</v>
      </c>
      <c r="G24" s="114" t="str">
        <f t="shared" si="23"/>
        <v>70바2770</v>
      </c>
      <c r="H24" s="115">
        <f t="shared" si="24"/>
        <v>2</v>
      </c>
      <c r="I24" s="116">
        <f t="shared" si="25"/>
        <v>700.74699999999996</v>
      </c>
      <c r="J24" s="117">
        <f t="shared" si="26"/>
        <v>2.643694599465542E-2</v>
      </c>
      <c r="K24" s="117">
        <f t="shared" si="27"/>
        <v>0.35613184809878651</v>
      </c>
      <c r="L24" s="117">
        <f t="shared" si="28"/>
        <v>0.25258759580847295</v>
      </c>
      <c r="M24" s="118">
        <f t="shared" si="29"/>
        <v>13.855</v>
      </c>
      <c r="N24" s="119">
        <f t="shared" si="30"/>
        <v>0.28540971277793559</v>
      </c>
      <c r="O24" s="119">
        <f t="shared" si="31"/>
        <v>41.95522777835653</v>
      </c>
      <c r="P24" s="217">
        <f t="shared" si="32"/>
        <v>7</v>
      </c>
      <c r="Q24" s="218">
        <f t="shared" si="33"/>
        <v>2</v>
      </c>
      <c r="R24" s="218">
        <f t="shared" si="34"/>
        <v>294</v>
      </c>
      <c r="T24">
        <v>530</v>
      </c>
      <c r="U24">
        <v>411</v>
      </c>
      <c r="V24" t="s">
        <v>352</v>
      </c>
      <c r="W24">
        <v>700.74699999999996</v>
      </c>
      <c r="X24">
        <v>337.74</v>
      </c>
      <c r="Y24">
        <v>2.0750000000000002</v>
      </c>
      <c r="Z24">
        <v>13.855</v>
      </c>
      <c r="AA24">
        <v>37.331657</v>
      </c>
      <c r="AB24">
        <v>0.98693500000000001</v>
      </c>
      <c r="AC24">
        <v>13.294992000000001</v>
      </c>
      <c r="AD24" s="1">
        <v>177</v>
      </c>
      <c r="AE24">
        <v>2</v>
      </c>
      <c r="AF24">
        <v>294</v>
      </c>
      <c r="AG24">
        <v>74</v>
      </c>
      <c r="AH24">
        <v>18.770851</v>
      </c>
      <c r="AI24">
        <v>3083.1</v>
      </c>
      <c r="AJ24">
        <v>0</v>
      </c>
      <c r="AK24">
        <v>7</v>
      </c>
      <c r="AL24">
        <v>1655</v>
      </c>
      <c r="AM24" t="s">
        <v>353</v>
      </c>
      <c r="AN24" t="s">
        <v>354</v>
      </c>
      <c r="AO24">
        <v>597.71299999999997</v>
      </c>
      <c r="AR24" t="s">
        <v>115</v>
      </c>
      <c r="AS24" t="s">
        <v>117</v>
      </c>
      <c r="AT24" t="s">
        <v>204</v>
      </c>
      <c r="AU24" t="s">
        <v>352</v>
      </c>
      <c r="AV24" t="s">
        <v>48</v>
      </c>
      <c r="AW24">
        <v>2</v>
      </c>
      <c r="BB24">
        <v>0.78265667090500091</v>
      </c>
      <c r="BC24" t="s">
        <v>69</v>
      </c>
      <c r="BF24" t="s">
        <v>115</v>
      </c>
      <c r="BG24" t="s">
        <v>117</v>
      </c>
      <c r="BH24" t="s">
        <v>352</v>
      </c>
      <c r="BI24">
        <v>411</v>
      </c>
      <c r="BJ24">
        <v>2</v>
      </c>
      <c r="BK24" t="s">
        <v>204</v>
      </c>
      <c r="BL24" t="s">
        <v>212</v>
      </c>
      <c r="BM24">
        <v>0.78265667090500091</v>
      </c>
      <c r="BN24" t="s">
        <v>69</v>
      </c>
      <c r="BO24" t="s">
        <v>182</v>
      </c>
      <c r="BP24">
        <v>700.74699999999996</v>
      </c>
    </row>
    <row r="25" spans="1:68" ht="16.5">
      <c r="A25" s="249" t="str">
        <f t="shared" si="18"/>
        <v>인천제물포교통</v>
      </c>
      <c r="B25" s="125" t="str">
        <f t="shared" si="1"/>
        <v>박종하</v>
      </c>
      <c r="C25" s="126" t="str">
        <f t="shared" si="19"/>
        <v>D</v>
      </c>
      <c r="D25" s="127">
        <f t="shared" si="20"/>
        <v>0.84772727272727266</v>
      </c>
      <c r="E25" s="128">
        <f t="shared" si="21"/>
        <v>502</v>
      </c>
      <c r="F25" s="129" t="str">
        <f t="shared" si="22"/>
        <v>30</v>
      </c>
      <c r="G25" s="130" t="str">
        <f t="shared" si="23"/>
        <v>70바2711</v>
      </c>
      <c r="H25" s="131">
        <f t="shared" si="24"/>
        <v>1</v>
      </c>
      <c r="I25" s="132">
        <f t="shared" si="25"/>
        <v>5356.3829999999998</v>
      </c>
      <c r="J25" s="133">
        <f t="shared" si="26"/>
        <v>3.666973244422201E-2</v>
      </c>
      <c r="K25" s="133">
        <f t="shared" si="27"/>
        <v>0.35360406009326351</v>
      </c>
      <c r="L25" s="133">
        <f t="shared" si="28"/>
        <v>0.21040317691994767</v>
      </c>
      <c r="M25" s="134">
        <f t="shared" si="29"/>
        <v>13.590999999999999</v>
      </c>
      <c r="N25" s="135">
        <f t="shared" si="30"/>
        <v>9.3346573611334374E-2</v>
      </c>
      <c r="O25" s="135">
        <f t="shared" si="31"/>
        <v>67.022839852938077</v>
      </c>
      <c r="P25" s="215">
        <f t="shared" si="32"/>
        <v>69</v>
      </c>
      <c r="Q25" s="216">
        <f t="shared" si="33"/>
        <v>5</v>
      </c>
      <c r="R25" s="216">
        <f t="shared" si="34"/>
        <v>3590</v>
      </c>
      <c r="T25">
        <v>530</v>
      </c>
      <c r="U25">
        <v>502</v>
      </c>
      <c r="V25" t="s">
        <v>355</v>
      </c>
      <c r="W25">
        <v>5356.3829999999998</v>
      </c>
      <c r="X25">
        <v>2871.9349999999999</v>
      </c>
      <c r="Y25">
        <v>1.865</v>
      </c>
      <c r="Z25">
        <v>13.590999999999999</v>
      </c>
      <c r="AA25">
        <v>308.85911199999998</v>
      </c>
      <c r="AB25">
        <v>11.325780999999999</v>
      </c>
      <c r="AC25">
        <v>109.213836</v>
      </c>
      <c r="AD25" s="1">
        <v>1127</v>
      </c>
      <c r="AE25">
        <v>5</v>
      </c>
      <c r="AF25">
        <v>3590</v>
      </c>
      <c r="AG25">
        <v>82</v>
      </c>
      <c r="AH25">
        <v>17.342479999999998</v>
      </c>
      <c r="AI25">
        <v>7366</v>
      </c>
      <c r="AJ25">
        <v>0</v>
      </c>
      <c r="AK25">
        <v>69</v>
      </c>
      <c r="AL25">
        <v>15496</v>
      </c>
      <c r="AM25" t="s">
        <v>356</v>
      </c>
      <c r="AN25" t="s">
        <v>357</v>
      </c>
      <c r="AO25">
        <v>5356.3829999999998</v>
      </c>
      <c r="AR25" t="s">
        <v>115</v>
      </c>
      <c r="AS25" t="s">
        <v>116</v>
      </c>
      <c r="AT25" t="s">
        <v>314</v>
      </c>
      <c r="AU25" t="s">
        <v>355</v>
      </c>
      <c r="AV25" t="s">
        <v>48</v>
      </c>
      <c r="AW25">
        <v>1</v>
      </c>
      <c r="BB25">
        <v>0.84772727272727266</v>
      </c>
      <c r="BC25" t="s">
        <v>66</v>
      </c>
      <c r="BF25" t="s">
        <v>115</v>
      </c>
      <c r="BG25" t="s">
        <v>116</v>
      </c>
      <c r="BH25" t="s">
        <v>355</v>
      </c>
      <c r="BI25">
        <v>502</v>
      </c>
      <c r="BJ25">
        <v>1</v>
      </c>
      <c r="BK25" t="s">
        <v>314</v>
      </c>
      <c r="BL25" t="s">
        <v>170</v>
      </c>
      <c r="BM25">
        <v>0.84772727272727266</v>
      </c>
      <c r="BN25" t="s">
        <v>66</v>
      </c>
      <c r="BO25" t="s">
        <v>173</v>
      </c>
      <c r="BP25">
        <v>5356.3829999999998</v>
      </c>
    </row>
    <row r="26" spans="1:68" ht="16.5">
      <c r="A26" s="250" t="str">
        <f t="shared" si="18"/>
        <v>인천제물포교통</v>
      </c>
      <c r="B26" s="109" t="str">
        <f t="shared" si="1"/>
        <v>송재욱</v>
      </c>
      <c r="C26" s="110" t="str">
        <f t="shared" si="19"/>
        <v>D</v>
      </c>
      <c r="D26" s="111">
        <f t="shared" si="20"/>
        <v>0.8193676197450841</v>
      </c>
      <c r="E26" s="112">
        <f t="shared" si="21"/>
        <v>3111</v>
      </c>
      <c r="F26" s="113" t="str">
        <f t="shared" si="22"/>
        <v>급행97</v>
      </c>
      <c r="G26" s="114" t="str">
        <f t="shared" si="23"/>
        <v>70바2831</v>
      </c>
      <c r="H26" s="115">
        <f t="shared" si="24"/>
        <v>3</v>
      </c>
      <c r="I26" s="116">
        <f t="shared" si="25"/>
        <v>449.24599999999998</v>
      </c>
      <c r="J26" s="117">
        <f t="shared" si="26"/>
        <v>3.7760146318902434E-2</v>
      </c>
      <c r="K26" s="117">
        <f t="shared" si="27"/>
        <v>0.3759107125468889</v>
      </c>
      <c r="L26" s="117">
        <f t="shared" si="28"/>
        <v>0.23817685633261065</v>
      </c>
      <c r="M26" s="118">
        <f t="shared" si="29"/>
        <v>14.262</v>
      </c>
      <c r="N26" s="119">
        <f t="shared" si="30"/>
        <v>0</v>
      </c>
      <c r="O26" s="119">
        <f t="shared" si="31"/>
        <v>18.252805812405676</v>
      </c>
      <c r="P26" s="217">
        <f t="shared" si="32"/>
        <v>8</v>
      </c>
      <c r="Q26" s="218">
        <f t="shared" si="33"/>
        <v>0</v>
      </c>
      <c r="R26" s="218">
        <f t="shared" si="34"/>
        <v>82</v>
      </c>
      <c r="T26">
        <v>530</v>
      </c>
      <c r="U26">
        <v>3111</v>
      </c>
      <c r="V26" t="s">
        <v>236</v>
      </c>
      <c r="W26">
        <v>449.24599999999998</v>
      </c>
      <c r="X26">
        <v>227.09899999999999</v>
      </c>
      <c r="Y26">
        <v>1.978</v>
      </c>
      <c r="Z26">
        <v>14.262</v>
      </c>
      <c r="AA26">
        <v>27.409718999999999</v>
      </c>
      <c r="AB26">
        <v>1.0349950000000001</v>
      </c>
      <c r="AC26">
        <v>10.303607</v>
      </c>
      <c r="AD26" s="1">
        <v>107</v>
      </c>
      <c r="AE26">
        <v>0</v>
      </c>
      <c r="AF26">
        <v>82</v>
      </c>
      <c r="AG26">
        <v>70</v>
      </c>
      <c r="AH26">
        <v>16.390025000000001</v>
      </c>
      <c r="AI26">
        <v>503.9</v>
      </c>
      <c r="AJ26">
        <v>0</v>
      </c>
      <c r="AK26">
        <v>8</v>
      </c>
      <c r="AL26">
        <v>2771</v>
      </c>
      <c r="AM26" t="s">
        <v>237</v>
      </c>
      <c r="AN26" t="s">
        <v>358</v>
      </c>
      <c r="AO26">
        <v>197.69</v>
      </c>
      <c r="AR26" t="s">
        <v>115</v>
      </c>
      <c r="AS26" t="s">
        <v>118</v>
      </c>
      <c r="AT26" t="s">
        <v>207</v>
      </c>
      <c r="AU26" t="s">
        <v>236</v>
      </c>
      <c r="AV26" t="s">
        <v>48</v>
      </c>
      <c r="AW26">
        <v>3</v>
      </c>
      <c r="BB26">
        <v>0.8193676197450841</v>
      </c>
      <c r="BC26" t="s">
        <v>66</v>
      </c>
      <c r="BF26" t="s">
        <v>115</v>
      </c>
      <c r="BG26" t="s">
        <v>118</v>
      </c>
      <c r="BH26" t="s">
        <v>236</v>
      </c>
      <c r="BI26">
        <v>3111</v>
      </c>
      <c r="BJ26">
        <v>3</v>
      </c>
      <c r="BK26" t="s">
        <v>207</v>
      </c>
      <c r="BL26" t="s">
        <v>209</v>
      </c>
      <c r="BM26">
        <v>0.8193676197450841</v>
      </c>
      <c r="BN26" t="s">
        <v>66</v>
      </c>
      <c r="BO26" t="s">
        <v>173</v>
      </c>
      <c r="BP26">
        <v>449.24599999999998</v>
      </c>
    </row>
    <row r="27" spans="1:68" ht="16.5">
      <c r="A27" s="249" t="str">
        <f t="shared" si="18"/>
        <v>인천제물포교통</v>
      </c>
      <c r="B27" s="125" t="str">
        <f t="shared" si="1"/>
        <v>신정호</v>
      </c>
      <c r="C27" s="126" t="str">
        <f t="shared" si="19"/>
        <v>D</v>
      </c>
      <c r="D27" s="127">
        <f t="shared" si="20"/>
        <v>0.83082402784078346</v>
      </c>
      <c r="E27" s="128">
        <f t="shared" si="21"/>
        <v>4397</v>
      </c>
      <c r="F27" s="129" t="str">
        <f t="shared" si="22"/>
        <v>30</v>
      </c>
      <c r="G27" s="130" t="str">
        <f t="shared" si="23"/>
        <v>70바2602</v>
      </c>
      <c r="H27" s="131">
        <f t="shared" si="24"/>
        <v>3</v>
      </c>
      <c r="I27" s="132">
        <f t="shared" si="25"/>
        <v>3877.5940000000005</v>
      </c>
      <c r="J27" s="133">
        <f t="shared" si="26"/>
        <v>4.2288647712505546E-2</v>
      </c>
      <c r="K27" s="133">
        <f t="shared" si="27"/>
        <v>0.35742694958612953</v>
      </c>
      <c r="L27" s="133">
        <f t="shared" si="28"/>
        <v>0.19109788183084664</v>
      </c>
      <c r="M27" s="134">
        <f t="shared" si="29"/>
        <v>17.033999999999999</v>
      </c>
      <c r="N27" s="135">
        <f t="shared" si="30"/>
        <v>2.2178701535024037</v>
      </c>
      <c r="O27" s="135">
        <f t="shared" si="31"/>
        <v>66.278212726757886</v>
      </c>
      <c r="P27" s="215">
        <f t="shared" si="32"/>
        <v>44</v>
      </c>
      <c r="Q27" s="216">
        <f t="shared" si="33"/>
        <v>86</v>
      </c>
      <c r="R27" s="216">
        <f t="shared" si="34"/>
        <v>2570</v>
      </c>
      <c r="T27">
        <v>530</v>
      </c>
      <c r="U27">
        <v>4397</v>
      </c>
      <c r="V27" t="s">
        <v>238</v>
      </c>
      <c r="W27">
        <v>3877.5940000000001</v>
      </c>
      <c r="X27">
        <v>2137.0949999999998</v>
      </c>
      <c r="Y27">
        <v>1.8140000000000001</v>
      </c>
      <c r="Z27">
        <v>17.033999999999999</v>
      </c>
      <c r="AA27">
        <v>225.06607600000001</v>
      </c>
      <c r="AB27">
        <v>9.5177399999999999</v>
      </c>
      <c r="AC27">
        <v>80.444681000000003</v>
      </c>
      <c r="AD27" s="1">
        <v>741</v>
      </c>
      <c r="AE27">
        <v>86</v>
      </c>
      <c r="AF27">
        <v>2570</v>
      </c>
      <c r="AG27">
        <v>76</v>
      </c>
      <c r="AH27">
        <v>17.228691000000001</v>
      </c>
      <c r="AI27">
        <v>3987.4</v>
      </c>
      <c r="AJ27">
        <v>0</v>
      </c>
      <c r="AK27">
        <v>44</v>
      </c>
      <c r="AL27">
        <v>13949</v>
      </c>
      <c r="AM27" t="s">
        <v>239</v>
      </c>
      <c r="AN27" t="s">
        <v>359</v>
      </c>
      <c r="AO27">
        <v>3044.84</v>
      </c>
      <c r="AR27" t="s">
        <v>115</v>
      </c>
      <c r="AS27" t="s">
        <v>116</v>
      </c>
      <c r="AT27" t="s">
        <v>192</v>
      </c>
      <c r="AU27" t="s">
        <v>238</v>
      </c>
      <c r="AV27" t="s">
        <v>48</v>
      </c>
      <c r="AW27">
        <v>3</v>
      </c>
      <c r="BB27">
        <v>0.83082402784078346</v>
      </c>
      <c r="BC27" t="s">
        <v>66</v>
      </c>
      <c r="BF27" t="s">
        <v>115</v>
      </c>
      <c r="BG27" t="s">
        <v>116</v>
      </c>
      <c r="BH27" t="s">
        <v>238</v>
      </c>
      <c r="BI27">
        <v>4397</v>
      </c>
      <c r="BJ27">
        <v>3</v>
      </c>
      <c r="BK27" t="s">
        <v>192</v>
      </c>
      <c r="BL27" t="s">
        <v>199</v>
      </c>
      <c r="BM27">
        <v>0.83082402784078346</v>
      </c>
      <c r="BN27" t="s">
        <v>66</v>
      </c>
      <c r="BO27" t="s">
        <v>173</v>
      </c>
      <c r="BP27">
        <v>3877.5940000000005</v>
      </c>
    </row>
    <row r="28" spans="1:68" ht="16.5">
      <c r="A28" s="250" t="str">
        <f t="shared" si="18"/>
        <v>인천제물포교통</v>
      </c>
      <c r="B28" s="109" t="str">
        <f t="shared" si="1"/>
        <v>신철광</v>
      </c>
      <c r="C28" s="110" t="str">
        <f t="shared" si="19"/>
        <v>F</v>
      </c>
      <c r="D28" s="111">
        <f t="shared" si="20"/>
        <v>0.79016146920243524</v>
      </c>
      <c r="E28" s="112">
        <f t="shared" si="21"/>
        <v>9627</v>
      </c>
      <c r="F28" s="113" t="str">
        <f t="shared" si="22"/>
        <v>30</v>
      </c>
      <c r="G28" s="114" t="str">
        <f t="shared" si="23"/>
        <v>70바2829</v>
      </c>
      <c r="H28" s="115">
        <f t="shared" si="24"/>
        <v>2</v>
      </c>
      <c r="I28" s="116">
        <f t="shared" si="25"/>
        <v>886.46500000000003</v>
      </c>
      <c r="J28" s="117">
        <f t="shared" si="26"/>
        <v>5.4993455787943008E-3</v>
      </c>
      <c r="K28" s="117">
        <f t="shared" si="27"/>
        <v>0.37052258799020832</v>
      </c>
      <c r="L28" s="117">
        <f t="shared" si="28"/>
        <v>0.31924554268922067</v>
      </c>
      <c r="M28" s="118">
        <f t="shared" si="29"/>
        <v>14.503</v>
      </c>
      <c r="N28" s="119">
        <f t="shared" si="30"/>
        <v>0.11280761225767515</v>
      </c>
      <c r="O28" s="119">
        <f t="shared" si="31"/>
        <v>10.603915552221464</v>
      </c>
      <c r="P28" s="217">
        <f t="shared" si="32"/>
        <v>7</v>
      </c>
      <c r="Q28" s="218">
        <f t="shared" si="33"/>
        <v>1</v>
      </c>
      <c r="R28" s="218">
        <f t="shared" si="34"/>
        <v>94</v>
      </c>
      <c r="T28">
        <v>530</v>
      </c>
      <c r="U28">
        <v>9627</v>
      </c>
      <c r="V28" t="s">
        <v>240</v>
      </c>
      <c r="W28">
        <v>886.46500000000003</v>
      </c>
      <c r="X28">
        <v>512.10599999999999</v>
      </c>
      <c r="Y28">
        <v>1.7310000000000001</v>
      </c>
      <c r="Z28">
        <v>14.503</v>
      </c>
      <c r="AA28">
        <v>52.277493</v>
      </c>
      <c r="AB28">
        <v>0.28749200000000003</v>
      </c>
      <c r="AC28">
        <v>19.369992</v>
      </c>
      <c r="AD28" s="1">
        <v>283</v>
      </c>
      <c r="AE28">
        <v>1</v>
      </c>
      <c r="AF28">
        <v>94</v>
      </c>
      <c r="AG28">
        <v>69</v>
      </c>
      <c r="AH28">
        <v>16.956914000000001</v>
      </c>
      <c r="AI28">
        <v>475.9</v>
      </c>
      <c r="AJ28">
        <v>0</v>
      </c>
      <c r="AK28">
        <v>7</v>
      </c>
      <c r="AL28">
        <v>1362</v>
      </c>
      <c r="AM28" t="s">
        <v>241</v>
      </c>
      <c r="AN28" t="s">
        <v>360</v>
      </c>
      <c r="AO28">
        <v>811.928</v>
      </c>
      <c r="AR28" t="s">
        <v>115</v>
      </c>
      <c r="AS28" t="s">
        <v>116</v>
      </c>
      <c r="AT28" t="s">
        <v>201</v>
      </c>
      <c r="AU28" t="s">
        <v>240</v>
      </c>
      <c r="AV28" t="s">
        <v>48</v>
      </c>
      <c r="AW28">
        <v>2</v>
      </c>
      <c r="BB28">
        <v>0.79016146920243524</v>
      </c>
      <c r="BC28" t="s">
        <v>69</v>
      </c>
      <c r="BF28" t="s">
        <v>115</v>
      </c>
      <c r="BG28" t="s">
        <v>116</v>
      </c>
      <c r="BH28" t="s">
        <v>240</v>
      </c>
      <c r="BI28">
        <v>9627</v>
      </c>
      <c r="BJ28">
        <v>2</v>
      </c>
      <c r="BK28" t="s">
        <v>201</v>
      </c>
      <c r="BL28" t="s">
        <v>288</v>
      </c>
      <c r="BM28">
        <v>0.79016146920243524</v>
      </c>
      <c r="BN28" t="s">
        <v>69</v>
      </c>
      <c r="BO28" t="s">
        <v>182</v>
      </c>
      <c r="BP28">
        <v>886.46500000000003</v>
      </c>
    </row>
    <row r="29" spans="1:68" ht="16.5">
      <c r="A29" s="249" t="str">
        <f t="shared" si="18"/>
        <v>인천제물포교통</v>
      </c>
      <c r="B29" s="125" t="str">
        <f t="shared" si="1"/>
        <v>안맹순</v>
      </c>
      <c r="C29" s="126" t="str">
        <f t="shared" si="19"/>
        <v>D</v>
      </c>
      <c r="D29" s="127">
        <f t="shared" si="20"/>
        <v>0.80809825029086502</v>
      </c>
      <c r="E29" s="128">
        <f t="shared" si="21"/>
        <v>5333</v>
      </c>
      <c r="F29" s="129" t="str">
        <f t="shared" si="22"/>
        <v>30</v>
      </c>
      <c r="G29" s="130" t="str">
        <f t="shared" si="23"/>
        <v>70바2713</v>
      </c>
      <c r="H29" s="131">
        <f t="shared" si="24"/>
        <v>2</v>
      </c>
      <c r="I29" s="132">
        <f t="shared" si="25"/>
        <v>1580.875</v>
      </c>
      <c r="J29" s="133">
        <f t="shared" si="26"/>
        <v>1.9379957382345516E-2</v>
      </c>
      <c r="K29" s="133">
        <f t="shared" si="27"/>
        <v>0.35323878424896371</v>
      </c>
      <c r="L29" s="133">
        <f t="shared" si="28"/>
        <v>0.21190796236261564</v>
      </c>
      <c r="M29" s="134">
        <f t="shared" si="29"/>
        <v>14.881</v>
      </c>
      <c r="N29" s="135">
        <f t="shared" si="30"/>
        <v>0</v>
      </c>
      <c r="O29" s="135">
        <f t="shared" si="31"/>
        <v>44.089507393057644</v>
      </c>
      <c r="P29" s="215">
        <f t="shared" si="32"/>
        <v>10</v>
      </c>
      <c r="Q29" s="216">
        <f t="shared" si="33"/>
        <v>0</v>
      </c>
      <c r="R29" s="216">
        <f t="shared" si="34"/>
        <v>697</v>
      </c>
      <c r="T29">
        <v>530</v>
      </c>
      <c r="U29">
        <v>5333</v>
      </c>
      <c r="V29" t="s">
        <v>242</v>
      </c>
      <c r="W29">
        <v>1580.875</v>
      </c>
      <c r="X29">
        <v>891.32500000000005</v>
      </c>
      <c r="Y29">
        <v>1.774</v>
      </c>
      <c r="Z29">
        <v>14.881</v>
      </c>
      <c r="AA29">
        <v>90.226927000000003</v>
      </c>
      <c r="AB29">
        <v>1.748594</v>
      </c>
      <c r="AC29">
        <v>31.871649999999999</v>
      </c>
      <c r="AD29" s="1">
        <v>335</v>
      </c>
      <c r="AE29">
        <v>0</v>
      </c>
      <c r="AF29">
        <v>697</v>
      </c>
      <c r="AG29">
        <v>74</v>
      </c>
      <c r="AH29">
        <v>17.521099</v>
      </c>
      <c r="AI29">
        <v>1236.8</v>
      </c>
      <c r="AJ29">
        <v>0</v>
      </c>
      <c r="AK29">
        <v>10</v>
      </c>
      <c r="AL29">
        <v>1638</v>
      </c>
      <c r="AM29" t="s">
        <v>243</v>
      </c>
      <c r="AN29" t="s">
        <v>361</v>
      </c>
      <c r="AO29">
        <v>1506.07</v>
      </c>
      <c r="AR29" t="s">
        <v>115</v>
      </c>
      <c r="AS29" t="s">
        <v>116</v>
      </c>
      <c r="AT29" t="s">
        <v>197</v>
      </c>
      <c r="AU29" t="s">
        <v>242</v>
      </c>
      <c r="AV29" t="s">
        <v>48</v>
      </c>
      <c r="AW29">
        <v>2</v>
      </c>
      <c r="BB29">
        <v>0.80809825029086502</v>
      </c>
      <c r="BC29" t="s">
        <v>66</v>
      </c>
      <c r="BF29" t="s">
        <v>115</v>
      </c>
      <c r="BG29" t="s">
        <v>116</v>
      </c>
      <c r="BH29" t="s">
        <v>242</v>
      </c>
      <c r="BI29">
        <v>5333</v>
      </c>
      <c r="BJ29">
        <v>2</v>
      </c>
      <c r="BK29" t="s">
        <v>197</v>
      </c>
      <c r="BL29" t="s">
        <v>288</v>
      </c>
      <c r="BM29">
        <v>0.80809825029086502</v>
      </c>
      <c r="BN29" t="s">
        <v>66</v>
      </c>
      <c r="BO29" t="s">
        <v>173</v>
      </c>
      <c r="BP29">
        <v>1580.875</v>
      </c>
    </row>
    <row r="30" spans="1:68" ht="16.5">
      <c r="A30" s="250" t="str">
        <f t="shared" si="18"/>
        <v>인천제물포교통</v>
      </c>
      <c r="B30" s="109" t="str">
        <f t="shared" si="1"/>
        <v>우동국</v>
      </c>
      <c r="C30" s="110" t="str">
        <f t="shared" si="19"/>
        <v>S</v>
      </c>
      <c r="D30" s="111">
        <f t="shared" si="20"/>
        <v>1.1131180361472532</v>
      </c>
      <c r="E30" s="112">
        <f t="shared" si="21"/>
        <v>2989</v>
      </c>
      <c r="F30" s="113" t="str">
        <f t="shared" si="22"/>
        <v>78</v>
      </c>
      <c r="G30" s="114" t="str">
        <f t="shared" si="23"/>
        <v>70바2608</v>
      </c>
      <c r="H30" s="115">
        <f t="shared" si="24"/>
        <v>3</v>
      </c>
      <c r="I30" s="116">
        <f t="shared" si="25"/>
        <v>800.03099999999995</v>
      </c>
      <c r="J30" s="117">
        <f t="shared" si="26"/>
        <v>3.7372177719647237E-2</v>
      </c>
      <c r="K30" s="117">
        <f t="shared" si="27"/>
        <v>0.26808762436908468</v>
      </c>
      <c r="L30" s="117">
        <f t="shared" si="28"/>
        <v>0.16499360649774822</v>
      </c>
      <c r="M30" s="118">
        <f t="shared" si="29"/>
        <v>11.071</v>
      </c>
      <c r="N30" s="119">
        <f t="shared" si="30"/>
        <v>1.3749467208145685</v>
      </c>
      <c r="O30" s="119">
        <f t="shared" si="31"/>
        <v>10.124607671452733</v>
      </c>
      <c r="P30" s="217">
        <f t="shared" si="32"/>
        <v>8</v>
      </c>
      <c r="Q30" s="218">
        <f t="shared" si="33"/>
        <v>11</v>
      </c>
      <c r="R30" s="218">
        <f t="shared" si="34"/>
        <v>81</v>
      </c>
      <c r="T30">
        <v>530</v>
      </c>
      <c r="U30">
        <v>2989</v>
      </c>
      <c r="V30" t="s">
        <v>244</v>
      </c>
      <c r="W30">
        <v>800.03099999999995</v>
      </c>
      <c r="X30">
        <v>294.53199999999998</v>
      </c>
      <c r="Y30">
        <v>2.7160000000000002</v>
      </c>
      <c r="Z30">
        <v>11.071</v>
      </c>
      <c r="AA30">
        <v>32.614716999999999</v>
      </c>
      <c r="AB30">
        <v>1.2188829999999999</v>
      </c>
      <c r="AC30">
        <v>8.7436019999999992</v>
      </c>
      <c r="AD30" s="1">
        <v>132</v>
      </c>
      <c r="AE30">
        <v>11</v>
      </c>
      <c r="AF30">
        <v>81</v>
      </c>
      <c r="AG30">
        <v>73</v>
      </c>
      <c r="AH30">
        <v>24.529754000000001</v>
      </c>
      <c r="AI30">
        <v>143.6</v>
      </c>
      <c r="AJ30">
        <v>0</v>
      </c>
      <c r="AK30">
        <v>8</v>
      </c>
      <c r="AL30">
        <v>2569</v>
      </c>
      <c r="AM30" t="s">
        <v>245</v>
      </c>
      <c r="AN30" t="s">
        <v>362</v>
      </c>
      <c r="AO30">
        <v>552.03499999999997</v>
      </c>
      <c r="AR30" t="s">
        <v>115</v>
      </c>
      <c r="AS30" t="s">
        <v>117</v>
      </c>
      <c r="AT30" t="s">
        <v>203</v>
      </c>
      <c r="AU30" t="s">
        <v>244</v>
      </c>
      <c r="AV30" t="s">
        <v>48</v>
      </c>
      <c r="AW30">
        <v>3</v>
      </c>
      <c r="BB30">
        <v>1.1131180361472532</v>
      </c>
      <c r="BC30" t="s">
        <v>363</v>
      </c>
      <c r="BF30" t="s">
        <v>115</v>
      </c>
      <c r="BG30" t="s">
        <v>117</v>
      </c>
      <c r="BH30" t="s">
        <v>244</v>
      </c>
      <c r="BI30">
        <v>2989</v>
      </c>
      <c r="BJ30">
        <v>3</v>
      </c>
      <c r="BK30" t="s">
        <v>203</v>
      </c>
      <c r="BL30" t="s">
        <v>207</v>
      </c>
      <c r="BM30">
        <v>1.1131180361472532</v>
      </c>
      <c r="BN30" t="s">
        <v>363</v>
      </c>
      <c r="BO30" t="s">
        <v>364</v>
      </c>
      <c r="BP30">
        <v>800.03099999999995</v>
      </c>
    </row>
    <row r="31" spans="1:68" ht="16.5">
      <c r="A31" s="249" t="str">
        <f t="shared" si="18"/>
        <v>인천제물포교통</v>
      </c>
      <c r="B31" s="125" t="str">
        <f t="shared" si="1"/>
        <v>이재성</v>
      </c>
      <c r="C31" s="126" t="str">
        <f t="shared" si="19"/>
        <v>D</v>
      </c>
      <c r="D31" s="127">
        <f t="shared" si="20"/>
        <v>0.80096496964384578</v>
      </c>
      <c r="E31" s="128">
        <f t="shared" si="21"/>
        <v>7266</v>
      </c>
      <c r="F31" s="129" t="str">
        <f t="shared" si="22"/>
        <v>30</v>
      </c>
      <c r="G31" s="130" t="str">
        <f t="shared" si="23"/>
        <v>70바2688</v>
      </c>
      <c r="H31" s="131">
        <f t="shared" si="24"/>
        <v>3</v>
      </c>
      <c r="I31" s="132">
        <f t="shared" si="25"/>
        <v>4927.3019999999997</v>
      </c>
      <c r="J31" s="133">
        <f t="shared" si="26"/>
        <v>3.9949736140186973E-2</v>
      </c>
      <c r="K31" s="133">
        <f t="shared" si="27"/>
        <v>0.36847230681511173</v>
      </c>
      <c r="L31" s="133">
        <f t="shared" si="28"/>
        <v>0.26302426764180481</v>
      </c>
      <c r="M31" s="134">
        <f t="shared" si="29"/>
        <v>15.337999999999999</v>
      </c>
      <c r="N31" s="135">
        <f t="shared" si="30"/>
        <v>1.5830164256219734</v>
      </c>
      <c r="O31" s="135">
        <f t="shared" si="31"/>
        <v>73.995870356637369</v>
      </c>
      <c r="P31" s="215">
        <f t="shared" si="32"/>
        <v>87</v>
      </c>
      <c r="Q31" s="216">
        <f t="shared" si="33"/>
        <v>78</v>
      </c>
      <c r="R31" s="216">
        <f t="shared" si="34"/>
        <v>3646</v>
      </c>
      <c r="T31">
        <v>530</v>
      </c>
      <c r="U31">
        <v>7266</v>
      </c>
      <c r="V31" t="s">
        <v>246</v>
      </c>
      <c r="W31">
        <v>4927.3019999999997</v>
      </c>
      <c r="X31">
        <v>2782.627</v>
      </c>
      <c r="Y31">
        <v>1.7709999999999999</v>
      </c>
      <c r="Z31">
        <v>15.337999999999999</v>
      </c>
      <c r="AA31">
        <v>279.753287</v>
      </c>
      <c r="AB31">
        <v>11.176069999999999</v>
      </c>
      <c r="AC31">
        <v>103.081339</v>
      </c>
      <c r="AD31" s="1">
        <v>1296</v>
      </c>
      <c r="AE31">
        <v>78</v>
      </c>
      <c r="AF31">
        <v>3646</v>
      </c>
      <c r="AG31">
        <v>74</v>
      </c>
      <c r="AH31">
        <v>17.613026000000001</v>
      </c>
      <c r="AI31">
        <v>8764.4</v>
      </c>
      <c r="AJ31">
        <v>0</v>
      </c>
      <c r="AK31">
        <v>87</v>
      </c>
      <c r="AL31">
        <v>23296</v>
      </c>
      <c r="AM31" t="s">
        <v>247</v>
      </c>
      <c r="AN31" t="s">
        <v>365</v>
      </c>
      <c r="AO31">
        <v>4627.4870000000001</v>
      </c>
      <c r="AR31" t="s">
        <v>115</v>
      </c>
      <c r="AS31" t="s">
        <v>116</v>
      </c>
      <c r="AT31" t="s">
        <v>194</v>
      </c>
      <c r="AU31" t="s">
        <v>246</v>
      </c>
      <c r="AV31" t="s">
        <v>48</v>
      </c>
      <c r="AW31">
        <v>3</v>
      </c>
      <c r="BB31">
        <v>0.80096496964384578</v>
      </c>
      <c r="BC31" t="s">
        <v>66</v>
      </c>
      <c r="BF31" t="s">
        <v>115</v>
      </c>
      <c r="BG31" t="s">
        <v>116</v>
      </c>
      <c r="BH31" t="s">
        <v>246</v>
      </c>
      <c r="BI31">
        <v>7266</v>
      </c>
      <c r="BJ31">
        <v>3</v>
      </c>
      <c r="BK31" t="s">
        <v>194</v>
      </c>
      <c r="BL31" t="s">
        <v>211</v>
      </c>
      <c r="BM31">
        <v>0.80096496964384578</v>
      </c>
      <c r="BN31" t="s">
        <v>66</v>
      </c>
      <c r="BO31" t="s">
        <v>173</v>
      </c>
      <c r="BP31">
        <v>4927.3019999999997</v>
      </c>
    </row>
    <row r="32" spans="1:68" ht="16.5">
      <c r="A32" s="250" t="str">
        <f t="shared" si="18"/>
        <v>인천제물포교통</v>
      </c>
      <c r="B32" s="109" t="str">
        <f t="shared" si="1"/>
        <v>이태식</v>
      </c>
      <c r="C32" s="110" t="str">
        <f t="shared" si="19"/>
        <v>D</v>
      </c>
      <c r="D32" s="111">
        <f t="shared" si="20"/>
        <v>0.8122395385912522</v>
      </c>
      <c r="E32" s="112">
        <f t="shared" si="21"/>
        <v>6992</v>
      </c>
      <c r="F32" s="113" t="str">
        <f t="shared" si="22"/>
        <v>급행97</v>
      </c>
      <c r="G32" s="114" t="str">
        <f t="shared" si="23"/>
        <v>70바2832</v>
      </c>
      <c r="H32" s="115">
        <f t="shared" si="24"/>
        <v>2</v>
      </c>
      <c r="I32" s="116">
        <f t="shared" si="25"/>
        <v>2773.4720000000002</v>
      </c>
      <c r="J32" s="117">
        <f t="shared" si="26"/>
        <v>1.8164559447802497E-2</v>
      </c>
      <c r="K32" s="117">
        <f t="shared" si="27"/>
        <v>0.39448782343078925</v>
      </c>
      <c r="L32" s="117">
        <f t="shared" si="28"/>
        <v>0.24013222415802285</v>
      </c>
      <c r="M32" s="118">
        <f t="shared" si="29"/>
        <v>14.879</v>
      </c>
      <c r="N32" s="119">
        <f t="shared" si="30"/>
        <v>0.36055889513216643</v>
      </c>
      <c r="O32" s="119">
        <f t="shared" si="31"/>
        <v>43.627626310992142</v>
      </c>
      <c r="P32" s="217">
        <f t="shared" si="32"/>
        <v>44</v>
      </c>
      <c r="Q32" s="218">
        <f t="shared" si="33"/>
        <v>10</v>
      </c>
      <c r="R32" s="218">
        <f t="shared" si="34"/>
        <v>1210</v>
      </c>
      <c r="T32">
        <v>530</v>
      </c>
      <c r="U32">
        <v>6992</v>
      </c>
      <c r="V32" t="s">
        <v>248</v>
      </c>
      <c r="W32">
        <v>2773.4720000000002</v>
      </c>
      <c r="X32">
        <v>1431.8520000000001</v>
      </c>
      <c r="Y32">
        <v>1.9370000000000001</v>
      </c>
      <c r="Z32">
        <v>14.879</v>
      </c>
      <c r="AA32">
        <v>167.128028</v>
      </c>
      <c r="AB32">
        <v>3.0358070000000001</v>
      </c>
      <c r="AC32">
        <v>65.929972000000006</v>
      </c>
      <c r="AD32" s="1">
        <v>666</v>
      </c>
      <c r="AE32">
        <v>10</v>
      </c>
      <c r="AF32">
        <v>1210</v>
      </c>
      <c r="AG32">
        <v>73</v>
      </c>
      <c r="AH32">
        <v>16.594894</v>
      </c>
      <c r="AI32">
        <v>1810</v>
      </c>
      <c r="AJ32">
        <v>0</v>
      </c>
      <c r="AK32">
        <v>44</v>
      </c>
      <c r="AL32">
        <v>12092</v>
      </c>
      <c r="AM32" t="s">
        <v>249</v>
      </c>
      <c r="AN32" t="s">
        <v>366</v>
      </c>
      <c r="AO32">
        <v>2571.8110000000001</v>
      </c>
      <c r="AR32" t="s">
        <v>115</v>
      </c>
      <c r="AS32" t="s">
        <v>118</v>
      </c>
      <c r="AT32" t="s">
        <v>208</v>
      </c>
      <c r="AU32" t="s">
        <v>248</v>
      </c>
      <c r="AV32" t="s">
        <v>48</v>
      </c>
      <c r="AW32">
        <v>2</v>
      </c>
      <c r="BB32">
        <v>0.8122395385912522</v>
      </c>
      <c r="BC32" t="s">
        <v>66</v>
      </c>
      <c r="BF32" t="s">
        <v>115</v>
      </c>
      <c r="BG32" t="s">
        <v>118</v>
      </c>
      <c r="BH32" t="s">
        <v>248</v>
      </c>
      <c r="BI32">
        <v>6992</v>
      </c>
      <c r="BJ32">
        <v>2</v>
      </c>
      <c r="BK32" t="s">
        <v>208</v>
      </c>
      <c r="BL32" t="s">
        <v>202</v>
      </c>
      <c r="BM32">
        <v>0.8122395385912522</v>
      </c>
      <c r="BN32" t="s">
        <v>66</v>
      </c>
      <c r="BO32" t="s">
        <v>173</v>
      </c>
      <c r="BP32">
        <v>2773.4720000000002</v>
      </c>
    </row>
    <row r="33" spans="1:68" ht="16.5">
      <c r="A33" s="249" t="str">
        <f t="shared" si="18"/>
        <v>인천제물포교통</v>
      </c>
      <c r="B33" s="125" t="str">
        <f t="shared" si="1"/>
        <v>이한우</v>
      </c>
      <c r="C33" s="126" t="str">
        <f t="shared" si="19"/>
        <v>B</v>
      </c>
      <c r="D33" s="127">
        <f t="shared" si="20"/>
        <v>0.92047184074310995</v>
      </c>
      <c r="E33" s="128">
        <f t="shared" si="21"/>
        <v>1655</v>
      </c>
      <c r="F33" s="129" t="str">
        <f t="shared" si="22"/>
        <v>급행97</v>
      </c>
      <c r="G33" s="130" t="str">
        <f t="shared" si="23"/>
        <v>70바2832</v>
      </c>
      <c r="H33" s="131">
        <f t="shared" si="24"/>
        <v>2</v>
      </c>
      <c r="I33" s="132">
        <f t="shared" si="25"/>
        <v>2279.2860000000001</v>
      </c>
      <c r="J33" s="133">
        <f t="shared" si="26"/>
        <v>1.3820576063672395E-2</v>
      </c>
      <c r="K33" s="133">
        <f t="shared" si="27"/>
        <v>0.34249885811967923</v>
      </c>
      <c r="L33" s="133">
        <f t="shared" si="28"/>
        <v>0.22287681317745994</v>
      </c>
      <c r="M33" s="134">
        <f t="shared" si="29"/>
        <v>11.898</v>
      </c>
      <c r="N33" s="135">
        <f t="shared" si="30"/>
        <v>8.7746776841519672E-2</v>
      </c>
      <c r="O33" s="135">
        <f t="shared" si="31"/>
        <v>6.8003752052177742</v>
      </c>
      <c r="P33" s="215">
        <f t="shared" si="32"/>
        <v>5</v>
      </c>
      <c r="Q33" s="216">
        <f t="shared" si="33"/>
        <v>2</v>
      </c>
      <c r="R33" s="216">
        <f t="shared" si="34"/>
        <v>155</v>
      </c>
      <c r="T33">
        <v>530</v>
      </c>
      <c r="U33">
        <v>1655</v>
      </c>
      <c r="V33" t="s">
        <v>250</v>
      </c>
      <c r="W33">
        <v>2279.2860000000001</v>
      </c>
      <c r="X33">
        <v>1040.9449999999999</v>
      </c>
      <c r="Y33">
        <v>2.19</v>
      </c>
      <c r="Z33">
        <v>11.898</v>
      </c>
      <c r="AA33">
        <v>128.851069</v>
      </c>
      <c r="AB33">
        <v>1.780796</v>
      </c>
      <c r="AC33">
        <v>44.131343999999999</v>
      </c>
      <c r="AD33" s="1">
        <v>508</v>
      </c>
      <c r="AE33">
        <v>2</v>
      </c>
      <c r="AF33">
        <v>155</v>
      </c>
      <c r="AG33">
        <v>70</v>
      </c>
      <c r="AH33">
        <v>17.689305999999998</v>
      </c>
      <c r="AI33">
        <v>407.5</v>
      </c>
      <c r="AJ33">
        <v>0</v>
      </c>
      <c r="AK33">
        <v>5</v>
      </c>
      <c r="AL33">
        <v>192</v>
      </c>
      <c r="AM33" t="s">
        <v>251</v>
      </c>
      <c r="AN33" t="s">
        <v>367</v>
      </c>
      <c r="AO33">
        <v>2135.721</v>
      </c>
      <c r="AR33" t="s">
        <v>115</v>
      </c>
      <c r="AS33" t="s">
        <v>118</v>
      </c>
      <c r="AT33" t="s">
        <v>208</v>
      </c>
      <c r="AU33" t="s">
        <v>250</v>
      </c>
      <c r="AV33" t="s">
        <v>48</v>
      </c>
      <c r="AW33">
        <v>2</v>
      </c>
      <c r="BB33">
        <v>0.92047184074310995</v>
      </c>
      <c r="BC33" t="s">
        <v>67</v>
      </c>
      <c r="BF33" t="s">
        <v>115</v>
      </c>
      <c r="BG33" t="s">
        <v>118</v>
      </c>
      <c r="BH33" t="s">
        <v>250</v>
      </c>
      <c r="BI33">
        <v>1655</v>
      </c>
      <c r="BJ33">
        <v>2</v>
      </c>
      <c r="BK33" t="s">
        <v>208</v>
      </c>
      <c r="BL33" t="s">
        <v>288</v>
      </c>
      <c r="BM33">
        <v>0.92047184074310995</v>
      </c>
      <c r="BN33" t="s">
        <v>67</v>
      </c>
      <c r="BO33" t="s">
        <v>171</v>
      </c>
      <c r="BP33">
        <v>2279.2860000000001</v>
      </c>
    </row>
    <row r="34" spans="1:68" ht="16.5">
      <c r="A34" s="250" t="str">
        <f t="shared" si="18"/>
        <v>인천제물포교통</v>
      </c>
      <c r="B34" s="109" t="str">
        <f t="shared" si="1"/>
        <v>장운혁</v>
      </c>
      <c r="C34" s="110" t="str">
        <f t="shared" si="19"/>
        <v>C</v>
      </c>
      <c r="D34" s="111">
        <f t="shared" si="20"/>
        <v>0.85531886498187348</v>
      </c>
      <c r="E34" s="112">
        <f t="shared" si="21"/>
        <v>6819</v>
      </c>
      <c r="F34" s="113" t="str">
        <f t="shared" si="22"/>
        <v>급행97</v>
      </c>
      <c r="G34" s="114" t="str">
        <f t="shared" si="23"/>
        <v>70바2832</v>
      </c>
      <c r="H34" s="115">
        <f t="shared" si="24"/>
        <v>4</v>
      </c>
      <c r="I34" s="116">
        <f t="shared" si="25"/>
        <v>506.56700000000001</v>
      </c>
      <c r="J34" s="117">
        <f t="shared" si="26"/>
        <v>3.105349799544449E-2</v>
      </c>
      <c r="K34" s="117">
        <f t="shared" si="27"/>
        <v>0.37429124476743775</v>
      </c>
      <c r="L34" s="117">
        <f t="shared" si="28"/>
        <v>0.20530354326278655</v>
      </c>
      <c r="M34" s="118">
        <f t="shared" si="29"/>
        <v>13.722</v>
      </c>
      <c r="N34" s="119">
        <f t="shared" si="30"/>
        <v>0</v>
      </c>
      <c r="O34" s="119">
        <f t="shared" si="31"/>
        <v>53.497365600206884</v>
      </c>
      <c r="P34" s="217">
        <f t="shared" si="32"/>
        <v>9</v>
      </c>
      <c r="Q34" s="218">
        <f t="shared" si="33"/>
        <v>0</v>
      </c>
      <c r="R34" s="218">
        <f t="shared" si="34"/>
        <v>271</v>
      </c>
      <c r="T34">
        <v>530</v>
      </c>
      <c r="U34">
        <v>6819</v>
      </c>
      <c r="V34" t="s">
        <v>252</v>
      </c>
      <c r="W34">
        <v>506.56700000000001</v>
      </c>
      <c r="X34">
        <v>252.19499999999999</v>
      </c>
      <c r="Y34">
        <v>2.0089999999999999</v>
      </c>
      <c r="Z34">
        <v>13.722</v>
      </c>
      <c r="AA34">
        <v>30.869437000000001</v>
      </c>
      <c r="AB34">
        <v>0.95860400000000001</v>
      </c>
      <c r="AC34">
        <v>11.55416</v>
      </c>
      <c r="AD34" s="1">
        <v>104</v>
      </c>
      <c r="AE34">
        <v>0</v>
      </c>
      <c r="AF34">
        <v>271</v>
      </c>
      <c r="AG34">
        <v>72</v>
      </c>
      <c r="AH34">
        <v>16.409984999999999</v>
      </c>
      <c r="AI34">
        <v>447.1</v>
      </c>
      <c r="AJ34">
        <v>0</v>
      </c>
      <c r="AK34">
        <v>9</v>
      </c>
      <c r="AL34">
        <v>1289</v>
      </c>
      <c r="AM34" t="s">
        <v>253</v>
      </c>
      <c r="AN34" t="s">
        <v>368</v>
      </c>
      <c r="AO34">
        <v>149.40299999999999</v>
      </c>
      <c r="AR34" t="s">
        <v>115</v>
      </c>
      <c r="AS34" t="s">
        <v>118</v>
      </c>
      <c r="AT34" t="s">
        <v>208</v>
      </c>
      <c r="AU34" t="s">
        <v>252</v>
      </c>
      <c r="AV34" t="s">
        <v>48</v>
      </c>
      <c r="AW34">
        <v>4</v>
      </c>
      <c r="BB34">
        <v>0.85531886498187348</v>
      </c>
      <c r="BC34" t="s">
        <v>68</v>
      </c>
      <c r="BF34" t="s">
        <v>115</v>
      </c>
      <c r="BG34" t="s">
        <v>118</v>
      </c>
      <c r="BH34" t="s">
        <v>252</v>
      </c>
      <c r="BI34">
        <v>6819</v>
      </c>
      <c r="BJ34">
        <v>4</v>
      </c>
      <c r="BK34" t="s">
        <v>208</v>
      </c>
      <c r="BL34" t="s">
        <v>207</v>
      </c>
      <c r="BM34">
        <v>0.85531886498187348</v>
      </c>
      <c r="BN34" t="s">
        <v>68</v>
      </c>
      <c r="BO34" t="s">
        <v>172</v>
      </c>
      <c r="BP34">
        <v>506.56700000000001</v>
      </c>
    </row>
    <row r="35" spans="1:68" ht="16.5">
      <c r="A35" s="249" t="str">
        <f t="shared" si="18"/>
        <v>인천제물포교통</v>
      </c>
      <c r="B35" s="125" t="str">
        <f t="shared" si="1"/>
        <v>정현성</v>
      </c>
      <c r="C35" s="126" t="str">
        <f t="shared" si="19"/>
        <v>F</v>
      </c>
      <c r="D35" s="127">
        <f t="shared" si="20"/>
        <v>0.75453763754937464</v>
      </c>
      <c r="E35" s="128">
        <f t="shared" si="21"/>
        <v>4027</v>
      </c>
      <c r="F35" s="129" t="str">
        <f t="shared" si="22"/>
        <v>급행97</v>
      </c>
      <c r="G35" s="130" t="str">
        <f t="shared" si="23"/>
        <v>70바2834</v>
      </c>
      <c r="H35" s="131">
        <f t="shared" si="24"/>
        <v>2</v>
      </c>
      <c r="I35" s="132">
        <f t="shared" si="25"/>
        <v>475.19299999999998</v>
      </c>
      <c r="J35" s="133">
        <f t="shared" si="26"/>
        <v>4.5263575423283318E-2</v>
      </c>
      <c r="K35" s="133">
        <f t="shared" si="27"/>
        <v>0.35638394555503639</v>
      </c>
      <c r="L35" s="133">
        <f t="shared" si="28"/>
        <v>0.28199068588973325</v>
      </c>
      <c r="M35" s="134">
        <f t="shared" si="29"/>
        <v>15.522</v>
      </c>
      <c r="N35" s="135">
        <f t="shared" si="30"/>
        <v>1.0522040518273628</v>
      </c>
      <c r="O35" s="135">
        <f t="shared" si="31"/>
        <v>35.564496951764866</v>
      </c>
      <c r="P35" s="215">
        <f t="shared" si="32"/>
        <v>2</v>
      </c>
      <c r="Q35" s="216">
        <f t="shared" si="33"/>
        <v>5</v>
      </c>
      <c r="R35" s="216">
        <f t="shared" si="34"/>
        <v>169</v>
      </c>
      <c r="T35">
        <v>530</v>
      </c>
      <c r="U35">
        <v>4027</v>
      </c>
      <c r="V35" t="s">
        <v>369</v>
      </c>
      <c r="W35">
        <v>475.19299999999998</v>
      </c>
      <c r="X35">
        <v>256.83</v>
      </c>
      <c r="Y35">
        <v>1.85</v>
      </c>
      <c r="Z35">
        <v>15.522</v>
      </c>
      <c r="AA35">
        <v>27.744714999999999</v>
      </c>
      <c r="AB35">
        <v>1.255825</v>
      </c>
      <c r="AC35">
        <v>9.8877710000000008</v>
      </c>
      <c r="AD35" s="1">
        <v>134</v>
      </c>
      <c r="AE35">
        <v>5</v>
      </c>
      <c r="AF35">
        <v>169</v>
      </c>
      <c r="AG35">
        <v>72</v>
      </c>
      <c r="AH35">
        <v>17.127333</v>
      </c>
      <c r="AI35">
        <v>556.4</v>
      </c>
      <c r="AJ35">
        <v>0</v>
      </c>
      <c r="AK35">
        <v>2</v>
      </c>
      <c r="AL35">
        <v>733</v>
      </c>
      <c r="AM35" t="s">
        <v>370</v>
      </c>
      <c r="AN35" t="s">
        <v>371</v>
      </c>
      <c r="AO35">
        <v>251.09299999999999</v>
      </c>
      <c r="AR35" t="s">
        <v>115</v>
      </c>
      <c r="AS35" t="s">
        <v>118</v>
      </c>
      <c r="AT35" t="s">
        <v>209</v>
      </c>
      <c r="AU35" t="s">
        <v>369</v>
      </c>
      <c r="AV35" t="s">
        <v>48</v>
      </c>
      <c r="AW35">
        <v>2</v>
      </c>
      <c r="BB35">
        <v>0.75453763754937464</v>
      </c>
      <c r="BC35" t="s">
        <v>69</v>
      </c>
      <c r="BF35" t="s">
        <v>115</v>
      </c>
      <c r="BG35" t="s">
        <v>118</v>
      </c>
      <c r="BH35" t="s">
        <v>369</v>
      </c>
      <c r="BI35">
        <v>4027</v>
      </c>
      <c r="BJ35">
        <v>2</v>
      </c>
      <c r="BK35" t="s">
        <v>209</v>
      </c>
      <c r="BL35" t="s">
        <v>321</v>
      </c>
      <c r="BM35">
        <v>0.75453763754937464</v>
      </c>
      <c r="BN35" t="s">
        <v>69</v>
      </c>
      <c r="BO35" t="s">
        <v>182</v>
      </c>
      <c r="BP35">
        <v>475.19299999999998</v>
      </c>
    </row>
    <row r="36" spans="1:68" ht="16.5">
      <c r="A36" s="250" t="str">
        <f t="shared" si="18"/>
        <v>인천제물포교통</v>
      </c>
      <c r="B36" s="109" t="str">
        <f t="shared" si="1"/>
        <v>조대식</v>
      </c>
      <c r="C36" s="110" t="str">
        <f t="shared" si="19"/>
        <v>D</v>
      </c>
      <c r="D36" s="111">
        <f t="shared" si="20"/>
        <v>0.8167840352304323</v>
      </c>
      <c r="E36" s="112">
        <f t="shared" si="21"/>
        <v>946</v>
      </c>
      <c r="F36" s="113" t="str">
        <f t="shared" si="22"/>
        <v>급행97</v>
      </c>
      <c r="G36" s="114" t="str">
        <f t="shared" si="23"/>
        <v>70바2859</v>
      </c>
      <c r="H36" s="115">
        <f t="shared" si="24"/>
        <v>4</v>
      </c>
      <c r="I36" s="116">
        <f t="shared" si="25"/>
        <v>5295.1790000000001</v>
      </c>
      <c r="J36" s="117">
        <f t="shared" si="26"/>
        <v>5.0384030516296384E-2</v>
      </c>
      <c r="K36" s="117">
        <f t="shared" si="27"/>
        <v>0.35334647345645648</v>
      </c>
      <c r="L36" s="117">
        <f t="shared" si="28"/>
        <v>0.21887834197861866</v>
      </c>
      <c r="M36" s="118">
        <f t="shared" si="29"/>
        <v>11.872</v>
      </c>
      <c r="N36" s="119">
        <f t="shared" si="30"/>
        <v>2.4172931642159785</v>
      </c>
      <c r="O36" s="119">
        <f t="shared" si="31"/>
        <v>33.766563887641944</v>
      </c>
      <c r="P36" s="217">
        <f t="shared" si="32"/>
        <v>34</v>
      </c>
      <c r="Q36" s="218">
        <f t="shared" si="33"/>
        <v>128</v>
      </c>
      <c r="R36" s="218">
        <f t="shared" si="34"/>
        <v>1788</v>
      </c>
      <c r="T36">
        <v>530</v>
      </c>
      <c r="U36">
        <v>946</v>
      </c>
      <c r="V36" t="s">
        <v>254</v>
      </c>
      <c r="W36">
        <v>5295.1790000000001</v>
      </c>
      <c r="X36">
        <v>2442.9679999999998</v>
      </c>
      <c r="Y36">
        <v>2.1680000000000001</v>
      </c>
      <c r="Z36">
        <v>11.872</v>
      </c>
      <c r="AA36">
        <v>308.42379699999998</v>
      </c>
      <c r="AB36">
        <v>15.539634</v>
      </c>
      <c r="AC36">
        <v>108.98046100000001</v>
      </c>
      <c r="AD36" s="1">
        <v>1159</v>
      </c>
      <c r="AE36">
        <v>128</v>
      </c>
      <c r="AF36">
        <v>1788</v>
      </c>
      <c r="AG36">
        <v>74</v>
      </c>
      <c r="AH36">
        <v>17.168516</v>
      </c>
      <c r="AI36">
        <v>3554.3</v>
      </c>
      <c r="AJ36">
        <v>0</v>
      </c>
      <c r="AK36">
        <v>34</v>
      </c>
      <c r="AL36">
        <v>15702</v>
      </c>
      <c r="AM36" t="s">
        <v>255</v>
      </c>
      <c r="AN36" t="s">
        <v>372</v>
      </c>
      <c r="AO36">
        <v>4866.8100000000004</v>
      </c>
      <c r="AR36" t="s">
        <v>115</v>
      </c>
      <c r="AS36" t="s">
        <v>118</v>
      </c>
      <c r="AT36" t="s">
        <v>213</v>
      </c>
      <c r="AU36" t="s">
        <v>254</v>
      </c>
      <c r="AV36" t="s">
        <v>48</v>
      </c>
      <c r="AW36">
        <v>4</v>
      </c>
      <c r="BB36">
        <v>0.8167840352304323</v>
      </c>
      <c r="BC36" t="s">
        <v>66</v>
      </c>
      <c r="BF36" t="s">
        <v>115</v>
      </c>
      <c r="BG36" t="s">
        <v>118</v>
      </c>
      <c r="BH36" t="s">
        <v>254</v>
      </c>
      <c r="BI36">
        <v>946</v>
      </c>
      <c r="BJ36">
        <v>4</v>
      </c>
      <c r="BK36" t="s">
        <v>213</v>
      </c>
      <c r="BL36" t="s">
        <v>202</v>
      </c>
      <c r="BM36">
        <v>0.8167840352304323</v>
      </c>
      <c r="BN36" t="s">
        <v>66</v>
      </c>
      <c r="BO36" t="s">
        <v>173</v>
      </c>
      <c r="BP36">
        <v>5295.1790000000001</v>
      </c>
    </row>
    <row r="37" spans="1:68" ht="16.5">
      <c r="A37" s="249" t="str">
        <f t="shared" si="18"/>
        <v>인천제물포교통</v>
      </c>
      <c r="B37" s="125" t="str">
        <f t="shared" si="1"/>
        <v>조영돈</v>
      </c>
      <c r="C37" s="126" t="str">
        <f t="shared" si="19"/>
        <v>D</v>
      </c>
      <c r="D37" s="127">
        <f t="shared" si="20"/>
        <v>0.8223076923076923</v>
      </c>
      <c r="E37" s="128">
        <f t="shared" si="21"/>
        <v>1062</v>
      </c>
      <c r="F37" s="129" t="str">
        <f t="shared" si="22"/>
        <v>78</v>
      </c>
      <c r="G37" s="130" t="str">
        <f t="shared" si="23"/>
        <v>70바2608</v>
      </c>
      <c r="H37" s="131">
        <f t="shared" si="24"/>
        <v>1</v>
      </c>
      <c r="I37" s="132">
        <f t="shared" si="25"/>
        <v>3433.7860000000001</v>
      </c>
      <c r="J37" s="133">
        <f t="shared" si="26"/>
        <v>4.4324288938425202E-2</v>
      </c>
      <c r="K37" s="133">
        <f t="shared" si="27"/>
        <v>0.31280423002090318</v>
      </c>
      <c r="L37" s="133">
        <f t="shared" si="28"/>
        <v>0.14153473745888648</v>
      </c>
      <c r="M37" s="134">
        <f t="shared" si="29"/>
        <v>11.839</v>
      </c>
      <c r="N37" s="135">
        <f t="shared" si="30"/>
        <v>11.503337715279869</v>
      </c>
      <c r="O37" s="135">
        <f t="shared" si="31"/>
        <v>18.230606100671388</v>
      </c>
      <c r="P37" s="215">
        <f t="shared" si="32"/>
        <v>20</v>
      </c>
      <c r="Q37" s="216">
        <f t="shared" si="33"/>
        <v>395</v>
      </c>
      <c r="R37" s="216">
        <f t="shared" si="34"/>
        <v>626</v>
      </c>
      <c r="T37">
        <v>530</v>
      </c>
      <c r="U37">
        <v>1062</v>
      </c>
      <c r="V37" t="s">
        <v>283</v>
      </c>
      <c r="W37">
        <v>3433.7860000000001</v>
      </c>
      <c r="X37">
        <v>1606.2660000000001</v>
      </c>
      <c r="Y37">
        <v>2.1379999999999999</v>
      </c>
      <c r="Z37">
        <v>11.839</v>
      </c>
      <c r="AA37">
        <v>171.086625</v>
      </c>
      <c r="AB37">
        <v>7.5832930000000003</v>
      </c>
      <c r="AC37">
        <v>53.516620000000003</v>
      </c>
      <c r="AD37" s="1">
        <v>486</v>
      </c>
      <c r="AE37">
        <v>395</v>
      </c>
      <c r="AF37">
        <v>626</v>
      </c>
      <c r="AG37">
        <v>73</v>
      </c>
      <c r="AH37">
        <v>20.070452</v>
      </c>
      <c r="AI37">
        <v>956.9</v>
      </c>
      <c r="AJ37">
        <v>0</v>
      </c>
      <c r="AK37">
        <v>20</v>
      </c>
      <c r="AL37">
        <v>7769</v>
      </c>
      <c r="AM37" t="s">
        <v>284</v>
      </c>
      <c r="AN37" t="s">
        <v>373</v>
      </c>
      <c r="AO37">
        <v>3433.7860000000001</v>
      </c>
      <c r="AR37" t="s">
        <v>115</v>
      </c>
      <c r="AS37" t="s">
        <v>117</v>
      </c>
      <c r="AT37" t="s">
        <v>203</v>
      </c>
      <c r="AU37" t="s">
        <v>283</v>
      </c>
      <c r="AV37" t="s">
        <v>48</v>
      </c>
      <c r="AW37">
        <v>1</v>
      </c>
      <c r="BB37">
        <v>0.8223076923076923</v>
      </c>
      <c r="BC37" t="s">
        <v>66</v>
      </c>
      <c r="BF37" t="s">
        <v>115</v>
      </c>
      <c r="BG37" t="s">
        <v>117</v>
      </c>
      <c r="BH37" t="s">
        <v>283</v>
      </c>
      <c r="BI37">
        <v>1062</v>
      </c>
      <c r="BJ37">
        <v>1</v>
      </c>
      <c r="BK37" t="s">
        <v>203</v>
      </c>
      <c r="BL37" t="s">
        <v>170</v>
      </c>
      <c r="BM37">
        <v>0.8223076923076923</v>
      </c>
      <c r="BN37" t="s">
        <v>66</v>
      </c>
      <c r="BO37" t="s">
        <v>173</v>
      </c>
      <c r="BP37">
        <v>3433.7860000000001</v>
      </c>
    </row>
    <row r="38" spans="1:68" ht="16.5">
      <c r="A38" s="250" t="str">
        <f t="shared" si="18"/>
        <v>인천제물포교통</v>
      </c>
      <c r="B38" s="109" t="str">
        <f t="shared" si="1"/>
        <v>조효동</v>
      </c>
      <c r="C38" s="110" t="str">
        <f t="shared" si="19"/>
        <v>D</v>
      </c>
      <c r="D38" s="111">
        <f t="shared" si="20"/>
        <v>0.80921218141741447</v>
      </c>
      <c r="E38" s="112">
        <f t="shared" si="21"/>
        <v>9629</v>
      </c>
      <c r="F38" s="113" t="str">
        <f t="shared" si="22"/>
        <v>급행97</v>
      </c>
      <c r="G38" s="114" t="str">
        <f t="shared" si="23"/>
        <v>70바2832</v>
      </c>
      <c r="H38" s="115">
        <f t="shared" si="24"/>
        <v>3</v>
      </c>
      <c r="I38" s="116">
        <f t="shared" si="25"/>
        <v>403.16600000000005</v>
      </c>
      <c r="J38" s="117">
        <f t="shared" si="26"/>
        <v>5.7657997542396977E-2</v>
      </c>
      <c r="K38" s="117">
        <f t="shared" si="27"/>
        <v>0.33102133948372497</v>
      </c>
      <c r="L38" s="117">
        <f t="shared" si="28"/>
        <v>0.22571347782303069</v>
      </c>
      <c r="M38" s="118">
        <f t="shared" si="29"/>
        <v>15.419</v>
      </c>
      <c r="N38" s="119">
        <f t="shared" si="30"/>
        <v>0.24803678881651728</v>
      </c>
      <c r="O38" s="119">
        <f t="shared" si="31"/>
        <v>42.414290887624453</v>
      </c>
      <c r="P38" s="217">
        <f t="shared" si="32"/>
        <v>3</v>
      </c>
      <c r="Q38" s="218">
        <f t="shared" si="33"/>
        <v>1</v>
      </c>
      <c r="R38" s="218">
        <f t="shared" si="34"/>
        <v>171</v>
      </c>
      <c r="T38">
        <v>530</v>
      </c>
      <c r="U38">
        <v>9629</v>
      </c>
      <c r="V38" t="s">
        <v>374</v>
      </c>
      <c r="W38">
        <v>403.166</v>
      </c>
      <c r="X38">
        <v>214.96199999999999</v>
      </c>
      <c r="Y38">
        <v>1.8759999999999999</v>
      </c>
      <c r="Z38">
        <v>15.419</v>
      </c>
      <c r="AA38">
        <v>22.869437999999999</v>
      </c>
      <c r="AB38">
        <v>1.3186059999999999</v>
      </c>
      <c r="AC38">
        <v>7.5702720000000001</v>
      </c>
      <c r="AD38" s="1">
        <v>91</v>
      </c>
      <c r="AE38">
        <v>1</v>
      </c>
      <c r="AF38">
        <v>171</v>
      </c>
      <c r="AG38">
        <v>75</v>
      </c>
      <c r="AH38">
        <v>17.629028999999999</v>
      </c>
      <c r="AI38">
        <v>503.1</v>
      </c>
      <c r="AJ38">
        <v>0</v>
      </c>
      <c r="AK38">
        <v>3</v>
      </c>
      <c r="AL38">
        <v>936</v>
      </c>
      <c r="AM38" t="s">
        <v>375</v>
      </c>
      <c r="AN38" t="s">
        <v>376</v>
      </c>
      <c r="AO38">
        <v>152.69300000000001</v>
      </c>
      <c r="AR38" t="s">
        <v>115</v>
      </c>
      <c r="AS38" t="s">
        <v>118</v>
      </c>
      <c r="AT38" t="s">
        <v>208</v>
      </c>
      <c r="AU38" t="s">
        <v>374</v>
      </c>
      <c r="AV38" t="s">
        <v>48</v>
      </c>
      <c r="AW38">
        <v>3</v>
      </c>
      <c r="BB38">
        <v>0.80921218141741447</v>
      </c>
      <c r="BC38" t="s">
        <v>66</v>
      </c>
      <c r="BF38" t="s">
        <v>115</v>
      </c>
      <c r="BG38" t="s">
        <v>118</v>
      </c>
      <c r="BH38" t="s">
        <v>374</v>
      </c>
      <c r="BI38">
        <v>9629</v>
      </c>
      <c r="BJ38">
        <v>3</v>
      </c>
      <c r="BK38" t="s">
        <v>208</v>
      </c>
      <c r="BL38" t="s">
        <v>197</v>
      </c>
      <c r="BM38">
        <v>0.80921218141741447</v>
      </c>
      <c r="BN38" t="s">
        <v>66</v>
      </c>
      <c r="BO38" t="s">
        <v>173</v>
      </c>
      <c r="BP38">
        <v>403.16600000000005</v>
      </c>
    </row>
    <row r="39" spans="1:68" ht="16.5">
      <c r="A39" s="249" t="str">
        <f t="shared" si="18"/>
        <v>인천제물포교통</v>
      </c>
      <c r="B39" s="125" t="str">
        <f t="shared" si="1"/>
        <v>차명옥</v>
      </c>
      <c r="C39" s="126" t="str">
        <f t="shared" si="19"/>
        <v>D</v>
      </c>
      <c r="D39" s="127">
        <f t="shared" si="20"/>
        <v>0.84401811494862378</v>
      </c>
      <c r="E39" s="128">
        <f t="shared" si="21"/>
        <v>5343</v>
      </c>
      <c r="F39" s="129" t="str">
        <f t="shared" si="22"/>
        <v>급행97</v>
      </c>
      <c r="G39" s="130" t="str">
        <f t="shared" si="23"/>
        <v>70바2831</v>
      </c>
      <c r="H39" s="131">
        <f t="shared" si="24"/>
        <v>5</v>
      </c>
      <c r="I39" s="132">
        <f t="shared" si="25"/>
        <v>795.82799999999997</v>
      </c>
      <c r="J39" s="133">
        <f t="shared" si="26"/>
        <v>1.6125869660669763E-2</v>
      </c>
      <c r="K39" s="133">
        <f t="shared" si="27"/>
        <v>0.36317142663703594</v>
      </c>
      <c r="L39" s="133">
        <f t="shared" si="28"/>
        <v>0.22617952622928572</v>
      </c>
      <c r="M39" s="134">
        <f t="shared" si="29"/>
        <v>13.885</v>
      </c>
      <c r="N39" s="135">
        <f t="shared" si="30"/>
        <v>0.12565529234960318</v>
      </c>
      <c r="O39" s="135">
        <f t="shared" si="31"/>
        <v>13.696426866106748</v>
      </c>
      <c r="P39" s="215">
        <f t="shared" si="32"/>
        <v>14</v>
      </c>
      <c r="Q39" s="216">
        <f t="shared" si="33"/>
        <v>1</v>
      </c>
      <c r="R39" s="216">
        <f t="shared" si="34"/>
        <v>109</v>
      </c>
      <c r="T39">
        <v>530</v>
      </c>
      <c r="U39">
        <v>5343</v>
      </c>
      <c r="V39" t="s">
        <v>256</v>
      </c>
      <c r="W39">
        <v>795.82799999999997</v>
      </c>
      <c r="X39">
        <v>396.43200000000002</v>
      </c>
      <c r="Y39">
        <v>2.0070000000000001</v>
      </c>
      <c r="Z39">
        <v>13.885</v>
      </c>
      <c r="AA39">
        <v>45.802491000000003</v>
      </c>
      <c r="AB39">
        <v>0.73860499999999996</v>
      </c>
      <c r="AC39">
        <v>16.634156000000001</v>
      </c>
      <c r="AD39" s="1">
        <v>180</v>
      </c>
      <c r="AE39">
        <v>1</v>
      </c>
      <c r="AF39">
        <v>109</v>
      </c>
      <c r="AG39">
        <v>72</v>
      </c>
      <c r="AH39">
        <v>17.375212000000001</v>
      </c>
      <c r="AI39">
        <v>891.7</v>
      </c>
      <c r="AJ39">
        <v>0</v>
      </c>
      <c r="AK39">
        <v>14</v>
      </c>
      <c r="AL39">
        <v>3975</v>
      </c>
      <c r="AM39" t="s">
        <v>257</v>
      </c>
      <c r="AN39" t="s">
        <v>377</v>
      </c>
      <c r="AO39">
        <v>253.78399999999999</v>
      </c>
      <c r="AR39" t="s">
        <v>115</v>
      </c>
      <c r="AS39" t="s">
        <v>118</v>
      </c>
      <c r="AT39" t="s">
        <v>207</v>
      </c>
      <c r="AU39" t="s">
        <v>256</v>
      </c>
      <c r="AV39" t="s">
        <v>48</v>
      </c>
      <c r="AW39">
        <v>5</v>
      </c>
      <c r="BB39">
        <v>0.84401811494862378</v>
      </c>
      <c r="BC39" t="s">
        <v>66</v>
      </c>
      <c r="BF39" t="s">
        <v>115</v>
      </c>
      <c r="BG39" t="s">
        <v>118</v>
      </c>
      <c r="BH39" t="s">
        <v>256</v>
      </c>
      <c r="BI39">
        <v>5343</v>
      </c>
      <c r="BJ39">
        <v>5</v>
      </c>
      <c r="BK39" t="s">
        <v>207</v>
      </c>
      <c r="BL39" t="s">
        <v>209</v>
      </c>
      <c r="BM39">
        <v>0.84401811494862378</v>
      </c>
      <c r="BN39" t="s">
        <v>66</v>
      </c>
      <c r="BO39" t="s">
        <v>173</v>
      </c>
      <c r="BP39">
        <v>795.82799999999997</v>
      </c>
    </row>
    <row r="40" spans="1:68" ht="16.5">
      <c r="A40" s="250" t="str">
        <f t="shared" si="18"/>
        <v>인천제물포교통</v>
      </c>
      <c r="B40" s="109" t="str">
        <f t="shared" si="1"/>
        <v>최준수</v>
      </c>
      <c r="C40" s="110" t="str">
        <f t="shared" si="19"/>
        <v>C</v>
      </c>
      <c r="D40" s="111">
        <f t="shared" si="20"/>
        <v>0.86901208579670564</v>
      </c>
      <c r="E40" s="112">
        <f t="shared" si="21"/>
        <v>2108</v>
      </c>
      <c r="F40" s="113" t="str">
        <f t="shared" si="22"/>
        <v>급행97</v>
      </c>
      <c r="G40" s="114" t="str">
        <f t="shared" si="23"/>
        <v>70바2831</v>
      </c>
      <c r="H40" s="115">
        <f t="shared" si="24"/>
        <v>3</v>
      </c>
      <c r="I40" s="116">
        <f t="shared" si="25"/>
        <v>549.36699999999996</v>
      </c>
      <c r="J40" s="117">
        <f t="shared" si="26"/>
        <v>3.2981460040456247E-2</v>
      </c>
      <c r="K40" s="117">
        <f t="shared" si="27"/>
        <v>0.35799853505862245</v>
      </c>
      <c r="L40" s="117">
        <f t="shared" si="28"/>
        <v>0.25301847398915484</v>
      </c>
      <c r="M40" s="118">
        <f t="shared" si="29"/>
        <v>13.584</v>
      </c>
      <c r="N40" s="119">
        <f t="shared" si="30"/>
        <v>0</v>
      </c>
      <c r="O40" s="119">
        <f t="shared" si="31"/>
        <v>7.4631348442844221</v>
      </c>
      <c r="P40" s="217">
        <f t="shared" si="32"/>
        <v>3</v>
      </c>
      <c r="Q40" s="218">
        <f t="shared" si="33"/>
        <v>0</v>
      </c>
      <c r="R40" s="218">
        <f t="shared" si="34"/>
        <v>41</v>
      </c>
      <c r="T40">
        <v>530</v>
      </c>
      <c r="U40">
        <v>2108</v>
      </c>
      <c r="V40" t="s">
        <v>378</v>
      </c>
      <c r="W40">
        <v>549.36699999999996</v>
      </c>
      <c r="X40">
        <v>271.48200000000003</v>
      </c>
      <c r="Y40">
        <v>2.024</v>
      </c>
      <c r="Z40">
        <v>13.584</v>
      </c>
      <c r="AA40">
        <v>32.989716000000001</v>
      </c>
      <c r="AB40">
        <v>1.088049</v>
      </c>
      <c r="AC40">
        <v>11.810269999999999</v>
      </c>
      <c r="AD40" s="1">
        <v>139</v>
      </c>
      <c r="AE40">
        <v>0</v>
      </c>
      <c r="AF40">
        <v>41</v>
      </c>
      <c r="AG40">
        <v>71</v>
      </c>
      <c r="AH40">
        <v>16.652674000000001</v>
      </c>
      <c r="AI40">
        <v>227.1</v>
      </c>
      <c r="AJ40">
        <v>0</v>
      </c>
      <c r="AK40">
        <v>3</v>
      </c>
      <c r="AL40">
        <v>1118</v>
      </c>
      <c r="AM40" t="s">
        <v>379</v>
      </c>
      <c r="AN40" t="s">
        <v>380</v>
      </c>
      <c r="AO40">
        <v>250.50700000000001</v>
      </c>
      <c r="AR40" t="s">
        <v>115</v>
      </c>
      <c r="AS40" t="s">
        <v>118</v>
      </c>
      <c r="AT40" t="s">
        <v>207</v>
      </c>
      <c r="AU40" t="s">
        <v>378</v>
      </c>
      <c r="AV40" t="s">
        <v>48</v>
      </c>
      <c r="AW40">
        <v>3</v>
      </c>
      <c r="BB40">
        <v>0.86901208579670564</v>
      </c>
      <c r="BC40" t="s">
        <v>68</v>
      </c>
      <c r="BF40" t="s">
        <v>115</v>
      </c>
      <c r="BG40" t="s">
        <v>118</v>
      </c>
      <c r="BH40" t="s">
        <v>378</v>
      </c>
      <c r="BI40">
        <v>2108</v>
      </c>
      <c r="BJ40">
        <v>3</v>
      </c>
      <c r="BK40" t="s">
        <v>207</v>
      </c>
      <c r="BL40" t="s">
        <v>202</v>
      </c>
      <c r="BM40">
        <v>0.86901208579670564</v>
      </c>
      <c r="BN40" t="s">
        <v>68</v>
      </c>
      <c r="BO40" t="s">
        <v>172</v>
      </c>
      <c r="BP40">
        <v>549.36699999999996</v>
      </c>
    </row>
    <row r="41" spans="1:68" ht="16.5">
      <c r="A41" s="249" t="str">
        <f t="shared" si="18"/>
        <v>인천제물포교통</v>
      </c>
      <c r="B41" s="125" t="str">
        <f t="shared" si="1"/>
        <v>표정철</v>
      </c>
      <c r="C41" s="126" t="str">
        <f t="shared" si="19"/>
        <v>D</v>
      </c>
      <c r="D41" s="127">
        <f t="shared" si="20"/>
        <v>0.80791666666666673</v>
      </c>
      <c r="E41" s="128">
        <f t="shared" si="21"/>
        <v>1558</v>
      </c>
      <c r="F41" s="129" t="str">
        <f t="shared" si="22"/>
        <v>급행97</v>
      </c>
      <c r="G41" s="130" t="str">
        <f t="shared" si="23"/>
        <v>70바2835</v>
      </c>
      <c r="H41" s="131">
        <f t="shared" si="24"/>
        <v>1</v>
      </c>
      <c r="I41" s="132">
        <f t="shared" si="25"/>
        <v>2812.5729999999999</v>
      </c>
      <c r="J41" s="133">
        <f t="shared" si="26"/>
        <v>1.4488834157370394E-2</v>
      </c>
      <c r="K41" s="133">
        <f t="shared" si="27"/>
        <v>0.36675913745531813</v>
      </c>
      <c r="L41" s="133">
        <f t="shared" si="28"/>
        <v>0.22897183468660193</v>
      </c>
      <c r="M41" s="134">
        <f t="shared" si="29"/>
        <v>15.861000000000001</v>
      </c>
      <c r="N41" s="135">
        <f t="shared" si="30"/>
        <v>7.110926543062171E-2</v>
      </c>
      <c r="O41" s="135">
        <f t="shared" si="31"/>
        <v>61.900615557356204</v>
      </c>
      <c r="P41" s="215">
        <f t="shared" si="32"/>
        <v>16</v>
      </c>
      <c r="Q41" s="216">
        <f t="shared" si="33"/>
        <v>2</v>
      </c>
      <c r="R41" s="216">
        <f t="shared" si="34"/>
        <v>1741</v>
      </c>
      <c r="T41">
        <v>530</v>
      </c>
      <c r="U41">
        <v>1558</v>
      </c>
      <c r="V41" t="s">
        <v>258</v>
      </c>
      <c r="W41">
        <v>2812.5729999999999</v>
      </c>
      <c r="X41">
        <v>1450.414</v>
      </c>
      <c r="Y41">
        <v>1.9390000000000001</v>
      </c>
      <c r="Z41">
        <v>15.861000000000001</v>
      </c>
      <c r="AA41">
        <v>156.86106799999999</v>
      </c>
      <c r="AB41">
        <v>2.2727339999999998</v>
      </c>
      <c r="AC41">
        <v>57.530230000000003</v>
      </c>
      <c r="AD41" s="1">
        <v>644</v>
      </c>
      <c r="AE41">
        <v>2</v>
      </c>
      <c r="AF41">
        <v>1741</v>
      </c>
      <c r="AG41">
        <v>80</v>
      </c>
      <c r="AH41">
        <v>17.930344000000002</v>
      </c>
      <c r="AI41">
        <v>3317.8</v>
      </c>
      <c r="AJ41">
        <v>0</v>
      </c>
      <c r="AK41">
        <v>16</v>
      </c>
      <c r="AL41">
        <v>3409</v>
      </c>
      <c r="AM41" t="s">
        <v>259</v>
      </c>
      <c r="AN41" t="s">
        <v>381</v>
      </c>
      <c r="AO41">
        <v>2812.5729999999999</v>
      </c>
      <c r="AR41" t="s">
        <v>115</v>
      </c>
      <c r="AS41" t="s">
        <v>118</v>
      </c>
      <c r="AT41" t="s">
        <v>210</v>
      </c>
      <c r="AU41" t="s">
        <v>258</v>
      </c>
      <c r="AV41" t="s">
        <v>48</v>
      </c>
      <c r="AW41">
        <v>1</v>
      </c>
      <c r="BB41">
        <v>0.80791666666666673</v>
      </c>
      <c r="BC41" t="s">
        <v>66</v>
      </c>
      <c r="BF41" t="s">
        <v>115</v>
      </c>
      <c r="BG41" t="s">
        <v>118</v>
      </c>
      <c r="BH41" t="s">
        <v>258</v>
      </c>
      <c r="BI41">
        <v>1558</v>
      </c>
      <c r="BJ41">
        <v>1</v>
      </c>
      <c r="BK41" t="s">
        <v>210</v>
      </c>
      <c r="BL41" t="s">
        <v>170</v>
      </c>
      <c r="BM41">
        <v>0.80791666666666673</v>
      </c>
      <c r="BN41" t="s">
        <v>66</v>
      </c>
      <c r="BO41" t="s">
        <v>173</v>
      </c>
      <c r="BP41">
        <v>2812.5729999999999</v>
      </c>
    </row>
    <row r="42" spans="1:68" ht="16.5">
      <c r="A42" s="250" t="str">
        <f t="shared" si="18"/>
        <v>인천제물포교통</v>
      </c>
      <c r="B42" s="109" t="str">
        <f t="shared" si="1"/>
        <v>하태권</v>
      </c>
      <c r="C42" s="110" t="str">
        <f t="shared" si="19"/>
        <v>C</v>
      </c>
      <c r="D42" s="111">
        <f t="shared" si="20"/>
        <v>0.855836901186663</v>
      </c>
      <c r="E42" s="112">
        <f t="shared" si="21"/>
        <v>3999</v>
      </c>
      <c r="F42" s="113" t="str">
        <f t="shared" si="22"/>
        <v>30</v>
      </c>
      <c r="G42" s="114" t="str">
        <f t="shared" si="23"/>
        <v>70바2837</v>
      </c>
      <c r="H42" s="115">
        <f t="shared" si="24"/>
        <v>4</v>
      </c>
      <c r="I42" s="116">
        <f t="shared" si="25"/>
        <v>1538.751</v>
      </c>
      <c r="J42" s="117">
        <f t="shared" si="26"/>
        <v>3.6557596411024365E-2</v>
      </c>
      <c r="K42" s="117">
        <f t="shared" si="27"/>
        <v>0.35476881640036606</v>
      </c>
      <c r="L42" s="117">
        <f t="shared" si="28"/>
        <v>0.19821270627931356</v>
      </c>
      <c r="M42" s="118">
        <f t="shared" si="29"/>
        <v>15.51</v>
      </c>
      <c r="N42" s="119">
        <f t="shared" si="30"/>
        <v>0.71486549805654065</v>
      </c>
      <c r="O42" s="119">
        <f t="shared" si="31"/>
        <v>48.805817185496551</v>
      </c>
      <c r="P42" s="217">
        <f t="shared" si="32"/>
        <v>18</v>
      </c>
      <c r="Q42" s="218">
        <f t="shared" si="33"/>
        <v>11</v>
      </c>
      <c r="R42" s="218">
        <f t="shared" si="34"/>
        <v>751</v>
      </c>
      <c r="T42">
        <v>530</v>
      </c>
      <c r="U42">
        <v>3999</v>
      </c>
      <c r="V42" t="s">
        <v>260</v>
      </c>
      <c r="W42">
        <v>1538.751</v>
      </c>
      <c r="X42">
        <v>805.13199999999995</v>
      </c>
      <c r="Y42">
        <v>1.911</v>
      </c>
      <c r="Z42">
        <v>15.51</v>
      </c>
      <c r="AA42">
        <v>87.760529000000005</v>
      </c>
      <c r="AB42">
        <v>3.2083140000000001</v>
      </c>
      <c r="AC42">
        <v>31.134699000000001</v>
      </c>
      <c r="AD42" s="1">
        <v>305</v>
      </c>
      <c r="AE42">
        <v>11</v>
      </c>
      <c r="AF42">
        <v>751</v>
      </c>
      <c r="AG42">
        <v>77</v>
      </c>
      <c r="AH42">
        <v>17.533519999999999</v>
      </c>
      <c r="AI42">
        <v>1839.6</v>
      </c>
      <c r="AJ42">
        <v>0</v>
      </c>
      <c r="AK42">
        <v>18</v>
      </c>
      <c r="AL42">
        <v>7097</v>
      </c>
      <c r="AM42" t="s">
        <v>261</v>
      </c>
      <c r="AN42" t="s">
        <v>382</v>
      </c>
      <c r="AO42">
        <v>1108.452</v>
      </c>
      <c r="AR42" t="s">
        <v>115</v>
      </c>
      <c r="AS42" t="s">
        <v>116</v>
      </c>
      <c r="AT42" t="s">
        <v>202</v>
      </c>
      <c r="AU42" t="s">
        <v>260</v>
      </c>
      <c r="AV42" t="s">
        <v>48</v>
      </c>
      <c r="AW42">
        <v>4</v>
      </c>
      <c r="BB42">
        <v>0.855836901186663</v>
      </c>
      <c r="BC42" t="s">
        <v>68</v>
      </c>
      <c r="BF42" t="s">
        <v>115</v>
      </c>
      <c r="BG42" t="s">
        <v>116</v>
      </c>
      <c r="BH42" t="s">
        <v>260</v>
      </c>
      <c r="BI42">
        <v>3999</v>
      </c>
      <c r="BJ42">
        <v>4</v>
      </c>
      <c r="BK42" t="s">
        <v>202</v>
      </c>
      <c r="BL42" t="s">
        <v>208</v>
      </c>
      <c r="BM42">
        <v>0.855836901186663</v>
      </c>
      <c r="BN42" t="s">
        <v>68</v>
      </c>
      <c r="BO42" t="s">
        <v>172</v>
      </c>
      <c r="BP42">
        <v>1538.751</v>
      </c>
    </row>
    <row r="43" spans="1:68" ht="16.5">
      <c r="A43" s="249" t="str">
        <f t="shared" si="18"/>
        <v>인천제물포교통</v>
      </c>
      <c r="B43" s="125" t="str">
        <f t="shared" si="1"/>
        <v>한정철</v>
      </c>
      <c r="C43" s="126" t="str">
        <f t="shared" si="19"/>
        <v>D</v>
      </c>
      <c r="D43" s="127">
        <f t="shared" si="20"/>
        <v>0.82023249581862068</v>
      </c>
      <c r="E43" s="128">
        <f t="shared" si="21"/>
        <v>6277</v>
      </c>
      <c r="F43" s="129" t="str">
        <f t="shared" si="22"/>
        <v>30</v>
      </c>
      <c r="G43" s="130" t="str">
        <f t="shared" si="23"/>
        <v>70바2713</v>
      </c>
      <c r="H43" s="131">
        <f t="shared" si="24"/>
        <v>2</v>
      </c>
      <c r="I43" s="132">
        <f t="shared" si="25"/>
        <v>2220.9940000000001</v>
      </c>
      <c r="J43" s="133">
        <f t="shared" si="26"/>
        <v>2.3037379078968256E-2</v>
      </c>
      <c r="K43" s="133">
        <f t="shared" si="27"/>
        <v>0.36776694683540245</v>
      </c>
      <c r="L43" s="133">
        <f t="shared" si="28"/>
        <v>0.26294532988382679</v>
      </c>
      <c r="M43" s="134">
        <f t="shared" si="29"/>
        <v>14.528</v>
      </c>
      <c r="N43" s="135">
        <f t="shared" si="30"/>
        <v>9.0049770508159849E-2</v>
      </c>
      <c r="O43" s="135">
        <f t="shared" si="31"/>
        <v>85.097033130211059</v>
      </c>
      <c r="P43" s="215">
        <f t="shared" si="32"/>
        <v>12</v>
      </c>
      <c r="Q43" s="216">
        <f t="shared" si="33"/>
        <v>2</v>
      </c>
      <c r="R43" s="216">
        <f t="shared" si="34"/>
        <v>1890</v>
      </c>
      <c r="T43">
        <v>530</v>
      </c>
      <c r="U43">
        <v>6277</v>
      </c>
      <c r="V43" t="s">
        <v>262</v>
      </c>
      <c r="W43">
        <v>2220.9940000000001</v>
      </c>
      <c r="X43">
        <v>1230.952</v>
      </c>
      <c r="Y43">
        <v>1.804</v>
      </c>
      <c r="Z43">
        <v>14.528</v>
      </c>
      <c r="AA43">
        <v>130.68053399999999</v>
      </c>
      <c r="AB43">
        <v>3.0105369999999998</v>
      </c>
      <c r="AC43">
        <v>48.059981000000001</v>
      </c>
      <c r="AD43" s="1">
        <v>584</v>
      </c>
      <c r="AE43">
        <v>2</v>
      </c>
      <c r="AF43">
        <v>1890</v>
      </c>
      <c r="AG43">
        <v>74</v>
      </c>
      <c r="AH43">
        <v>16.995598999999999</v>
      </c>
      <c r="AI43">
        <v>3274.1</v>
      </c>
      <c r="AJ43">
        <v>0</v>
      </c>
      <c r="AK43">
        <v>12</v>
      </c>
      <c r="AL43">
        <v>5326</v>
      </c>
      <c r="AM43" t="s">
        <v>263</v>
      </c>
      <c r="AN43" t="s">
        <v>383</v>
      </c>
      <c r="AO43">
        <v>2000.596</v>
      </c>
      <c r="AR43" t="s">
        <v>115</v>
      </c>
      <c r="AS43" t="s">
        <v>116</v>
      </c>
      <c r="AT43" t="s">
        <v>197</v>
      </c>
      <c r="AU43" t="s">
        <v>262</v>
      </c>
      <c r="AV43" t="s">
        <v>48</v>
      </c>
      <c r="AW43">
        <v>2</v>
      </c>
      <c r="BB43">
        <v>0.82023249581862068</v>
      </c>
      <c r="BC43" t="s">
        <v>66</v>
      </c>
      <c r="BF43" t="s">
        <v>115</v>
      </c>
      <c r="BG43" t="s">
        <v>116</v>
      </c>
      <c r="BH43" t="s">
        <v>262</v>
      </c>
      <c r="BI43">
        <v>6277</v>
      </c>
      <c r="BJ43">
        <v>2</v>
      </c>
      <c r="BK43" t="s">
        <v>197</v>
      </c>
      <c r="BL43" t="s">
        <v>202</v>
      </c>
      <c r="BM43">
        <v>0.82023249581862068</v>
      </c>
      <c r="BN43" t="s">
        <v>66</v>
      </c>
      <c r="BO43" t="s">
        <v>173</v>
      </c>
      <c r="BP43">
        <v>2220.9940000000001</v>
      </c>
    </row>
    <row r="44" spans="1:68" ht="16.5">
      <c r="A44" s="250" t="str">
        <f t="shared" si="18"/>
        <v>인천제물포교통</v>
      </c>
      <c r="B44" s="109" t="str">
        <f t="shared" si="1"/>
        <v>홍석하</v>
      </c>
      <c r="C44" s="110" t="str">
        <f t="shared" si="19"/>
        <v>C</v>
      </c>
      <c r="D44" s="111">
        <f t="shared" si="20"/>
        <v>0.86291666666666678</v>
      </c>
      <c r="E44" s="112">
        <f t="shared" si="21"/>
        <v>1711</v>
      </c>
      <c r="F44" s="113" t="str">
        <f t="shared" si="22"/>
        <v>급행97</v>
      </c>
      <c r="G44" s="114" t="str">
        <f t="shared" si="23"/>
        <v>70바2831</v>
      </c>
      <c r="H44" s="115">
        <f t="shared" si="24"/>
        <v>1</v>
      </c>
      <c r="I44" s="116">
        <f t="shared" si="25"/>
        <v>1495.2429999999999</v>
      </c>
      <c r="J44" s="117">
        <f t="shared" si="26"/>
        <v>4.875970602489197E-2</v>
      </c>
      <c r="K44" s="117">
        <f t="shared" si="27"/>
        <v>0.33795281536899813</v>
      </c>
      <c r="L44" s="117">
        <f t="shared" si="28"/>
        <v>0.19261083315554731</v>
      </c>
      <c r="M44" s="118">
        <f t="shared" si="29"/>
        <v>12.243</v>
      </c>
      <c r="N44" s="119">
        <f t="shared" si="30"/>
        <v>0.20063628453702845</v>
      </c>
      <c r="O44" s="119">
        <f t="shared" si="31"/>
        <v>5.1496646364503968</v>
      </c>
      <c r="P44" s="217">
        <f t="shared" si="32"/>
        <v>22</v>
      </c>
      <c r="Q44" s="218">
        <f t="shared" si="33"/>
        <v>3</v>
      </c>
      <c r="R44" s="218">
        <f t="shared" si="34"/>
        <v>77</v>
      </c>
      <c r="T44">
        <v>530</v>
      </c>
      <c r="U44">
        <v>1711</v>
      </c>
      <c r="V44" t="s">
        <v>264</v>
      </c>
      <c r="W44">
        <v>1495.2429999999999</v>
      </c>
      <c r="X44">
        <v>721.92499999999995</v>
      </c>
      <c r="Y44">
        <v>2.0710000000000002</v>
      </c>
      <c r="Z44">
        <v>12.243</v>
      </c>
      <c r="AA44">
        <v>93.582209000000006</v>
      </c>
      <c r="AB44">
        <v>4.5630410000000001</v>
      </c>
      <c r="AC44">
        <v>31.626370999999999</v>
      </c>
      <c r="AD44" s="1">
        <v>288</v>
      </c>
      <c r="AE44">
        <v>3</v>
      </c>
      <c r="AF44">
        <v>77</v>
      </c>
      <c r="AG44">
        <v>72</v>
      </c>
      <c r="AH44">
        <v>15.977855</v>
      </c>
      <c r="AI44">
        <v>67.3</v>
      </c>
      <c r="AJ44">
        <v>0</v>
      </c>
      <c r="AK44">
        <v>22</v>
      </c>
      <c r="AL44">
        <v>5694</v>
      </c>
      <c r="AM44" t="s">
        <v>265</v>
      </c>
      <c r="AN44" t="s">
        <v>384</v>
      </c>
      <c r="AO44">
        <v>1495.2429999999999</v>
      </c>
      <c r="AR44" t="s">
        <v>115</v>
      </c>
      <c r="AS44" t="s">
        <v>118</v>
      </c>
      <c r="AT44" t="s">
        <v>207</v>
      </c>
      <c r="AU44" t="s">
        <v>264</v>
      </c>
      <c r="AV44" t="s">
        <v>48</v>
      </c>
      <c r="AW44">
        <v>1</v>
      </c>
      <c r="BB44">
        <v>0.86291666666666678</v>
      </c>
      <c r="BC44" t="s">
        <v>68</v>
      </c>
      <c r="BF44" t="s">
        <v>115</v>
      </c>
      <c r="BG44" t="s">
        <v>118</v>
      </c>
      <c r="BH44" t="s">
        <v>264</v>
      </c>
      <c r="BI44">
        <v>1711</v>
      </c>
      <c r="BJ44">
        <v>1</v>
      </c>
      <c r="BK44" t="s">
        <v>207</v>
      </c>
      <c r="BL44" t="s">
        <v>170</v>
      </c>
      <c r="BM44">
        <v>0.86291666666666678</v>
      </c>
      <c r="BN44" t="s">
        <v>68</v>
      </c>
      <c r="BO44" t="s">
        <v>172</v>
      </c>
      <c r="BP44">
        <v>1495.2429999999999</v>
      </c>
    </row>
    <row r="45" spans="1:68" ht="16.5">
      <c r="A45" s="249" t="str">
        <f t="shared" si="18"/>
        <v>인천제물포교통</v>
      </c>
      <c r="B45" s="125" t="str">
        <f t="shared" si="1"/>
        <v>황수완</v>
      </c>
      <c r="C45" s="126" t="str">
        <f t="shared" si="19"/>
        <v>D</v>
      </c>
      <c r="D45" s="127">
        <f t="shared" si="20"/>
        <v>0.83040000000000003</v>
      </c>
      <c r="E45" s="128">
        <f t="shared" si="21"/>
        <v>2802</v>
      </c>
      <c r="F45" s="129" t="str">
        <f t="shared" si="22"/>
        <v>급행97</v>
      </c>
      <c r="G45" s="130" t="str">
        <f t="shared" si="23"/>
        <v>70바2445</v>
      </c>
      <c r="H45" s="131">
        <f t="shared" si="24"/>
        <v>1</v>
      </c>
      <c r="I45" s="132">
        <f t="shared" si="25"/>
        <v>1811.4290000000001</v>
      </c>
      <c r="J45" s="133">
        <f t="shared" si="26"/>
        <v>4.6971511082891659E-2</v>
      </c>
      <c r="K45" s="133">
        <f t="shared" si="27"/>
        <v>0.37092806170209913</v>
      </c>
      <c r="L45" s="133">
        <f t="shared" si="28"/>
        <v>0.22082013702993603</v>
      </c>
      <c r="M45" s="134">
        <f t="shared" si="29"/>
        <v>14.242000000000001</v>
      </c>
      <c r="N45" s="135">
        <f t="shared" si="30"/>
        <v>0.27602517128742005</v>
      </c>
      <c r="O45" s="135">
        <f t="shared" si="31"/>
        <v>18.548891510514625</v>
      </c>
      <c r="P45" s="215">
        <f t="shared" si="32"/>
        <v>24</v>
      </c>
      <c r="Q45" s="216">
        <f t="shared" si="33"/>
        <v>5</v>
      </c>
      <c r="R45" s="216">
        <f t="shared" si="34"/>
        <v>336</v>
      </c>
      <c r="T45">
        <v>530</v>
      </c>
      <c r="U45">
        <v>2802</v>
      </c>
      <c r="V45" t="s">
        <v>385</v>
      </c>
      <c r="W45">
        <v>1811.4290000000001</v>
      </c>
      <c r="X45">
        <v>872.65599999999995</v>
      </c>
      <c r="Y45">
        <v>2.0760000000000001</v>
      </c>
      <c r="Z45">
        <v>14.242000000000001</v>
      </c>
      <c r="AA45">
        <v>114.318315</v>
      </c>
      <c r="AB45">
        <v>5.3697039999999996</v>
      </c>
      <c r="AC45">
        <v>42.403871000000002</v>
      </c>
      <c r="AD45" s="1">
        <v>400</v>
      </c>
      <c r="AE45">
        <v>5</v>
      </c>
      <c r="AF45">
        <v>336</v>
      </c>
      <c r="AG45">
        <v>74</v>
      </c>
      <c r="AH45">
        <v>15.845483</v>
      </c>
      <c r="AI45">
        <v>864</v>
      </c>
      <c r="AJ45">
        <v>0</v>
      </c>
      <c r="AK45">
        <v>24</v>
      </c>
      <c r="AL45">
        <v>7993</v>
      </c>
      <c r="AM45" t="s">
        <v>386</v>
      </c>
      <c r="AN45" t="s">
        <v>387</v>
      </c>
      <c r="AO45">
        <v>1811.4290000000001</v>
      </c>
      <c r="AR45" t="s">
        <v>115</v>
      </c>
      <c r="AS45" t="s">
        <v>118</v>
      </c>
      <c r="AT45" t="s">
        <v>206</v>
      </c>
      <c r="AU45" t="s">
        <v>385</v>
      </c>
      <c r="AV45" t="s">
        <v>48</v>
      </c>
      <c r="AW45">
        <v>1</v>
      </c>
      <c r="BB45">
        <v>0.83040000000000003</v>
      </c>
      <c r="BC45" t="s">
        <v>66</v>
      </c>
      <c r="BF45" t="s">
        <v>115</v>
      </c>
      <c r="BG45" t="s">
        <v>118</v>
      </c>
      <c r="BH45" t="s">
        <v>385</v>
      </c>
      <c r="BI45">
        <v>2802</v>
      </c>
      <c r="BJ45">
        <v>1</v>
      </c>
      <c r="BK45" t="s">
        <v>206</v>
      </c>
      <c r="BL45" t="s">
        <v>170</v>
      </c>
      <c r="BM45">
        <v>0.83040000000000003</v>
      </c>
      <c r="BN45" t="s">
        <v>66</v>
      </c>
      <c r="BO45" t="s">
        <v>173</v>
      </c>
      <c r="BP45">
        <v>1811.4290000000001</v>
      </c>
    </row>
  </sheetData>
  <sortState xmlns:xlrd2="http://schemas.microsoft.com/office/spreadsheetml/2017/richdata2" ref="T4:AN45">
    <sortCondition ref="AB4:AB45"/>
    <sortCondition descending="1" ref="AD4:AD45"/>
  </sortState>
  <phoneticPr fontId="2" type="noConversion"/>
  <conditionalFormatting sqref="C5:D45">
    <cfRule type="containsText" dxfId="36" priority="1" operator="containsText" text="F">
      <formula>NOT(ISERROR(SEARCH("F",C5)))</formula>
    </cfRule>
    <cfRule type="containsText" dxfId="35" priority="2" operator="containsText" text="D">
      <formula>NOT(ISERROR(SEARCH("D",C5)))</formula>
    </cfRule>
    <cfRule type="containsText" dxfId="34" priority="3" operator="containsText" text="C">
      <formula>NOT(ISERROR(SEARCH("C",C5)))</formula>
    </cfRule>
    <cfRule type="containsText" dxfId="33" priority="4" operator="containsText" text="B">
      <formula>NOT(ISERROR(SEARCH("B",C5)))</formula>
    </cfRule>
    <cfRule type="containsText" dxfId="32" priority="5" operator="containsText" text="A">
      <formula>NOT(ISERROR(SEARCH("A",C5)))</formula>
    </cfRule>
    <cfRule type="containsText" dxfId="31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3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9" t="s">
        <v>388</v>
      </c>
      <c r="B2" s="260"/>
      <c r="C2" s="261"/>
      <c r="D2" s="262"/>
      <c r="E2" s="259"/>
      <c r="F2" s="263"/>
      <c r="G2" s="259"/>
      <c r="H2" s="259"/>
      <c r="I2" s="259"/>
      <c r="J2" s="259"/>
      <c r="K2" s="240"/>
      <c r="L2" s="240"/>
      <c r="M2" s="240"/>
      <c r="N2" s="240"/>
      <c r="O2" s="240"/>
      <c r="P2" s="240"/>
      <c r="Q2" s="240"/>
      <c r="R2" s="240"/>
    </row>
    <row r="3" spans="1:18">
      <c r="A3" s="240"/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</row>
    <row r="4" spans="1:18" ht="26.25">
      <c r="A4" s="264" t="s">
        <v>389</v>
      </c>
      <c r="B4" s="265"/>
      <c r="C4" s="266"/>
      <c r="D4" s="267"/>
      <c r="E4" s="268"/>
      <c r="F4" s="269"/>
      <c r="G4" s="240"/>
      <c r="H4" s="268"/>
      <c r="I4" s="240"/>
      <c r="J4" s="240"/>
      <c r="K4" s="240"/>
      <c r="L4" s="240"/>
      <c r="M4" s="240"/>
      <c r="N4" s="240"/>
      <c r="O4" s="240"/>
      <c r="P4" s="240"/>
      <c r="Q4" s="240"/>
      <c r="R4" s="240"/>
    </row>
    <row r="5" spans="1:18" ht="26.25">
      <c r="A5" s="243" t="s">
        <v>390</v>
      </c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</row>
    <row r="6" spans="1:18" ht="17.25">
      <c r="A6" s="244" t="s">
        <v>391</v>
      </c>
      <c r="B6" s="240"/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</row>
    <row r="7" spans="1:18" ht="17.25">
      <c r="A7" s="244"/>
      <c r="B7" s="240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</row>
    <row r="8" spans="1:18" ht="17.25">
      <c r="A8" s="241" t="s">
        <v>186</v>
      </c>
      <c r="B8" s="242"/>
      <c r="C8" s="242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</row>
    <row r="9" spans="1:18">
      <c r="A9" s="242"/>
      <c r="B9" s="242"/>
      <c r="C9" s="242"/>
      <c r="D9" s="242"/>
      <c r="E9" s="242"/>
      <c r="F9" s="242"/>
      <c r="G9" s="242"/>
      <c r="H9" s="242"/>
      <c r="I9" s="242"/>
      <c r="J9" s="242"/>
      <c r="K9" s="242"/>
      <c r="L9" s="242"/>
      <c r="M9" s="242"/>
      <c r="N9" s="242"/>
      <c r="O9" s="242"/>
      <c r="P9" s="242"/>
      <c r="Q9" s="242"/>
      <c r="R9" s="242"/>
    </row>
    <row r="10" spans="1:18">
      <c r="A10" s="242" t="s">
        <v>392</v>
      </c>
      <c r="B10" s="242"/>
      <c r="C10" s="242"/>
      <c r="D10" s="242"/>
      <c r="E10" s="242"/>
      <c r="F10" s="242"/>
      <c r="G10" s="242"/>
      <c r="H10" s="242"/>
      <c r="I10" s="242"/>
      <c r="J10" s="242"/>
      <c r="K10" s="242"/>
      <c r="L10" s="242"/>
      <c r="M10" s="242"/>
      <c r="N10" s="242"/>
      <c r="O10" s="242"/>
      <c r="P10" s="242"/>
      <c r="Q10" s="242"/>
      <c r="R10" s="242"/>
    </row>
    <row r="11" spans="1:18">
      <c r="A11" s="242"/>
      <c r="B11" s="242"/>
      <c r="C11" s="242"/>
      <c r="D11" s="242"/>
      <c r="E11" s="242"/>
      <c r="F11" s="242"/>
      <c r="G11" s="242"/>
      <c r="H11" s="242"/>
      <c r="I11" s="242"/>
      <c r="J11" s="242"/>
      <c r="K11" s="242"/>
      <c r="L11" s="242"/>
      <c r="M11" s="242"/>
      <c r="N11" s="242"/>
      <c r="O11" s="242"/>
      <c r="P11" s="242"/>
      <c r="Q11" s="242"/>
      <c r="R11" s="242"/>
    </row>
    <row r="12" spans="1:18">
      <c r="A12" s="240"/>
      <c r="B12" s="240"/>
      <c r="C12" s="240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</row>
    <row r="13" spans="1:18" ht="37.5" customHeight="1">
      <c r="A13" s="270" t="s">
        <v>0</v>
      </c>
      <c r="B13" s="271" t="s">
        <v>72</v>
      </c>
      <c r="C13" s="272" t="s">
        <v>65</v>
      </c>
      <c r="D13" s="272" t="s">
        <v>154</v>
      </c>
      <c r="E13" s="273" t="s">
        <v>140</v>
      </c>
      <c r="F13" s="271" t="s">
        <v>145</v>
      </c>
      <c r="G13" s="273" t="s">
        <v>143</v>
      </c>
      <c r="H13" s="273" t="s">
        <v>147</v>
      </c>
      <c r="I13" s="222" t="s">
        <v>149</v>
      </c>
      <c r="J13" s="273" t="s">
        <v>11</v>
      </c>
      <c r="K13" s="273" t="s">
        <v>12</v>
      </c>
      <c r="L13" s="273" t="s">
        <v>13</v>
      </c>
      <c r="M13" s="273" t="s">
        <v>103</v>
      </c>
      <c r="N13" s="273" t="s">
        <v>6</v>
      </c>
      <c r="O13" s="273" t="s">
        <v>7</v>
      </c>
      <c r="P13" s="273" t="s">
        <v>174</v>
      </c>
      <c r="Q13" s="274" t="s">
        <v>176</v>
      </c>
      <c r="R13" s="274" t="s">
        <v>177</v>
      </c>
    </row>
    <row r="14" spans="1:18" ht="16.5">
      <c r="A14" s="286" t="s">
        <v>115</v>
      </c>
      <c r="B14" s="275" t="s">
        <v>286</v>
      </c>
      <c r="C14" s="276" t="s">
        <v>66</v>
      </c>
      <c r="D14" s="277">
        <v>0.84186507044092695</v>
      </c>
      <c r="E14" s="278">
        <v>412</v>
      </c>
      <c r="F14" s="225" t="s">
        <v>118</v>
      </c>
      <c r="G14" s="279" t="s">
        <v>208</v>
      </c>
      <c r="H14" s="280">
        <v>2</v>
      </c>
      <c r="I14" s="226">
        <v>551.38400000000001</v>
      </c>
      <c r="J14" s="281">
        <v>3.5601195184322525E-2</v>
      </c>
      <c r="K14" s="281">
        <v>0.38260020516354765</v>
      </c>
      <c r="L14" s="281">
        <v>0.18680266384225874</v>
      </c>
      <c r="M14" s="282">
        <v>13.699</v>
      </c>
      <c r="N14" s="283">
        <v>0.36272361911118206</v>
      </c>
      <c r="O14" s="283">
        <v>36.816447339784979</v>
      </c>
      <c r="P14" s="284">
        <v>7</v>
      </c>
      <c r="Q14" s="285">
        <v>2</v>
      </c>
      <c r="R14" s="285">
        <v>203</v>
      </c>
    </row>
    <row r="15" spans="1:18" ht="16.5">
      <c r="A15" s="286" t="s">
        <v>115</v>
      </c>
      <c r="B15" s="275" t="s">
        <v>216</v>
      </c>
      <c r="C15" s="276" t="s">
        <v>69</v>
      </c>
      <c r="D15" s="277">
        <v>0.79291666666666671</v>
      </c>
      <c r="E15" s="278">
        <v>2218</v>
      </c>
      <c r="F15" s="225" t="s">
        <v>118</v>
      </c>
      <c r="G15" s="279" t="s">
        <v>212</v>
      </c>
      <c r="H15" s="280">
        <v>1</v>
      </c>
      <c r="I15" s="226">
        <v>2041.934</v>
      </c>
      <c r="J15" s="281">
        <v>3.3666644677416417E-2</v>
      </c>
      <c r="K15" s="281">
        <v>0.36192010838786343</v>
      </c>
      <c r="L15" s="281">
        <v>0.26592436386288687</v>
      </c>
      <c r="M15" s="282">
        <v>16.481999999999999</v>
      </c>
      <c r="N15" s="283">
        <v>9.7946358697195895E-2</v>
      </c>
      <c r="O15" s="283">
        <v>79.091684647985687</v>
      </c>
      <c r="P15" s="284">
        <v>3</v>
      </c>
      <c r="Q15" s="285">
        <v>2</v>
      </c>
      <c r="R15" s="285">
        <v>1615</v>
      </c>
    </row>
    <row r="16" spans="1:18" ht="16.5">
      <c r="A16" s="286" t="s">
        <v>115</v>
      </c>
      <c r="B16" s="275" t="s">
        <v>328</v>
      </c>
      <c r="C16" s="276" t="s">
        <v>69</v>
      </c>
      <c r="D16" s="277">
        <v>0.79629629629629617</v>
      </c>
      <c r="E16" s="278">
        <v>4048</v>
      </c>
      <c r="F16" s="225" t="s">
        <v>117</v>
      </c>
      <c r="G16" s="279" t="s">
        <v>204</v>
      </c>
      <c r="H16" s="280">
        <v>1</v>
      </c>
      <c r="I16" s="226">
        <v>401.74599999999998</v>
      </c>
      <c r="J16" s="281">
        <v>2.092993030298964E-2</v>
      </c>
      <c r="K16" s="281">
        <v>0.33659207192752294</v>
      </c>
      <c r="L16" s="281">
        <v>0.31363100068202299</v>
      </c>
      <c r="M16" s="282">
        <v>13.523999999999999</v>
      </c>
      <c r="N16" s="283">
        <v>0</v>
      </c>
      <c r="O16" s="283">
        <v>32.607667531226198</v>
      </c>
      <c r="P16" s="284">
        <v>1</v>
      </c>
      <c r="Q16" s="285">
        <v>0</v>
      </c>
      <c r="R16" s="285">
        <v>131</v>
      </c>
    </row>
    <row r="17" spans="1:18" ht="16.5">
      <c r="A17" s="286" t="s">
        <v>115</v>
      </c>
      <c r="B17" s="275" t="s">
        <v>331</v>
      </c>
      <c r="C17" s="276" t="s">
        <v>66</v>
      </c>
      <c r="D17" s="277">
        <v>0.84968828173129451</v>
      </c>
      <c r="E17" s="278">
        <v>2316</v>
      </c>
      <c r="F17" s="225" t="s">
        <v>118</v>
      </c>
      <c r="G17" s="279" t="s">
        <v>207</v>
      </c>
      <c r="H17" s="280">
        <v>3</v>
      </c>
      <c r="I17" s="226">
        <v>402.01900000000001</v>
      </c>
      <c r="J17" s="281">
        <v>3.5378830315622438E-2</v>
      </c>
      <c r="K17" s="281">
        <v>0.35818143842456118</v>
      </c>
      <c r="L17" s="281">
        <v>0.19899556986112596</v>
      </c>
      <c r="M17" s="282">
        <v>14.929</v>
      </c>
      <c r="N17" s="283">
        <v>0.24874446232640746</v>
      </c>
      <c r="O17" s="283">
        <v>42.037814133162861</v>
      </c>
      <c r="P17" s="284">
        <v>5</v>
      </c>
      <c r="Q17" s="285">
        <v>1</v>
      </c>
      <c r="R17" s="285">
        <v>169</v>
      </c>
    </row>
    <row r="18" spans="1:18" ht="16.5">
      <c r="A18" s="286" t="s">
        <v>115</v>
      </c>
      <c r="B18" s="275" t="s">
        <v>337</v>
      </c>
      <c r="C18" s="276" t="s">
        <v>66</v>
      </c>
      <c r="D18" s="277">
        <v>0.83328406730860016</v>
      </c>
      <c r="E18" s="278">
        <v>7881</v>
      </c>
      <c r="F18" s="225" t="s">
        <v>118</v>
      </c>
      <c r="G18" s="279" t="s">
        <v>210</v>
      </c>
      <c r="H18" s="280">
        <v>2</v>
      </c>
      <c r="I18" s="226">
        <v>494.34000000000003</v>
      </c>
      <c r="J18" s="281">
        <v>2.2558922640652266E-2</v>
      </c>
      <c r="K18" s="281">
        <v>0.37789924040240425</v>
      </c>
      <c r="L18" s="281">
        <v>0.13148844924545861</v>
      </c>
      <c r="M18" s="282">
        <v>14.891999999999999</v>
      </c>
      <c r="N18" s="283">
        <v>0</v>
      </c>
      <c r="O18" s="283">
        <v>43.087753368127196</v>
      </c>
      <c r="P18" s="284">
        <v>4</v>
      </c>
      <c r="Q18" s="285">
        <v>0</v>
      </c>
      <c r="R18" s="285">
        <v>213</v>
      </c>
    </row>
    <row r="19" spans="1:18" ht="16.5">
      <c r="A19" s="286" t="s">
        <v>115</v>
      </c>
      <c r="B19" s="275" t="s">
        <v>218</v>
      </c>
      <c r="C19" s="276" t="s">
        <v>69</v>
      </c>
      <c r="D19" s="277">
        <v>0.78760000000000008</v>
      </c>
      <c r="E19" s="278">
        <v>6697</v>
      </c>
      <c r="F19" s="225" t="s">
        <v>118</v>
      </c>
      <c r="G19" s="279" t="s">
        <v>209</v>
      </c>
      <c r="H19" s="280">
        <v>1</v>
      </c>
      <c r="I19" s="226">
        <v>2364.5700000000002</v>
      </c>
      <c r="J19" s="281">
        <v>5.0704091825229419E-2</v>
      </c>
      <c r="K19" s="281">
        <v>0.35934147988183845</v>
      </c>
      <c r="L19" s="281">
        <v>0.24909391559564739</v>
      </c>
      <c r="M19" s="282">
        <v>14.294</v>
      </c>
      <c r="N19" s="283">
        <v>4.2290987367682067E-2</v>
      </c>
      <c r="O19" s="283">
        <v>20.807165784899578</v>
      </c>
      <c r="P19" s="284">
        <v>30</v>
      </c>
      <c r="Q19" s="285">
        <v>1</v>
      </c>
      <c r="R19" s="285">
        <v>492</v>
      </c>
    </row>
    <row r="20" spans="1:18" ht="16.5">
      <c r="A20" s="286" t="s">
        <v>115</v>
      </c>
      <c r="B20" s="275" t="s">
        <v>341</v>
      </c>
      <c r="C20" s="276" t="s">
        <v>69</v>
      </c>
      <c r="D20" s="277">
        <v>0.78249999999999997</v>
      </c>
      <c r="E20" s="278">
        <v>8373</v>
      </c>
      <c r="F20" s="225" t="s">
        <v>118</v>
      </c>
      <c r="G20" s="279" t="s">
        <v>211</v>
      </c>
      <c r="H20" s="280">
        <v>1</v>
      </c>
      <c r="I20" s="226">
        <v>4823.1000000000004</v>
      </c>
      <c r="J20" s="281">
        <v>3.9069063672024722E-2</v>
      </c>
      <c r="K20" s="281">
        <v>0.3570037110174199</v>
      </c>
      <c r="L20" s="281">
        <v>0.1579896746905517</v>
      </c>
      <c r="M20" s="282">
        <v>16.434999999999999</v>
      </c>
      <c r="N20" s="283">
        <v>2.4465592668615619</v>
      </c>
      <c r="O20" s="283">
        <v>76.050672803798378</v>
      </c>
      <c r="P20" s="284">
        <v>25</v>
      </c>
      <c r="Q20" s="285">
        <v>118</v>
      </c>
      <c r="R20" s="285">
        <v>3668</v>
      </c>
    </row>
    <row r="21" spans="1:18" ht="16.5">
      <c r="A21" s="286" t="s">
        <v>115</v>
      </c>
      <c r="B21" s="275" t="s">
        <v>220</v>
      </c>
      <c r="C21" s="276" t="s">
        <v>69</v>
      </c>
      <c r="D21" s="277">
        <v>0.76559999999999995</v>
      </c>
      <c r="E21" s="278">
        <v>4173</v>
      </c>
      <c r="F21" s="225" t="s">
        <v>118</v>
      </c>
      <c r="G21" s="279" t="s">
        <v>209</v>
      </c>
      <c r="H21" s="280">
        <v>1</v>
      </c>
      <c r="I21" s="226">
        <v>2253.7620000000002</v>
      </c>
      <c r="J21" s="281">
        <v>7.1662770679298979E-2</v>
      </c>
      <c r="K21" s="281">
        <v>0.33128507181760658</v>
      </c>
      <c r="L21" s="281">
        <v>0.2892940780792293</v>
      </c>
      <c r="M21" s="282">
        <v>13.462999999999999</v>
      </c>
      <c r="N21" s="283">
        <v>4.4370257374114923E-2</v>
      </c>
      <c r="O21" s="283">
        <v>19.256691700365877</v>
      </c>
      <c r="P21" s="284">
        <v>12</v>
      </c>
      <c r="Q21" s="285">
        <v>1</v>
      </c>
      <c r="R21" s="285">
        <v>434</v>
      </c>
    </row>
    <row r="22" spans="1:18" ht="16.5">
      <c r="A22" s="286" t="s">
        <v>115</v>
      </c>
      <c r="B22" s="275" t="s">
        <v>224</v>
      </c>
      <c r="C22" s="276" t="s">
        <v>69</v>
      </c>
      <c r="D22" s="277">
        <v>0.79760119320746625</v>
      </c>
      <c r="E22" s="278">
        <v>5121</v>
      </c>
      <c r="F22" s="225" t="s">
        <v>118</v>
      </c>
      <c r="G22" s="279" t="s">
        <v>207</v>
      </c>
      <c r="H22" s="280">
        <v>3</v>
      </c>
      <c r="I22" s="226">
        <v>2646.2040000000002</v>
      </c>
      <c r="J22" s="281">
        <v>3.161629232207834E-2</v>
      </c>
      <c r="K22" s="281">
        <v>0.35090566557076119</v>
      </c>
      <c r="L22" s="281">
        <v>0.19575210376826577</v>
      </c>
      <c r="M22" s="282">
        <v>13.718</v>
      </c>
      <c r="N22" s="283">
        <v>0.11336994426733539</v>
      </c>
      <c r="O22" s="283">
        <v>16.098532085961626</v>
      </c>
      <c r="P22" s="284">
        <v>38</v>
      </c>
      <c r="Q22" s="285">
        <v>3</v>
      </c>
      <c r="R22" s="285">
        <v>426</v>
      </c>
    </row>
    <row r="23" spans="1:18" ht="16.5">
      <c r="A23" s="286" t="s">
        <v>115</v>
      </c>
      <c r="B23" s="275" t="s">
        <v>226</v>
      </c>
      <c r="C23" s="276" t="s">
        <v>69</v>
      </c>
      <c r="D23" s="277">
        <v>0.78829107625941652</v>
      </c>
      <c r="E23" s="278">
        <v>1863</v>
      </c>
      <c r="F23" s="225" t="s">
        <v>117</v>
      </c>
      <c r="G23" s="279" t="s">
        <v>203</v>
      </c>
      <c r="H23" s="280">
        <v>5</v>
      </c>
      <c r="I23" s="226">
        <v>916.13099999999997</v>
      </c>
      <c r="J23" s="281">
        <v>1.9862170220955398E-2</v>
      </c>
      <c r="K23" s="281">
        <v>0.37791788555793709</v>
      </c>
      <c r="L23" s="281">
        <v>0.18556298171331392</v>
      </c>
      <c r="M23" s="282">
        <v>13.17</v>
      </c>
      <c r="N23" s="283">
        <v>0.54577347562739387</v>
      </c>
      <c r="O23" s="283">
        <v>32.200635062016239</v>
      </c>
      <c r="P23" s="284">
        <v>7</v>
      </c>
      <c r="Q23" s="285">
        <v>5</v>
      </c>
      <c r="R23" s="285">
        <v>295</v>
      </c>
    </row>
    <row r="24" spans="1:18" ht="16.5">
      <c r="A24" s="286" t="s">
        <v>115</v>
      </c>
      <c r="B24" s="275" t="s">
        <v>228</v>
      </c>
      <c r="C24" s="276" t="s">
        <v>66</v>
      </c>
      <c r="D24" s="277">
        <v>0.82340873379963953</v>
      </c>
      <c r="E24" s="278">
        <v>662</v>
      </c>
      <c r="F24" s="225" t="s">
        <v>117</v>
      </c>
      <c r="G24" s="279" t="s">
        <v>203</v>
      </c>
      <c r="H24" s="280">
        <v>4</v>
      </c>
      <c r="I24" s="226">
        <v>555.33600000000001</v>
      </c>
      <c r="J24" s="281">
        <v>4.5520084431038471E-2</v>
      </c>
      <c r="K24" s="281">
        <v>0.3304314555558191</v>
      </c>
      <c r="L24" s="281">
        <v>0.23229180172003974</v>
      </c>
      <c r="M24" s="282">
        <v>12.987</v>
      </c>
      <c r="N24" s="283">
        <v>1.2604981488684328</v>
      </c>
      <c r="O24" s="283">
        <v>22.508895515507728</v>
      </c>
      <c r="P24" s="284">
        <v>4</v>
      </c>
      <c r="Q24" s="285">
        <v>7</v>
      </c>
      <c r="R24" s="285">
        <v>125</v>
      </c>
    </row>
    <row r="25" spans="1:18" ht="16.5">
      <c r="A25" s="286" t="s">
        <v>115</v>
      </c>
      <c r="B25" s="275" t="s">
        <v>230</v>
      </c>
      <c r="C25" s="276" t="s">
        <v>66</v>
      </c>
      <c r="D25" s="277">
        <v>0.81790409414919252</v>
      </c>
      <c r="E25" s="278">
        <v>5409</v>
      </c>
      <c r="F25" s="225" t="s">
        <v>118</v>
      </c>
      <c r="G25" s="279" t="s">
        <v>206</v>
      </c>
      <c r="H25" s="280">
        <v>10</v>
      </c>
      <c r="I25" s="226">
        <v>9645.3130000000001</v>
      </c>
      <c r="J25" s="281">
        <v>4.9133228131155553E-2</v>
      </c>
      <c r="K25" s="281">
        <v>0.35829722461913732</v>
      </c>
      <c r="L25" s="281">
        <v>0.22321722478057476</v>
      </c>
      <c r="M25" s="282">
        <v>14.618</v>
      </c>
      <c r="N25" s="283">
        <v>0.91236023133723088</v>
      </c>
      <c r="O25" s="283">
        <v>29.745017087574038</v>
      </c>
      <c r="P25" s="284">
        <v>133</v>
      </c>
      <c r="Q25" s="285">
        <v>88</v>
      </c>
      <c r="R25" s="285">
        <v>2869</v>
      </c>
    </row>
    <row r="26" spans="1:18" ht="16.5">
      <c r="A26" s="286" t="s">
        <v>115</v>
      </c>
      <c r="B26" s="275" t="s">
        <v>232</v>
      </c>
      <c r="C26" s="276" t="s">
        <v>69</v>
      </c>
      <c r="D26" s="277">
        <v>0.76954545454545453</v>
      </c>
      <c r="E26" s="278">
        <v>8998</v>
      </c>
      <c r="F26" s="225" t="s">
        <v>116</v>
      </c>
      <c r="G26" s="279" t="s">
        <v>196</v>
      </c>
      <c r="H26" s="280">
        <v>1</v>
      </c>
      <c r="I26" s="226">
        <v>4323.7960000000003</v>
      </c>
      <c r="J26" s="281">
        <v>4.6172229180911878E-2</v>
      </c>
      <c r="K26" s="281">
        <v>0.36000639077143631</v>
      </c>
      <c r="L26" s="281">
        <v>0.22074557738535142</v>
      </c>
      <c r="M26" s="282">
        <v>15.712999999999999</v>
      </c>
      <c r="N26" s="283">
        <v>1.5495643180205541</v>
      </c>
      <c r="O26" s="283">
        <v>49.007862535605284</v>
      </c>
      <c r="P26" s="284">
        <v>54</v>
      </c>
      <c r="Q26" s="285">
        <v>67</v>
      </c>
      <c r="R26" s="285">
        <v>2126</v>
      </c>
    </row>
    <row r="27" spans="1:18" ht="16.5">
      <c r="A27" s="286" t="s">
        <v>115</v>
      </c>
      <c r="B27" s="275" t="s">
        <v>234</v>
      </c>
      <c r="C27" s="276" t="s">
        <v>69</v>
      </c>
      <c r="D27" s="277">
        <v>0.79879665704792169</v>
      </c>
      <c r="E27" s="278">
        <v>8543</v>
      </c>
      <c r="F27" s="225" t="s">
        <v>118</v>
      </c>
      <c r="G27" s="279" t="s">
        <v>210</v>
      </c>
      <c r="H27" s="280">
        <v>3</v>
      </c>
      <c r="I27" s="226">
        <v>2187.049</v>
      </c>
      <c r="J27" s="281">
        <v>2.7764486935468676E-2</v>
      </c>
      <c r="K27" s="281">
        <v>0.3457660768173772</v>
      </c>
      <c r="L27" s="281">
        <v>0.18152313917063587</v>
      </c>
      <c r="M27" s="282">
        <v>16.009</v>
      </c>
      <c r="N27" s="283">
        <v>0</v>
      </c>
      <c r="O27" s="283">
        <v>60.17240583087073</v>
      </c>
      <c r="P27" s="284">
        <v>1</v>
      </c>
      <c r="Q27" s="285">
        <v>0</v>
      </c>
      <c r="R27" s="285">
        <v>1316</v>
      </c>
    </row>
    <row r="28" spans="1:18" ht="16.5">
      <c r="A28" s="286" t="s">
        <v>115</v>
      </c>
      <c r="B28" s="275" t="s">
        <v>352</v>
      </c>
      <c r="C28" s="276" t="s">
        <v>69</v>
      </c>
      <c r="D28" s="277">
        <v>0.78265667090500091</v>
      </c>
      <c r="E28" s="278">
        <v>411</v>
      </c>
      <c r="F28" s="225" t="s">
        <v>117</v>
      </c>
      <c r="G28" s="279" t="s">
        <v>204</v>
      </c>
      <c r="H28" s="280">
        <v>2</v>
      </c>
      <c r="I28" s="226">
        <v>700.74699999999996</v>
      </c>
      <c r="J28" s="281">
        <v>2.643694599465542E-2</v>
      </c>
      <c r="K28" s="281">
        <v>0.35613184809878651</v>
      </c>
      <c r="L28" s="281">
        <v>0.25258759580847295</v>
      </c>
      <c r="M28" s="282">
        <v>13.855</v>
      </c>
      <c r="N28" s="283">
        <v>0.28540971277793559</v>
      </c>
      <c r="O28" s="283">
        <v>41.95522777835653</v>
      </c>
      <c r="P28" s="284">
        <v>7</v>
      </c>
      <c r="Q28" s="285">
        <v>2</v>
      </c>
      <c r="R28" s="285">
        <v>294</v>
      </c>
    </row>
    <row r="29" spans="1:18" ht="16.5">
      <c r="A29" s="286" t="s">
        <v>115</v>
      </c>
      <c r="B29" s="275" t="s">
        <v>355</v>
      </c>
      <c r="C29" s="276" t="s">
        <v>66</v>
      </c>
      <c r="D29" s="277">
        <v>0.84772727272727266</v>
      </c>
      <c r="E29" s="278">
        <v>502</v>
      </c>
      <c r="F29" s="225" t="s">
        <v>116</v>
      </c>
      <c r="G29" s="279" t="s">
        <v>314</v>
      </c>
      <c r="H29" s="280">
        <v>1</v>
      </c>
      <c r="I29" s="226">
        <v>5356.3829999999998</v>
      </c>
      <c r="J29" s="281">
        <v>3.666973244422201E-2</v>
      </c>
      <c r="K29" s="281">
        <v>0.35360406009326351</v>
      </c>
      <c r="L29" s="281">
        <v>0.21040317691994767</v>
      </c>
      <c r="M29" s="282">
        <v>13.590999999999999</v>
      </c>
      <c r="N29" s="283">
        <v>9.3346573611334374E-2</v>
      </c>
      <c r="O29" s="283">
        <v>67.022839852938077</v>
      </c>
      <c r="P29" s="284">
        <v>69</v>
      </c>
      <c r="Q29" s="285">
        <v>5</v>
      </c>
      <c r="R29" s="285">
        <v>3590</v>
      </c>
    </row>
    <row r="30" spans="1:18" ht="16.5">
      <c r="A30" s="286" t="s">
        <v>115</v>
      </c>
      <c r="B30" s="275" t="s">
        <v>236</v>
      </c>
      <c r="C30" s="276" t="s">
        <v>66</v>
      </c>
      <c r="D30" s="277">
        <v>0.8193676197450841</v>
      </c>
      <c r="E30" s="278">
        <v>3111</v>
      </c>
      <c r="F30" s="225" t="s">
        <v>118</v>
      </c>
      <c r="G30" s="279" t="s">
        <v>207</v>
      </c>
      <c r="H30" s="280">
        <v>3</v>
      </c>
      <c r="I30" s="226">
        <v>449.24599999999998</v>
      </c>
      <c r="J30" s="281">
        <v>3.7760146318902434E-2</v>
      </c>
      <c r="K30" s="281">
        <v>0.3759107125468889</v>
      </c>
      <c r="L30" s="281">
        <v>0.23817685633261065</v>
      </c>
      <c r="M30" s="282">
        <v>14.262</v>
      </c>
      <c r="N30" s="283">
        <v>0</v>
      </c>
      <c r="O30" s="283">
        <v>18.252805812405676</v>
      </c>
      <c r="P30" s="284">
        <v>8</v>
      </c>
      <c r="Q30" s="285">
        <v>0</v>
      </c>
      <c r="R30" s="285">
        <v>82</v>
      </c>
    </row>
    <row r="31" spans="1:18" ht="16.5">
      <c r="A31" s="286" t="s">
        <v>115</v>
      </c>
      <c r="B31" s="275" t="s">
        <v>238</v>
      </c>
      <c r="C31" s="276" t="s">
        <v>66</v>
      </c>
      <c r="D31" s="277">
        <v>0.83082402784078346</v>
      </c>
      <c r="E31" s="278">
        <v>4397</v>
      </c>
      <c r="F31" s="225" t="s">
        <v>116</v>
      </c>
      <c r="G31" s="279" t="s">
        <v>192</v>
      </c>
      <c r="H31" s="280">
        <v>3</v>
      </c>
      <c r="I31" s="226">
        <v>3877.5940000000005</v>
      </c>
      <c r="J31" s="281">
        <v>4.2288647712505546E-2</v>
      </c>
      <c r="K31" s="281">
        <v>0.35742694958612953</v>
      </c>
      <c r="L31" s="281">
        <v>0.19109788183084664</v>
      </c>
      <c r="M31" s="282">
        <v>17.033999999999999</v>
      </c>
      <c r="N31" s="283">
        <v>2.2178701535024037</v>
      </c>
      <c r="O31" s="283">
        <v>66.278212726757872</v>
      </c>
      <c r="P31" s="284">
        <v>44</v>
      </c>
      <c r="Q31" s="285">
        <v>86</v>
      </c>
      <c r="R31" s="285">
        <v>2570</v>
      </c>
    </row>
    <row r="32" spans="1:18" ht="16.5">
      <c r="A32" s="286" t="s">
        <v>115</v>
      </c>
      <c r="B32" s="275" t="s">
        <v>240</v>
      </c>
      <c r="C32" s="276" t="s">
        <v>69</v>
      </c>
      <c r="D32" s="277">
        <v>0.79016146920243524</v>
      </c>
      <c r="E32" s="278">
        <v>9627</v>
      </c>
      <c r="F32" s="225" t="s">
        <v>116</v>
      </c>
      <c r="G32" s="279" t="s">
        <v>201</v>
      </c>
      <c r="H32" s="280">
        <v>2</v>
      </c>
      <c r="I32" s="226">
        <v>886.46500000000003</v>
      </c>
      <c r="J32" s="281">
        <v>5.4993455787943008E-3</v>
      </c>
      <c r="K32" s="281">
        <v>0.37052258799020832</v>
      </c>
      <c r="L32" s="281">
        <v>0.31924554268922067</v>
      </c>
      <c r="M32" s="282">
        <v>14.503</v>
      </c>
      <c r="N32" s="283">
        <v>0.11280761225767515</v>
      </c>
      <c r="O32" s="283">
        <v>10.603915552221464</v>
      </c>
      <c r="P32" s="284">
        <v>7</v>
      </c>
      <c r="Q32" s="285">
        <v>1</v>
      </c>
      <c r="R32" s="285">
        <v>94</v>
      </c>
    </row>
    <row r="33" spans="1:18" ht="16.5">
      <c r="A33" s="286" t="s">
        <v>115</v>
      </c>
      <c r="B33" s="275" t="s">
        <v>242</v>
      </c>
      <c r="C33" s="276" t="s">
        <v>66</v>
      </c>
      <c r="D33" s="277">
        <v>0.80809825029086502</v>
      </c>
      <c r="E33" s="278">
        <v>5333</v>
      </c>
      <c r="F33" s="225" t="s">
        <v>116</v>
      </c>
      <c r="G33" s="279" t="s">
        <v>197</v>
      </c>
      <c r="H33" s="280">
        <v>2</v>
      </c>
      <c r="I33" s="226">
        <v>1580.875</v>
      </c>
      <c r="J33" s="281">
        <v>1.9379957382345516E-2</v>
      </c>
      <c r="K33" s="281">
        <v>0.35323878424896371</v>
      </c>
      <c r="L33" s="281">
        <v>0.21190796236261564</v>
      </c>
      <c r="M33" s="282">
        <v>14.881</v>
      </c>
      <c r="N33" s="283">
        <v>0</v>
      </c>
      <c r="O33" s="283">
        <v>44.089507393057644</v>
      </c>
      <c r="P33" s="284">
        <v>10</v>
      </c>
      <c r="Q33" s="285">
        <v>0</v>
      </c>
      <c r="R33" s="285">
        <v>697</v>
      </c>
    </row>
    <row r="34" spans="1:18" ht="16.5">
      <c r="A34" s="286" t="s">
        <v>115</v>
      </c>
      <c r="B34" s="275" t="s">
        <v>246</v>
      </c>
      <c r="C34" s="276" t="s">
        <v>66</v>
      </c>
      <c r="D34" s="277">
        <v>0.80096496964384578</v>
      </c>
      <c r="E34" s="278">
        <v>7266</v>
      </c>
      <c r="F34" s="225" t="s">
        <v>116</v>
      </c>
      <c r="G34" s="279" t="s">
        <v>194</v>
      </c>
      <c r="H34" s="280">
        <v>3</v>
      </c>
      <c r="I34" s="226">
        <v>4927.3019999999997</v>
      </c>
      <c r="J34" s="281">
        <v>3.9949736140186973E-2</v>
      </c>
      <c r="K34" s="281">
        <v>0.36847230681511173</v>
      </c>
      <c r="L34" s="281">
        <v>0.26302426764180481</v>
      </c>
      <c r="M34" s="282">
        <v>15.337999999999999</v>
      </c>
      <c r="N34" s="283">
        <v>1.5830164256219734</v>
      </c>
      <c r="O34" s="283">
        <v>73.995870356637369</v>
      </c>
      <c r="P34" s="284">
        <v>87</v>
      </c>
      <c r="Q34" s="285">
        <v>78</v>
      </c>
      <c r="R34" s="285">
        <v>3646</v>
      </c>
    </row>
    <row r="35" spans="1:18" ht="16.5">
      <c r="A35" s="286" t="s">
        <v>115</v>
      </c>
      <c r="B35" s="275" t="s">
        <v>248</v>
      </c>
      <c r="C35" s="276" t="s">
        <v>66</v>
      </c>
      <c r="D35" s="277">
        <v>0.8122395385912522</v>
      </c>
      <c r="E35" s="278">
        <v>6992</v>
      </c>
      <c r="F35" s="225" t="s">
        <v>118</v>
      </c>
      <c r="G35" s="279" t="s">
        <v>208</v>
      </c>
      <c r="H35" s="280">
        <v>2</v>
      </c>
      <c r="I35" s="226">
        <v>2773.4720000000002</v>
      </c>
      <c r="J35" s="281">
        <v>1.8164559447802497E-2</v>
      </c>
      <c r="K35" s="281">
        <v>0.39448782343078925</v>
      </c>
      <c r="L35" s="281">
        <v>0.24013222415802285</v>
      </c>
      <c r="M35" s="282">
        <v>14.879</v>
      </c>
      <c r="N35" s="283">
        <v>0.36055889513216643</v>
      </c>
      <c r="O35" s="283">
        <v>43.627626310992142</v>
      </c>
      <c r="P35" s="284">
        <v>44</v>
      </c>
      <c r="Q35" s="285">
        <v>10</v>
      </c>
      <c r="R35" s="285">
        <v>1210</v>
      </c>
    </row>
    <row r="36" spans="1:18" ht="16.5">
      <c r="A36" s="286" t="s">
        <v>115</v>
      </c>
      <c r="B36" s="275" t="s">
        <v>369</v>
      </c>
      <c r="C36" s="276" t="s">
        <v>69</v>
      </c>
      <c r="D36" s="277">
        <v>0.75453763754937464</v>
      </c>
      <c r="E36" s="278">
        <v>4027</v>
      </c>
      <c r="F36" s="225" t="s">
        <v>118</v>
      </c>
      <c r="G36" s="279" t="s">
        <v>209</v>
      </c>
      <c r="H36" s="280">
        <v>2</v>
      </c>
      <c r="I36" s="226">
        <v>475.19299999999998</v>
      </c>
      <c r="J36" s="281">
        <v>4.5263575423283318E-2</v>
      </c>
      <c r="K36" s="281">
        <v>0.35638394555503639</v>
      </c>
      <c r="L36" s="281">
        <v>0.28199068588973325</v>
      </c>
      <c r="M36" s="282">
        <v>15.522</v>
      </c>
      <c r="N36" s="283">
        <v>1.0522040518273628</v>
      </c>
      <c r="O36" s="283">
        <v>35.564496951764866</v>
      </c>
      <c r="P36" s="284">
        <v>2</v>
      </c>
      <c r="Q36" s="285">
        <v>5</v>
      </c>
      <c r="R36" s="285">
        <v>169</v>
      </c>
    </row>
    <row r="37" spans="1:18" ht="16.5">
      <c r="A37" s="286" t="s">
        <v>115</v>
      </c>
      <c r="B37" s="275" t="s">
        <v>254</v>
      </c>
      <c r="C37" s="276" t="s">
        <v>66</v>
      </c>
      <c r="D37" s="277">
        <v>0.8167840352304323</v>
      </c>
      <c r="E37" s="278">
        <v>946</v>
      </c>
      <c r="F37" s="225" t="s">
        <v>118</v>
      </c>
      <c r="G37" s="279" t="s">
        <v>213</v>
      </c>
      <c r="H37" s="280">
        <v>4</v>
      </c>
      <c r="I37" s="226">
        <v>5295.1790000000001</v>
      </c>
      <c r="J37" s="281">
        <v>5.0384030516296384E-2</v>
      </c>
      <c r="K37" s="281">
        <v>0.35334647345645648</v>
      </c>
      <c r="L37" s="281">
        <v>0.21887834197861866</v>
      </c>
      <c r="M37" s="282">
        <v>11.872</v>
      </c>
      <c r="N37" s="283">
        <v>2.4172931642159785</v>
      </c>
      <c r="O37" s="283">
        <v>33.766563887641944</v>
      </c>
      <c r="P37" s="284">
        <v>34</v>
      </c>
      <c r="Q37" s="285">
        <v>128</v>
      </c>
      <c r="R37" s="285">
        <v>1788</v>
      </c>
    </row>
    <row r="38" spans="1:18" ht="16.5">
      <c r="A38" s="286" t="s">
        <v>115</v>
      </c>
      <c r="B38" s="275" t="s">
        <v>283</v>
      </c>
      <c r="C38" s="276" t="s">
        <v>66</v>
      </c>
      <c r="D38" s="277">
        <v>0.8223076923076923</v>
      </c>
      <c r="E38" s="278">
        <v>1062</v>
      </c>
      <c r="F38" s="225" t="s">
        <v>117</v>
      </c>
      <c r="G38" s="279" t="s">
        <v>203</v>
      </c>
      <c r="H38" s="280">
        <v>1</v>
      </c>
      <c r="I38" s="226">
        <v>3433.7860000000001</v>
      </c>
      <c r="J38" s="281">
        <v>4.4324288938425202E-2</v>
      </c>
      <c r="K38" s="281">
        <v>0.31280423002090318</v>
      </c>
      <c r="L38" s="281">
        <v>0.14153473745888648</v>
      </c>
      <c r="M38" s="282">
        <v>11.839</v>
      </c>
      <c r="N38" s="283">
        <v>11.503337715279869</v>
      </c>
      <c r="O38" s="283">
        <v>18.230606100671388</v>
      </c>
      <c r="P38" s="284">
        <v>20</v>
      </c>
      <c r="Q38" s="285">
        <v>395</v>
      </c>
      <c r="R38" s="285">
        <v>626</v>
      </c>
    </row>
    <row r="39" spans="1:18" ht="16.5">
      <c r="A39" s="286" t="s">
        <v>115</v>
      </c>
      <c r="B39" s="275" t="s">
        <v>374</v>
      </c>
      <c r="C39" s="276" t="s">
        <v>66</v>
      </c>
      <c r="D39" s="277">
        <v>0.80921218141741447</v>
      </c>
      <c r="E39" s="278">
        <v>9629</v>
      </c>
      <c r="F39" s="225" t="s">
        <v>118</v>
      </c>
      <c r="G39" s="279" t="s">
        <v>208</v>
      </c>
      <c r="H39" s="280">
        <v>3</v>
      </c>
      <c r="I39" s="226">
        <v>403.16600000000005</v>
      </c>
      <c r="J39" s="281">
        <v>5.7657997542396977E-2</v>
      </c>
      <c r="K39" s="281">
        <v>0.33102133948372497</v>
      </c>
      <c r="L39" s="281">
        <v>0.22571347782303072</v>
      </c>
      <c r="M39" s="282">
        <v>15.419</v>
      </c>
      <c r="N39" s="283">
        <v>0.24803678881651722</v>
      </c>
      <c r="O39" s="283">
        <v>42.414290887624446</v>
      </c>
      <c r="P39" s="284">
        <v>3</v>
      </c>
      <c r="Q39" s="285">
        <v>1</v>
      </c>
      <c r="R39" s="285">
        <v>171</v>
      </c>
    </row>
    <row r="40" spans="1:18" ht="16.5">
      <c r="A40" s="286" t="s">
        <v>115</v>
      </c>
      <c r="B40" s="275" t="s">
        <v>256</v>
      </c>
      <c r="C40" s="276" t="s">
        <v>66</v>
      </c>
      <c r="D40" s="277">
        <v>0.84401811494862378</v>
      </c>
      <c r="E40" s="278">
        <v>5343</v>
      </c>
      <c r="F40" s="225" t="s">
        <v>118</v>
      </c>
      <c r="G40" s="279" t="s">
        <v>207</v>
      </c>
      <c r="H40" s="280">
        <v>5</v>
      </c>
      <c r="I40" s="226">
        <v>795.82799999999997</v>
      </c>
      <c r="J40" s="281">
        <v>1.6125869660669763E-2</v>
      </c>
      <c r="K40" s="281">
        <v>0.36317142663703594</v>
      </c>
      <c r="L40" s="281">
        <v>0.22617952622928572</v>
      </c>
      <c r="M40" s="282">
        <v>13.885</v>
      </c>
      <c r="N40" s="283">
        <v>0.12565529234960318</v>
      </c>
      <c r="O40" s="283">
        <v>13.696426866106748</v>
      </c>
      <c r="P40" s="284">
        <v>14</v>
      </c>
      <c r="Q40" s="285">
        <v>1</v>
      </c>
      <c r="R40" s="285">
        <v>109</v>
      </c>
    </row>
    <row r="41" spans="1:18" ht="16.5">
      <c r="A41" s="286" t="s">
        <v>115</v>
      </c>
      <c r="B41" s="275" t="s">
        <v>258</v>
      </c>
      <c r="C41" s="276" t="s">
        <v>66</v>
      </c>
      <c r="D41" s="277">
        <v>0.80791666666666673</v>
      </c>
      <c r="E41" s="278">
        <v>1558</v>
      </c>
      <c r="F41" s="225" t="s">
        <v>118</v>
      </c>
      <c r="G41" s="279" t="s">
        <v>210</v>
      </c>
      <c r="H41" s="280">
        <v>1</v>
      </c>
      <c r="I41" s="226">
        <v>2812.5729999999999</v>
      </c>
      <c r="J41" s="281">
        <v>1.4488834157370394E-2</v>
      </c>
      <c r="K41" s="281">
        <v>0.36675913745531813</v>
      </c>
      <c r="L41" s="281">
        <v>0.22897183468660193</v>
      </c>
      <c r="M41" s="282">
        <v>15.861000000000001</v>
      </c>
      <c r="N41" s="283">
        <v>7.110926543062171E-2</v>
      </c>
      <c r="O41" s="283">
        <v>61.900615557356204</v>
      </c>
      <c r="P41" s="284">
        <v>16</v>
      </c>
      <c r="Q41" s="285">
        <v>2</v>
      </c>
      <c r="R41" s="285">
        <v>1741</v>
      </c>
    </row>
    <row r="42" spans="1:18" ht="16.5">
      <c r="A42" s="286" t="s">
        <v>115</v>
      </c>
      <c r="B42" s="275" t="s">
        <v>262</v>
      </c>
      <c r="C42" s="276" t="s">
        <v>66</v>
      </c>
      <c r="D42" s="277">
        <v>0.82023249581862068</v>
      </c>
      <c r="E42" s="278">
        <v>6277</v>
      </c>
      <c r="F42" s="225" t="s">
        <v>116</v>
      </c>
      <c r="G42" s="279" t="s">
        <v>197</v>
      </c>
      <c r="H42" s="280">
        <v>2</v>
      </c>
      <c r="I42" s="226">
        <v>2220.9940000000001</v>
      </c>
      <c r="J42" s="281">
        <v>2.3037379078968256E-2</v>
      </c>
      <c r="K42" s="281">
        <v>0.36776694683540245</v>
      </c>
      <c r="L42" s="281">
        <v>0.26294532988382679</v>
      </c>
      <c r="M42" s="282">
        <v>14.528</v>
      </c>
      <c r="N42" s="283">
        <v>0</v>
      </c>
      <c r="O42" s="283">
        <v>0</v>
      </c>
      <c r="P42" s="284">
        <v>12</v>
      </c>
      <c r="Q42" s="285">
        <v>2</v>
      </c>
      <c r="R42" s="285">
        <v>1890</v>
      </c>
    </row>
    <row r="43" spans="1:18" ht="16.5">
      <c r="A43" s="286" t="s">
        <v>115</v>
      </c>
      <c r="B43" s="275" t="s">
        <v>385</v>
      </c>
      <c r="C43" s="276" t="s">
        <v>66</v>
      </c>
      <c r="D43" s="277">
        <v>0.83040000000000003</v>
      </c>
      <c r="E43" s="278">
        <v>2802</v>
      </c>
      <c r="F43" s="225" t="s">
        <v>118</v>
      </c>
      <c r="G43" s="279" t="s">
        <v>206</v>
      </c>
      <c r="H43" s="280">
        <v>1</v>
      </c>
      <c r="I43" s="226">
        <v>1811.4290000000001</v>
      </c>
      <c r="J43" s="281">
        <v>4.6971511082891659E-2</v>
      </c>
      <c r="K43" s="281">
        <v>0.37092806170209913</v>
      </c>
      <c r="L43" s="281">
        <v>0.22082013702993603</v>
      </c>
      <c r="M43" s="282">
        <v>14.242000000000001</v>
      </c>
      <c r="N43" s="283">
        <v>0.27602517128742005</v>
      </c>
      <c r="O43" s="283">
        <v>18.548891510514625</v>
      </c>
      <c r="P43" s="284">
        <v>24</v>
      </c>
      <c r="Q43" s="285">
        <v>5</v>
      </c>
      <c r="R43" s="285">
        <v>336</v>
      </c>
    </row>
  </sheetData>
  <phoneticPr fontId="2" type="noConversion"/>
  <conditionalFormatting sqref="C14:D43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39"/>
  <sheetViews>
    <sheetView showGridLines="0" zoomScaleNormal="100" zoomScaleSheetLayoutView="85" workbookViewId="0"/>
  </sheetViews>
  <sheetFormatPr defaultRowHeight="13.5"/>
  <cols>
    <col min="1" max="1" width="13.140625" style="240" customWidth="1"/>
    <col min="2" max="2" width="9.140625" style="240"/>
    <col min="3" max="3" width="9.85546875" style="240" customWidth="1"/>
    <col min="4" max="16384" width="9.140625" style="240"/>
  </cols>
  <sheetData>
    <row r="1" spans="1:11" ht="3.75" customHeight="1">
      <c r="A1" s="235"/>
      <c r="B1" s="236"/>
      <c r="C1" s="237"/>
      <c r="D1" s="238"/>
      <c r="E1" s="238"/>
      <c r="F1" s="239"/>
      <c r="G1" s="238"/>
      <c r="H1" s="238"/>
      <c r="I1" s="238"/>
      <c r="J1" s="238"/>
      <c r="K1" s="238"/>
    </row>
    <row r="2" spans="1:11" ht="41.25">
      <c r="A2" s="313" t="s">
        <v>393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</row>
    <row r="4" spans="1:11" ht="17.25">
      <c r="A4" s="241" t="s">
        <v>188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</row>
    <row r="6" spans="1:11" ht="26.25">
      <c r="A6" s="243"/>
    </row>
    <row r="7" spans="1:11" ht="130.5" customHeight="1">
      <c r="A7" s="243"/>
    </row>
    <row r="8" spans="1:11" ht="26.25">
      <c r="A8" s="243"/>
    </row>
    <row r="9" spans="1:11" ht="26.25">
      <c r="A9" s="243"/>
    </row>
    <row r="10" spans="1:11" ht="40.5" customHeight="1">
      <c r="A10" s="243" t="s">
        <v>189</v>
      </c>
    </row>
    <row r="11" spans="1:11" ht="19.5" customHeight="1">
      <c r="A11" s="243"/>
    </row>
    <row r="12" spans="1:11" ht="17.25">
      <c r="A12" s="244" t="s">
        <v>190</v>
      </c>
    </row>
    <row r="13" spans="1:11" ht="40.5">
      <c r="A13" s="227" t="s">
        <v>0</v>
      </c>
      <c r="B13" s="228" t="s">
        <v>72</v>
      </c>
      <c r="C13" s="221" t="s">
        <v>65</v>
      </c>
      <c r="D13" s="221" t="s">
        <v>154</v>
      </c>
      <c r="E13" s="229" t="s">
        <v>140</v>
      </c>
      <c r="F13" s="228" t="s">
        <v>145</v>
      </c>
      <c r="G13" s="229" t="s">
        <v>143</v>
      </c>
      <c r="H13" s="229" t="s">
        <v>147</v>
      </c>
      <c r="I13" s="222" t="s">
        <v>149</v>
      </c>
      <c r="J13" s="229" t="s">
        <v>6</v>
      </c>
      <c r="K13" s="245" t="s">
        <v>7</v>
      </c>
    </row>
    <row r="14" spans="1:11" ht="16.5">
      <c r="A14" s="256" t="s">
        <v>115</v>
      </c>
      <c r="B14" s="230" t="s">
        <v>286</v>
      </c>
      <c r="C14" s="223" t="s">
        <v>66</v>
      </c>
      <c r="D14" s="224">
        <v>0.84186507044092695</v>
      </c>
      <c r="E14" s="231">
        <v>412</v>
      </c>
      <c r="F14" s="225" t="s">
        <v>118</v>
      </c>
      <c r="G14" s="232" t="s">
        <v>208</v>
      </c>
      <c r="H14" s="233">
        <v>2</v>
      </c>
      <c r="I14" s="226">
        <v>551.38400000000001</v>
      </c>
      <c r="J14" s="234">
        <v>0.36272361911118206</v>
      </c>
      <c r="K14" s="246">
        <v>36.816447339784979</v>
      </c>
    </row>
    <row r="15" spans="1:11" ht="16.5">
      <c r="A15" s="256" t="s">
        <v>115</v>
      </c>
      <c r="B15" s="230" t="s">
        <v>214</v>
      </c>
      <c r="C15" s="223" t="s">
        <v>68</v>
      </c>
      <c r="D15" s="224">
        <v>0.88857142857142857</v>
      </c>
      <c r="E15" s="231">
        <v>907</v>
      </c>
      <c r="F15" s="225" t="s">
        <v>116</v>
      </c>
      <c r="G15" s="232" t="s">
        <v>199</v>
      </c>
      <c r="H15" s="233">
        <v>1</v>
      </c>
      <c r="I15" s="226">
        <v>3729.55</v>
      </c>
      <c r="J15" s="234">
        <v>0.88482524701371479</v>
      </c>
      <c r="K15" s="246">
        <v>47.110241181912023</v>
      </c>
    </row>
    <row r="16" spans="1:11" ht="16.5">
      <c r="A16" s="256" t="s">
        <v>115</v>
      </c>
      <c r="B16" s="230" t="s">
        <v>216</v>
      </c>
      <c r="C16" s="223" t="s">
        <v>69</v>
      </c>
      <c r="D16" s="224">
        <v>0.79291666666666671</v>
      </c>
      <c r="E16" s="231">
        <v>2218</v>
      </c>
      <c r="F16" s="225" t="s">
        <v>118</v>
      </c>
      <c r="G16" s="232" t="s">
        <v>212</v>
      </c>
      <c r="H16" s="233">
        <v>1</v>
      </c>
      <c r="I16" s="226">
        <v>2041.934</v>
      </c>
      <c r="J16" s="234">
        <v>9.7946358697195895E-2</v>
      </c>
      <c r="K16" s="246">
        <v>79.091684647985687</v>
      </c>
    </row>
    <row r="17" spans="1:11" ht="16.5">
      <c r="A17" s="256" t="s">
        <v>115</v>
      </c>
      <c r="B17" s="230" t="s">
        <v>328</v>
      </c>
      <c r="C17" s="223" t="s">
        <v>69</v>
      </c>
      <c r="D17" s="224">
        <v>0.79629629629629617</v>
      </c>
      <c r="E17" s="231">
        <v>4048</v>
      </c>
      <c r="F17" s="225" t="s">
        <v>117</v>
      </c>
      <c r="G17" s="232" t="s">
        <v>204</v>
      </c>
      <c r="H17" s="233">
        <v>1</v>
      </c>
      <c r="I17" s="226">
        <v>401.74599999999998</v>
      </c>
      <c r="J17" s="234">
        <v>0</v>
      </c>
      <c r="K17" s="246">
        <v>32.607667531226198</v>
      </c>
    </row>
    <row r="18" spans="1:11" ht="16.5">
      <c r="A18" s="256" t="s">
        <v>115</v>
      </c>
      <c r="B18" s="230" t="s">
        <v>331</v>
      </c>
      <c r="C18" s="223" t="s">
        <v>66</v>
      </c>
      <c r="D18" s="224">
        <v>0.84968828173129451</v>
      </c>
      <c r="E18" s="231">
        <v>2316</v>
      </c>
      <c r="F18" s="225" t="s">
        <v>118</v>
      </c>
      <c r="G18" s="232" t="s">
        <v>207</v>
      </c>
      <c r="H18" s="233">
        <v>3</v>
      </c>
      <c r="I18" s="226">
        <v>402.01900000000001</v>
      </c>
      <c r="J18" s="234">
        <v>0.24874446232640746</v>
      </c>
      <c r="K18" s="246">
        <v>42.037814133162861</v>
      </c>
    </row>
    <row r="19" spans="1:11" ht="16.5">
      <c r="A19" s="256" t="s">
        <v>115</v>
      </c>
      <c r="B19" s="230" t="s">
        <v>337</v>
      </c>
      <c r="C19" s="223" t="s">
        <v>66</v>
      </c>
      <c r="D19" s="224">
        <v>0.83328406730860016</v>
      </c>
      <c r="E19" s="231">
        <v>7881</v>
      </c>
      <c r="F19" s="225" t="s">
        <v>118</v>
      </c>
      <c r="G19" s="232" t="s">
        <v>210</v>
      </c>
      <c r="H19" s="233">
        <v>2</v>
      </c>
      <c r="I19" s="226">
        <v>494.34000000000003</v>
      </c>
      <c r="J19" s="234">
        <v>0</v>
      </c>
      <c r="K19" s="246">
        <v>43.087753368127196</v>
      </c>
    </row>
    <row r="20" spans="1:11" ht="16.5">
      <c r="A20" s="256" t="s">
        <v>115</v>
      </c>
      <c r="B20" s="230" t="s">
        <v>218</v>
      </c>
      <c r="C20" s="223" t="s">
        <v>69</v>
      </c>
      <c r="D20" s="224">
        <v>0.78760000000000008</v>
      </c>
      <c r="E20" s="231">
        <v>6697</v>
      </c>
      <c r="F20" s="225" t="s">
        <v>118</v>
      </c>
      <c r="G20" s="232" t="s">
        <v>209</v>
      </c>
      <c r="H20" s="233">
        <v>1</v>
      </c>
      <c r="I20" s="226">
        <v>2364.5700000000002</v>
      </c>
      <c r="J20" s="234">
        <v>4.2290987367682067E-2</v>
      </c>
      <c r="K20" s="246">
        <v>20.807165784899578</v>
      </c>
    </row>
    <row r="21" spans="1:11" ht="16.5">
      <c r="A21" s="256" t="s">
        <v>115</v>
      </c>
      <c r="B21" s="230" t="s">
        <v>341</v>
      </c>
      <c r="C21" s="223" t="s">
        <v>69</v>
      </c>
      <c r="D21" s="224">
        <v>0.78249999999999997</v>
      </c>
      <c r="E21" s="231">
        <v>8373</v>
      </c>
      <c r="F21" s="225" t="s">
        <v>118</v>
      </c>
      <c r="G21" s="232" t="s">
        <v>211</v>
      </c>
      <c r="H21" s="233">
        <v>1</v>
      </c>
      <c r="I21" s="226">
        <v>4823.1000000000004</v>
      </c>
      <c r="J21" s="234">
        <v>2.4465592668615619</v>
      </c>
      <c r="K21" s="246">
        <v>76.050672803798378</v>
      </c>
    </row>
    <row r="22" spans="1:11" ht="16.5">
      <c r="A22" s="256" t="s">
        <v>115</v>
      </c>
      <c r="B22" s="230" t="s">
        <v>222</v>
      </c>
      <c r="C22" s="223" t="s">
        <v>68</v>
      </c>
      <c r="D22" s="224">
        <v>0.85400461953084206</v>
      </c>
      <c r="E22" s="231">
        <v>2190</v>
      </c>
      <c r="F22" s="225" t="s">
        <v>116</v>
      </c>
      <c r="G22" s="232" t="s">
        <v>192</v>
      </c>
      <c r="H22" s="233">
        <v>7</v>
      </c>
      <c r="I22" s="226">
        <v>3486.873</v>
      </c>
      <c r="J22" s="234">
        <v>1.4052705676404045</v>
      </c>
      <c r="K22" s="246">
        <v>43.592066588028871</v>
      </c>
    </row>
    <row r="23" spans="1:11" ht="16.5">
      <c r="A23" s="256" t="s">
        <v>115</v>
      </c>
      <c r="B23" s="230" t="s">
        <v>226</v>
      </c>
      <c r="C23" s="223" t="s">
        <v>69</v>
      </c>
      <c r="D23" s="224">
        <v>0.78829107625941652</v>
      </c>
      <c r="E23" s="231">
        <v>1863</v>
      </c>
      <c r="F23" s="225" t="s">
        <v>117</v>
      </c>
      <c r="G23" s="232" t="s">
        <v>203</v>
      </c>
      <c r="H23" s="233">
        <v>5</v>
      </c>
      <c r="I23" s="226">
        <v>916.13099999999997</v>
      </c>
      <c r="J23" s="234">
        <v>0.54577347562739387</v>
      </c>
      <c r="K23" s="246">
        <v>32.200635062016239</v>
      </c>
    </row>
    <row r="24" spans="1:11" ht="16.5">
      <c r="A24" s="256" t="s">
        <v>115</v>
      </c>
      <c r="B24" s="230" t="s">
        <v>228</v>
      </c>
      <c r="C24" s="223" t="s">
        <v>66</v>
      </c>
      <c r="D24" s="224">
        <v>0.82340873379963953</v>
      </c>
      <c r="E24" s="231">
        <v>662</v>
      </c>
      <c r="F24" s="225" t="s">
        <v>117</v>
      </c>
      <c r="G24" s="232" t="s">
        <v>203</v>
      </c>
      <c r="H24" s="233">
        <v>4</v>
      </c>
      <c r="I24" s="226">
        <v>555.33600000000001</v>
      </c>
      <c r="J24" s="234">
        <v>1.2604981488684328</v>
      </c>
      <c r="K24" s="246">
        <v>22.508895515507728</v>
      </c>
    </row>
    <row r="25" spans="1:11" ht="16.5">
      <c r="A25" s="256" t="s">
        <v>115</v>
      </c>
      <c r="B25" s="230" t="s">
        <v>230</v>
      </c>
      <c r="C25" s="223" t="s">
        <v>66</v>
      </c>
      <c r="D25" s="224">
        <v>0.81790409414919252</v>
      </c>
      <c r="E25" s="231">
        <v>5409</v>
      </c>
      <c r="F25" s="225" t="s">
        <v>118</v>
      </c>
      <c r="G25" s="232" t="s">
        <v>206</v>
      </c>
      <c r="H25" s="233">
        <v>10</v>
      </c>
      <c r="I25" s="226">
        <v>9645.3130000000001</v>
      </c>
      <c r="J25" s="234">
        <v>0.91236023133723088</v>
      </c>
      <c r="K25" s="246">
        <v>29.745017087574038</v>
      </c>
    </row>
    <row r="26" spans="1:11" ht="16.5">
      <c r="A26" s="256" t="s">
        <v>115</v>
      </c>
      <c r="B26" s="230" t="s">
        <v>232</v>
      </c>
      <c r="C26" s="223" t="s">
        <v>69</v>
      </c>
      <c r="D26" s="224">
        <v>0.76954545454545453</v>
      </c>
      <c r="E26" s="231">
        <v>8998</v>
      </c>
      <c r="F26" s="225" t="s">
        <v>116</v>
      </c>
      <c r="G26" s="232" t="s">
        <v>196</v>
      </c>
      <c r="H26" s="233">
        <v>1</v>
      </c>
      <c r="I26" s="226">
        <v>4323.7960000000003</v>
      </c>
      <c r="J26" s="234">
        <v>1.5495643180205541</v>
      </c>
      <c r="K26" s="246">
        <v>49.007862535605284</v>
      </c>
    </row>
    <row r="27" spans="1:11" ht="16.5">
      <c r="A27" s="256" t="s">
        <v>115</v>
      </c>
      <c r="B27" s="230" t="s">
        <v>234</v>
      </c>
      <c r="C27" s="223" t="s">
        <v>69</v>
      </c>
      <c r="D27" s="224">
        <v>0.79879665704792169</v>
      </c>
      <c r="E27" s="231">
        <v>8543</v>
      </c>
      <c r="F27" s="225" t="s">
        <v>118</v>
      </c>
      <c r="G27" s="232" t="s">
        <v>210</v>
      </c>
      <c r="H27" s="233">
        <v>3</v>
      </c>
      <c r="I27" s="226">
        <v>2187.049</v>
      </c>
      <c r="J27" s="234">
        <v>0</v>
      </c>
      <c r="K27" s="246">
        <v>60.17240583087073</v>
      </c>
    </row>
    <row r="28" spans="1:11" ht="16.5">
      <c r="A28" s="256" t="s">
        <v>115</v>
      </c>
      <c r="B28" s="230" t="s">
        <v>352</v>
      </c>
      <c r="C28" s="223" t="s">
        <v>69</v>
      </c>
      <c r="D28" s="224">
        <v>0.78265667090500091</v>
      </c>
      <c r="E28" s="231">
        <v>411</v>
      </c>
      <c r="F28" s="225" t="s">
        <v>117</v>
      </c>
      <c r="G28" s="232" t="s">
        <v>204</v>
      </c>
      <c r="H28" s="233">
        <v>2</v>
      </c>
      <c r="I28" s="226">
        <v>700.74699999999996</v>
      </c>
      <c r="J28" s="234">
        <v>0.28540971277793559</v>
      </c>
      <c r="K28" s="246">
        <v>41.95522777835653</v>
      </c>
    </row>
    <row r="29" spans="1:11" ht="16.5">
      <c r="A29" s="256" t="s">
        <v>115</v>
      </c>
      <c r="B29" s="230" t="s">
        <v>355</v>
      </c>
      <c r="C29" s="223" t="s">
        <v>66</v>
      </c>
      <c r="D29" s="224">
        <v>0.84772727272727266</v>
      </c>
      <c r="E29" s="231">
        <v>502</v>
      </c>
      <c r="F29" s="225" t="s">
        <v>116</v>
      </c>
      <c r="G29" s="232" t="s">
        <v>314</v>
      </c>
      <c r="H29" s="233">
        <v>1</v>
      </c>
      <c r="I29" s="226">
        <v>5356.3829999999998</v>
      </c>
      <c r="J29" s="234">
        <v>9.3346573611334374E-2</v>
      </c>
      <c r="K29" s="246">
        <v>67.022839852938077</v>
      </c>
    </row>
    <row r="30" spans="1:11" ht="16.5">
      <c r="A30" s="256" t="s">
        <v>115</v>
      </c>
      <c r="B30" s="230" t="s">
        <v>238</v>
      </c>
      <c r="C30" s="223" t="s">
        <v>66</v>
      </c>
      <c r="D30" s="224">
        <v>0.83082402784078346</v>
      </c>
      <c r="E30" s="231">
        <v>4397</v>
      </c>
      <c r="F30" s="225" t="s">
        <v>116</v>
      </c>
      <c r="G30" s="232" t="s">
        <v>192</v>
      </c>
      <c r="H30" s="233">
        <v>3</v>
      </c>
      <c r="I30" s="226">
        <v>3877.5940000000005</v>
      </c>
      <c r="J30" s="234">
        <v>2.2178701535024037</v>
      </c>
      <c r="K30" s="246">
        <v>66.278212726757872</v>
      </c>
    </row>
    <row r="31" spans="1:11" ht="16.5">
      <c r="A31" s="256" t="s">
        <v>115</v>
      </c>
      <c r="B31" s="230" t="s">
        <v>242</v>
      </c>
      <c r="C31" s="223" t="s">
        <v>66</v>
      </c>
      <c r="D31" s="224">
        <v>0.80809825029086502</v>
      </c>
      <c r="E31" s="231">
        <v>5333</v>
      </c>
      <c r="F31" s="225" t="s">
        <v>116</v>
      </c>
      <c r="G31" s="232" t="s">
        <v>197</v>
      </c>
      <c r="H31" s="233">
        <v>2</v>
      </c>
      <c r="I31" s="226">
        <v>1580.875</v>
      </c>
      <c r="J31" s="234">
        <v>0</v>
      </c>
      <c r="K31" s="246">
        <v>44.089507393057644</v>
      </c>
    </row>
    <row r="32" spans="1:11" ht="16.5">
      <c r="A32" s="256" t="s">
        <v>115</v>
      </c>
      <c r="B32" s="230" t="s">
        <v>246</v>
      </c>
      <c r="C32" s="223" t="s">
        <v>66</v>
      </c>
      <c r="D32" s="224">
        <v>0.80096496964384578</v>
      </c>
      <c r="E32" s="231">
        <v>7266</v>
      </c>
      <c r="F32" s="225" t="s">
        <v>116</v>
      </c>
      <c r="G32" s="232" t="s">
        <v>194</v>
      </c>
      <c r="H32" s="233">
        <v>3</v>
      </c>
      <c r="I32" s="226">
        <v>4927.3019999999997</v>
      </c>
      <c r="J32" s="234">
        <v>1.5830164256219734</v>
      </c>
      <c r="K32" s="246">
        <v>73.995870356637369</v>
      </c>
    </row>
    <row r="33" spans="1:11" ht="16.5">
      <c r="A33" s="256" t="s">
        <v>115</v>
      </c>
      <c r="B33" s="230" t="s">
        <v>248</v>
      </c>
      <c r="C33" s="223" t="s">
        <v>66</v>
      </c>
      <c r="D33" s="224">
        <v>0.8122395385912522</v>
      </c>
      <c r="E33" s="231">
        <v>6992</v>
      </c>
      <c r="F33" s="225" t="s">
        <v>118</v>
      </c>
      <c r="G33" s="232" t="s">
        <v>208</v>
      </c>
      <c r="H33" s="233">
        <v>2</v>
      </c>
      <c r="I33" s="226">
        <v>2773.4720000000002</v>
      </c>
      <c r="J33" s="234">
        <v>0.36055889513216643</v>
      </c>
      <c r="K33" s="246">
        <v>43.627626310992142</v>
      </c>
    </row>
    <row r="34" spans="1:11" ht="16.5">
      <c r="A34" s="256" t="s">
        <v>115</v>
      </c>
      <c r="B34" s="230" t="s">
        <v>252</v>
      </c>
      <c r="C34" s="223" t="s">
        <v>68</v>
      </c>
      <c r="D34" s="224">
        <v>0.85531886498187348</v>
      </c>
      <c r="E34" s="231">
        <v>6819</v>
      </c>
      <c r="F34" s="225" t="s">
        <v>118</v>
      </c>
      <c r="G34" s="232" t="s">
        <v>208</v>
      </c>
      <c r="H34" s="233">
        <v>4</v>
      </c>
      <c r="I34" s="226">
        <v>506.56700000000001</v>
      </c>
      <c r="J34" s="234">
        <v>0</v>
      </c>
      <c r="K34" s="246">
        <v>53.497365600206884</v>
      </c>
    </row>
    <row r="35" spans="1:11" ht="16.5">
      <c r="A35" s="256" t="s">
        <v>115</v>
      </c>
      <c r="B35" s="230" t="s">
        <v>369</v>
      </c>
      <c r="C35" s="223" t="s">
        <v>69</v>
      </c>
      <c r="D35" s="224">
        <v>0.75453763754937464</v>
      </c>
      <c r="E35" s="231">
        <v>4027</v>
      </c>
      <c r="F35" s="225" t="s">
        <v>118</v>
      </c>
      <c r="G35" s="232" t="s">
        <v>209</v>
      </c>
      <c r="H35" s="233">
        <v>2</v>
      </c>
      <c r="I35" s="226">
        <v>475.19299999999998</v>
      </c>
      <c r="J35" s="234">
        <v>1.0522040518273628</v>
      </c>
      <c r="K35" s="246">
        <v>35.564496951764866</v>
      </c>
    </row>
    <row r="36" spans="1:11" ht="16.5">
      <c r="A36" s="256" t="s">
        <v>115</v>
      </c>
      <c r="B36" s="230" t="s">
        <v>254</v>
      </c>
      <c r="C36" s="223" t="s">
        <v>66</v>
      </c>
      <c r="D36" s="224">
        <v>0.8167840352304323</v>
      </c>
      <c r="E36" s="231">
        <v>946</v>
      </c>
      <c r="F36" s="225" t="s">
        <v>118</v>
      </c>
      <c r="G36" s="232" t="s">
        <v>213</v>
      </c>
      <c r="H36" s="233">
        <v>4</v>
      </c>
      <c r="I36" s="226">
        <v>5295.1790000000001</v>
      </c>
      <c r="J36" s="234">
        <v>2.4172931642159785</v>
      </c>
      <c r="K36" s="246">
        <v>33.766563887641944</v>
      </c>
    </row>
    <row r="37" spans="1:11" ht="16.5">
      <c r="A37" s="256" t="s">
        <v>115</v>
      </c>
      <c r="B37" s="230" t="s">
        <v>374</v>
      </c>
      <c r="C37" s="223" t="s">
        <v>66</v>
      </c>
      <c r="D37" s="224">
        <v>0.80921218141741447</v>
      </c>
      <c r="E37" s="231">
        <v>9629</v>
      </c>
      <c r="F37" s="225" t="s">
        <v>118</v>
      </c>
      <c r="G37" s="232" t="s">
        <v>208</v>
      </c>
      <c r="H37" s="233">
        <v>3</v>
      </c>
      <c r="I37" s="226">
        <v>403.16600000000005</v>
      </c>
      <c r="J37" s="234">
        <v>0.24803678881651722</v>
      </c>
      <c r="K37" s="246">
        <v>42.414290887624446</v>
      </c>
    </row>
    <row r="38" spans="1:11" ht="16.5">
      <c r="A38" s="256" t="s">
        <v>115</v>
      </c>
      <c r="B38" s="230" t="s">
        <v>258</v>
      </c>
      <c r="C38" s="223" t="s">
        <v>66</v>
      </c>
      <c r="D38" s="224">
        <v>0.80791666666666673</v>
      </c>
      <c r="E38" s="231">
        <v>1558</v>
      </c>
      <c r="F38" s="225" t="s">
        <v>118</v>
      </c>
      <c r="G38" s="232" t="s">
        <v>210</v>
      </c>
      <c r="H38" s="233">
        <v>1</v>
      </c>
      <c r="I38" s="226">
        <v>2812.5729999999999</v>
      </c>
      <c r="J38" s="234">
        <v>7.110926543062171E-2</v>
      </c>
      <c r="K38" s="246">
        <v>61.900615557356204</v>
      </c>
    </row>
    <row r="39" spans="1:11" ht="16.5">
      <c r="A39" s="256" t="s">
        <v>115</v>
      </c>
      <c r="B39" s="230" t="s">
        <v>260</v>
      </c>
      <c r="C39" s="223" t="s">
        <v>68</v>
      </c>
      <c r="D39" s="224">
        <v>0.855836901186663</v>
      </c>
      <c r="E39" s="231">
        <v>3999</v>
      </c>
      <c r="F39" s="225" t="s">
        <v>116</v>
      </c>
      <c r="G39" s="232" t="s">
        <v>202</v>
      </c>
      <c r="H39" s="233">
        <v>4</v>
      </c>
      <c r="I39" s="226">
        <v>1538.751</v>
      </c>
      <c r="J39" s="234">
        <v>0.71486549805654065</v>
      </c>
      <c r="K39" s="246">
        <v>48.805817185496551</v>
      </c>
    </row>
  </sheetData>
  <mergeCells count="1">
    <mergeCell ref="A2:K2"/>
  </mergeCells>
  <phoneticPr fontId="2" type="noConversion"/>
  <conditionalFormatting sqref="C14:D38">
    <cfRule type="containsText" dxfId="17" priority="7" operator="containsText" text="F">
      <formula>NOT(ISERROR(SEARCH("F",C14)))</formula>
    </cfRule>
    <cfRule type="containsText" dxfId="16" priority="8" operator="containsText" text="D">
      <formula>NOT(ISERROR(SEARCH("D",C14)))</formula>
    </cfRule>
    <cfRule type="containsText" dxfId="15" priority="9" operator="containsText" text="C">
      <formula>NOT(ISERROR(SEARCH("C",C14)))</formula>
    </cfRule>
    <cfRule type="containsText" dxfId="14" priority="10" operator="containsText" text="B">
      <formula>NOT(ISERROR(SEARCH("B",C14)))</formula>
    </cfRule>
    <cfRule type="containsText" dxfId="13" priority="11" operator="containsText" text="A">
      <formula>NOT(ISERROR(SEARCH("A",C14)))</formula>
    </cfRule>
    <cfRule type="containsText" dxfId="12" priority="12" operator="containsText" text="S">
      <formula>NOT(ISERROR(SEARCH("S",C14)))</formula>
    </cfRule>
  </conditionalFormatting>
  <conditionalFormatting sqref="C39:D39">
    <cfRule type="containsText" dxfId="5" priority="1" operator="containsText" text="F">
      <formula>NOT(ISERROR(SEARCH("F",C39)))</formula>
    </cfRule>
    <cfRule type="containsText" dxfId="4" priority="2" operator="containsText" text="D">
      <formula>NOT(ISERROR(SEARCH("D",C39)))</formula>
    </cfRule>
    <cfRule type="containsText" dxfId="3" priority="3" operator="containsText" text="C">
      <formula>NOT(ISERROR(SEARCH("C",C39)))</formula>
    </cfRule>
    <cfRule type="containsText" dxfId="2" priority="4" operator="containsText" text="B">
      <formula>NOT(ISERROR(SEARCH("B",C39)))</formula>
    </cfRule>
    <cfRule type="containsText" dxfId="1" priority="5" operator="containsText" text="A">
      <formula>NOT(ISERROR(SEARCH("A",C39)))</formula>
    </cfRule>
    <cfRule type="containsText" dxfId="0" priority="6" operator="containsText" text="S">
      <formula>NOT(ISERROR(SEARCH("S",C39)))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2024-11-04T07:49:01Z</dcterms:modified>
</cp:coreProperties>
</file>