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C1E1E291-BCA3-4C1C-8118-049491B5C7FD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명단'!$A$13:$R$38</definedName>
    <definedName name="_xlnm._FilterDatabase" localSheetId="4" hidden="1">운전자별!$A$4:$BR$4</definedName>
    <definedName name="_xlnm._FilterDatabase" localSheetId="3" hidden="1">차량별!$A$4:$AY$4</definedName>
    <definedName name="_xlnm.Print_Area" localSheetId="4">운전자별!$A$1:$R$83</definedName>
    <definedName name="_xlnm.Print_Area" localSheetId="1">종합!$A$1:$L$195</definedName>
    <definedName name="_xlnm.Print_Area" localSheetId="3">차량별!$A$1:$T$39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1" i="12" l="1"/>
  <c r="K52" i="12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B6" i="60"/>
  <c r="B7" i="60"/>
  <c r="B8" i="60"/>
  <c r="B9" i="60"/>
  <c r="B10" i="60"/>
  <c r="B5" i="60"/>
  <c r="F23" i="60" l="1"/>
  <c r="F15" i="60"/>
  <c r="F17" i="60"/>
  <c r="F38" i="60"/>
  <c r="F30" i="60"/>
  <c r="F22" i="60"/>
  <c r="F14" i="60"/>
  <c r="F39" i="60"/>
  <c r="F31" i="60"/>
  <c r="F20" i="60"/>
  <c r="F27" i="60"/>
  <c r="F16" i="60"/>
  <c r="F33" i="60"/>
  <c r="F25" i="60"/>
  <c r="F24" i="60"/>
  <c r="F29" i="60"/>
  <c r="F21" i="60"/>
  <c r="F11" i="60"/>
  <c r="F32" i="60"/>
  <c r="F13" i="60"/>
  <c r="F34" i="60"/>
  <c r="F26" i="60"/>
  <c r="F18" i="60"/>
  <c r="F37" i="60"/>
  <c r="F35" i="60"/>
  <c r="F19" i="60"/>
  <c r="F36" i="60"/>
  <c r="F28" i="60"/>
  <c r="F12" i="60"/>
  <c r="J53" i="12" a="1"/>
  <c r="J53" i="12" l="1"/>
  <c r="E75" i="12"/>
  <c r="K75" i="12"/>
  <c r="K76" i="12" s="1"/>
  <c r="J75" i="12"/>
  <c r="J76" i="12" s="1"/>
  <c r="I75" i="12"/>
  <c r="I76" i="12" s="1"/>
  <c r="G75" i="12"/>
  <c r="G76" i="12" s="1"/>
  <c r="H75" i="12"/>
  <c r="H76" i="12" s="1"/>
  <c r="F75" i="12"/>
  <c r="F76" i="12" s="1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D81" i="12" l="1"/>
  <c r="D77" i="12"/>
  <c r="D82" i="12"/>
  <c r="D80" i="12"/>
  <c r="D79" i="12"/>
  <c r="B186" i="12"/>
  <c r="D78" i="12"/>
  <c r="E82" i="12"/>
  <c r="E80" i="12"/>
  <c r="E77" i="12"/>
  <c r="E81" i="12"/>
  <c r="E78" i="12"/>
  <c r="E76" i="12"/>
  <c r="E79" i="12"/>
  <c r="B187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85" i="12" l="1"/>
  <c r="B181" i="12"/>
  <c r="B182" i="12"/>
  <c r="B184" i="12"/>
  <c r="B183" i="12"/>
  <c r="B178" i="12"/>
  <c r="B179" i="12"/>
  <c r="B180" i="12"/>
  <c r="D180" i="12" l="1"/>
  <c r="J180" i="12"/>
  <c r="I180" i="12"/>
  <c r="H180" i="12"/>
  <c r="G180" i="12"/>
  <c r="F180" i="12"/>
  <c r="E180" i="12"/>
  <c r="D179" i="12"/>
  <c r="J179" i="12"/>
  <c r="I179" i="12"/>
  <c r="G179" i="12"/>
  <c r="F179" i="12"/>
  <c r="E179" i="12"/>
  <c r="I178" i="12"/>
  <c r="H178" i="12"/>
  <c r="G178" i="12"/>
  <c r="F178" i="12"/>
  <c r="E178" i="12"/>
  <c r="D178" i="12"/>
  <c r="J178" i="12"/>
  <c r="G183" i="12"/>
  <c r="F183" i="12"/>
  <c r="E183" i="12"/>
  <c r="D183" i="12"/>
  <c r="J183" i="12"/>
  <c r="I183" i="12"/>
  <c r="H183" i="12"/>
  <c r="H184" i="12"/>
  <c r="J184" i="12"/>
  <c r="G184" i="12"/>
  <c r="F184" i="12"/>
  <c r="E184" i="12"/>
  <c r="D184" i="12"/>
  <c r="I184" i="12"/>
  <c r="F182" i="12"/>
  <c r="E182" i="12"/>
  <c r="D182" i="12"/>
  <c r="J182" i="12"/>
  <c r="I182" i="12"/>
  <c r="H182" i="12"/>
  <c r="G182" i="12"/>
  <c r="E181" i="12"/>
  <c r="F181" i="12"/>
  <c r="D181" i="12"/>
  <c r="I181" i="12"/>
  <c r="H181" i="12"/>
  <c r="G181" i="12"/>
  <c r="I185" i="12"/>
  <c r="J185" i="12"/>
  <c r="H185" i="12"/>
  <c r="G185" i="12"/>
  <c r="F185" i="12"/>
  <c r="E185" i="12"/>
  <c r="D185" i="12"/>
  <c r="B177" i="12"/>
  <c r="H177" i="12" l="1"/>
  <c r="I177" i="12"/>
  <c r="G177" i="12"/>
  <c r="F177" i="12"/>
  <c r="E177" i="12"/>
  <c r="D177" i="12"/>
  <c r="J177" i="12"/>
  <c r="J10" i="12"/>
  <c r="J32" i="12" s="1"/>
  <c r="N26" i="12"/>
  <c r="K28" i="12"/>
  <c r="J187" i="12" l="1"/>
  <c r="J186" i="12"/>
  <c r="D186" i="12"/>
  <c r="I187" i="12"/>
  <c r="E186" i="12"/>
  <c r="G187" i="12"/>
  <c r="H187" i="12"/>
  <c r="H186" i="12"/>
  <c r="E187" i="12"/>
  <c r="I186" i="12"/>
  <c r="F187" i="12"/>
  <c r="G186" i="12"/>
  <c r="D187" i="12"/>
  <c r="F186" i="12"/>
  <c r="D28" i="12"/>
  <c r="F53" i="12" a="1"/>
  <c r="G53" i="12" a="1"/>
  <c r="I53" i="12" a="1"/>
  <c r="H53" i="12" a="1"/>
  <c r="D53" i="12" a="1"/>
  <c r="E53" i="12" a="1"/>
  <c r="H53" i="12" l="1"/>
  <c r="G53" i="12"/>
  <c r="F53" i="12"/>
  <c r="D53" i="12"/>
  <c r="E53" i="12"/>
  <c r="I53" i="12"/>
  <c r="K53" i="12" a="1"/>
  <c r="K53" i="12" s="1"/>
  <c r="E28" i="12" l="1"/>
  <c r="F28" i="12" l="1"/>
  <c r="G28" i="12" l="1"/>
  <c r="H28" i="12" l="1"/>
  <c r="I28" i="12" l="1"/>
  <c r="J28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<sst xmlns="http://schemas.openxmlformats.org/spreadsheetml/2006/main" count="2300" uniqueCount="564">
  <si>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</si>
  <si>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</si>
  <si>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</si>
  <si>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</si>
  <si>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</si>
  <si>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</si>
  <si>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</si>
  <si>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</si>
  <si>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</si>
  <si>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</si>
  <si>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</si>
  <si>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</si>
  <si>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</si>
  <si>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</si>
  <si>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</si>
  <si>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</si>
  <si>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</si>
  <si>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</si>
  <si>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</si>
  <si>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</si>
  <si>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</si>
  <si>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</si>
  <si>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</si>
  <si>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</si>
  <si>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</si>
  <si>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</si>
  <si>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</si>
  <si>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</si>
  <si>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</si>
  <si>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</si>
  <si>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</si>
  <si>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</si>
  <si>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</si>
  <si>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</si>
  <si>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</si>
  <si>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</si>
  <si>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</si>
  <si>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</si>
  <si>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</si>
  <si>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</si>
  <si>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</si>
  <si>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</si>
  <si>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</si>
  <si>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</si>
  <si>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</si>
  <si>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</si>
  <si>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</si>
  <si>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</si>
  <si>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</si>
  <si>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</si>
  <si>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</si>
  <si>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</si>
  <si>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</si>
  <si>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</si>
  <si>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</si>
  <si>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</si>
  <si>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</si>
  <si>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</si>
  <si>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</si>
  <si>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</si>
  <si>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</si>
  <si>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</si>
  <si>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</si>
  <si>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</si>
  <si>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</si>
  <si>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</si>
  <si>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</si>
  <si>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</si>
  <si>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</si>
  <si>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</si>
  <si>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</si>
  <si>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</si>
  <si>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</si>
  <si>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</si>
  <si>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</si>
  <si>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</si>
  <si>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</si>
  <si>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</si>
  <si>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</si>
  <si>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</si>
  <si>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</si>
  <si>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</si>
  <si>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</si>
  <si>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</si>
  <si>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</si>
  <si>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</si>
  <si>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</si>
  <si>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</si>
  <si>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</si>
  <si>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</si>
  <si>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</si>
  <si>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</si>
  <si>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</si>
  <si>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</si>
  <si>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</si>
  <si>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</si>
  <si>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</si>
  <si>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</si>
  <si>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</si>
  <si>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</si>
  <si>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</si>
  <si>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</si>
  <si>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</si>
  <si>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</si>
  <si>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</si>
  <si>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</si>
  <si>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</si>
  <si>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</si>
  <si>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</si>
  <si>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</si>
  <si>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</si>
  <si>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</si>
  <si>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</si>
  <si>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</si>
  <si>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</si>
  <si>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</si>
  <si>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</si>
  <si>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태양여객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</si>
  <si>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</si>
  <si>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</si>
  <si>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</si>
  <si>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</si>
  <si>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</si>
  <si>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</si>
  <si>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</si>
  <si>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</si>
  <si>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</si>
  <si>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</si>
  <si>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</si>
  <si>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</si>
  <si>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</si>
  <si>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</si>
  <si>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</si>
  <si>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</si>
  <si>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</si>
  <si>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</si>
  <si>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</si>
  <si>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</si>
  <si>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</si>
  <si>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</si>
  <si>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</si>
  <si>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</si>
  <si>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</si>
  <si>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</si>
  <si>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</si>
  <si>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</si>
  <si>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</si>
  <si>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주운행차량
(메인키)</t>
  </si>
  <si>
    <t>유종</t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</si>
  <si>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</si>
  <si>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</si>
  <si>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</si>
  <si>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</si>
  <si>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</si>
  <si>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</si>
  <si>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</si>
  <si>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</si>
  <si>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</si>
  <si>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</si>
  <si>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</si>
  <si>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</si>
  <si>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</si>
  <si>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</si>
  <si>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</si>
  <si>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</si>
  <si>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</si>
  <si>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</si>
  <si>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</si>
  <si>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</si>
  <si>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</si>
  <si>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</si>
  <si>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</si>
  <si>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</si>
  <si>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</si>
  <si>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</si>
  <si>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</si>
  <si>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</si>
  <si>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</si>
  <si>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</si>
  <si>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</si>
  <si>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</si>
  <si>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</si>
  <si>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</si>
  <si>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</si>
  <si>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</si>
  <si>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</si>
  <si>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</si>
  <si>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</si>
  <si>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</si>
  <si>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</si>
  <si>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</si>
  <si>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</si>
  <si>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</si>
  <si>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(경  고)</t>
  </si>
  <si>
    <t>소형</t>
  </si>
  <si>
    <t>HD</t>
  </si>
  <si>
    <t>중형</t>
  </si>
  <si>
    <t>운전자코드</t>
  </si>
  <si>
    <t>맥스거리코드</t>
  </si>
  <si>
    <t>최대주행거리</t>
  </si>
  <si>
    <t>[TIP!!] 특별관리 운행사원 관리하려면?</t>
  </si>
  <si>
    <t>d</t>
    <phoneticPr fontId="3" type="noConversion"/>
  </si>
  <si>
    <t>71바5253</t>
  </si>
  <si>
    <t>WC</t>
  </si>
  <si>
    <t>71바7152</t>
  </si>
  <si>
    <t>71바7197</t>
  </si>
  <si>
    <t>71바7354</t>
  </si>
  <si>
    <t>71바5254</t>
  </si>
  <si>
    <t>71바6552</t>
  </si>
  <si>
    <t>71바6555</t>
  </si>
  <si>
    <t>71바6556</t>
  </si>
  <si>
    <t>71바6558</t>
  </si>
  <si>
    <t>71바6551</t>
  </si>
  <si>
    <t>71바7160</t>
  </si>
  <si>
    <t>71바7209</t>
  </si>
  <si>
    <t>71바7367</t>
  </si>
  <si>
    <t>71바7401</t>
  </si>
  <si>
    <t>71바5260</t>
  </si>
  <si>
    <t>71바7194</t>
  </si>
  <si>
    <t>71바7351</t>
  </si>
  <si>
    <t>71바7352</t>
  </si>
  <si>
    <t>72바1916</t>
  </si>
  <si>
    <t>71바6557</t>
  </si>
  <si>
    <t>71바7013</t>
  </si>
  <si>
    <t>71바7158</t>
  </si>
  <si>
    <t>71바7403</t>
  </si>
  <si>
    <t>71바7407</t>
  </si>
  <si>
    <t>72바1870</t>
  </si>
  <si>
    <t>71바5257</t>
  </si>
  <si>
    <t>71바5261</t>
  </si>
  <si>
    <t>72바1410</t>
  </si>
  <si>
    <t>72바2021</t>
  </si>
  <si>
    <t>72바2022</t>
  </si>
  <si>
    <t>72바2023</t>
  </si>
  <si>
    <t>72바2026</t>
  </si>
  <si>
    <t>71바7191</t>
  </si>
  <si>
    <t>72바2025</t>
  </si>
  <si>
    <t>강일구</t>
  </si>
  <si>
    <t>533491</t>
  </si>
  <si>
    <t>권영진</t>
  </si>
  <si>
    <t>5335387</t>
  </si>
  <si>
    <t>김민규</t>
  </si>
  <si>
    <t>5332188</t>
  </si>
  <si>
    <t>김민영</t>
  </si>
  <si>
    <t>5337360</t>
  </si>
  <si>
    <t>김병술</t>
  </si>
  <si>
    <t>5336303</t>
  </si>
  <si>
    <t>김성철</t>
  </si>
  <si>
    <t>5338858</t>
  </si>
  <si>
    <t>김양섭</t>
  </si>
  <si>
    <t>5338496</t>
  </si>
  <si>
    <t>김영규</t>
  </si>
  <si>
    <t>5339105</t>
  </si>
  <si>
    <t>김영길</t>
  </si>
  <si>
    <t>5333150</t>
  </si>
  <si>
    <t>김재현</t>
  </si>
  <si>
    <t>533909</t>
  </si>
  <si>
    <t>김종대</t>
  </si>
  <si>
    <t>5335325</t>
  </si>
  <si>
    <t>김진열</t>
  </si>
  <si>
    <t>5332625</t>
  </si>
  <si>
    <t>김충남</t>
  </si>
  <si>
    <t>5332152</t>
  </si>
  <si>
    <t>김태석</t>
  </si>
  <si>
    <t>533113</t>
  </si>
  <si>
    <t>김태연</t>
  </si>
  <si>
    <t>5338866</t>
  </si>
  <si>
    <t>박계수</t>
  </si>
  <si>
    <t>5339600</t>
  </si>
  <si>
    <t>박동근</t>
  </si>
  <si>
    <t>5333804</t>
  </si>
  <si>
    <t>박문수</t>
  </si>
  <si>
    <t>5336177</t>
  </si>
  <si>
    <t>박미상</t>
  </si>
  <si>
    <t>533880</t>
  </si>
  <si>
    <t>박석진</t>
  </si>
  <si>
    <t>5336882</t>
  </si>
  <si>
    <t>박성호</t>
  </si>
  <si>
    <t>5339916</t>
  </si>
  <si>
    <t>박주훈</t>
  </si>
  <si>
    <t>5333588</t>
  </si>
  <si>
    <t>변해민</t>
  </si>
  <si>
    <t>5335627</t>
  </si>
  <si>
    <t>사봉석</t>
  </si>
  <si>
    <t>5335602</t>
  </si>
  <si>
    <t>설재기</t>
  </si>
  <si>
    <t>5336035</t>
  </si>
  <si>
    <t>손정국</t>
  </si>
  <si>
    <t>5334490</t>
  </si>
  <si>
    <t>송효일</t>
  </si>
  <si>
    <t>5333730</t>
  </si>
  <si>
    <t>양원석</t>
  </si>
  <si>
    <t>5335946</t>
  </si>
  <si>
    <t>양호철</t>
  </si>
  <si>
    <t>5332170</t>
  </si>
  <si>
    <t>오정복</t>
  </si>
  <si>
    <t>533226</t>
  </si>
  <si>
    <t>오흥식</t>
  </si>
  <si>
    <t>5337599</t>
  </si>
  <si>
    <t>유성현</t>
  </si>
  <si>
    <t>5336322</t>
  </si>
  <si>
    <t>유재영</t>
  </si>
  <si>
    <t>5334327</t>
  </si>
  <si>
    <t>윤은국</t>
  </si>
  <si>
    <t>5339252</t>
  </si>
  <si>
    <t>이성경</t>
  </si>
  <si>
    <t>5337050</t>
  </si>
  <si>
    <t>이수열</t>
  </si>
  <si>
    <t>5333388</t>
  </si>
  <si>
    <t>이영호</t>
  </si>
  <si>
    <t>5337341</t>
  </si>
  <si>
    <t>이영화</t>
  </si>
  <si>
    <t>5333115</t>
  </si>
  <si>
    <t>이은도</t>
  </si>
  <si>
    <t>533883</t>
  </si>
  <si>
    <t>이정현</t>
  </si>
  <si>
    <t>5335003</t>
  </si>
  <si>
    <t>이춘복</t>
  </si>
  <si>
    <t>5336601</t>
  </si>
  <si>
    <t>이칠영</t>
  </si>
  <si>
    <t>5338929</t>
  </si>
  <si>
    <t>이함재</t>
  </si>
  <si>
    <t>5339690</t>
  </si>
  <si>
    <t>이헌구</t>
  </si>
  <si>
    <t>5339546</t>
  </si>
  <si>
    <t>이현철</t>
  </si>
  <si>
    <t>533604</t>
  </si>
  <si>
    <t>임군학</t>
  </si>
  <si>
    <t>5337492</t>
  </si>
  <si>
    <t>임대길</t>
  </si>
  <si>
    <t>5331441</t>
  </si>
  <si>
    <t>전재군</t>
  </si>
  <si>
    <t>5338200</t>
  </si>
  <si>
    <t>정기성</t>
  </si>
  <si>
    <t>5334462</t>
  </si>
  <si>
    <t>정인수</t>
  </si>
  <si>
    <t>5334046</t>
  </si>
  <si>
    <t>조태한</t>
  </si>
  <si>
    <t>5331283</t>
  </si>
  <si>
    <t>지명덕</t>
  </si>
  <si>
    <t>5335980</t>
  </si>
  <si>
    <t>천세환</t>
  </si>
  <si>
    <t>5332040</t>
  </si>
  <si>
    <t>최관용</t>
  </si>
  <si>
    <t>5335333</t>
  </si>
  <si>
    <t>최보현</t>
  </si>
  <si>
    <t>533839</t>
  </si>
  <si>
    <t>최상린</t>
  </si>
  <si>
    <t>5333779</t>
  </si>
  <si>
    <t>최석순</t>
  </si>
  <si>
    <t>5333635</t>
  </si>
  <si>
    <t>최종윤</t>
  </si>
  <si>
    <t>533435</t>
  </si>
  <si>
    <t>최춘배</t>
  </si>
  <si>
    <t>5338569</t>
  </si>
  <si>
    <t>한재현</t>
  </si>
  <si>
    <t>5336880</t>
  </si>
  <si>
    <t>한혜진</t>
  </si>
  <si>
    <t>5337899</t>
  </si>
  <si>
    <t>허재호</t>
  </si>
  <si>
    <t>5335034</t>
  </si>
  <si>
    <t>허철</t>
  </si>
  <si>
    <t>5339735</t>
  </si>
  <si>
    <t>황명식</t>
  </si>
  <si>
    <t>5331211</t>
  </si>
  <si>
    <t>개선율(유카전)</t>
  </si>
  <si>
    <t>0%(0명)</t>
  </si>
  <si>
    <t>33%(2명)</t>
  </si>
  <si>
    <t>=</t>
  </si>
  <si>
    <t>송철수</t>
  </si>
  <si>
    <t>5336852</t>
  </si>
  <si>
    <t>556556</t>
  </si>
  <si>
    <t>태양여객556D1</t>
  </si>
  <si>
    <t>태양여객556F1</t>
  </si>
  <si>
    <t>558558</t>
  </si>
  <si>
    <t>태양여객558F3</t>
  </si>
  <si>
    <t>태양여객558F1</t>
  </si>
  <si>
    <t>태양여객558F2</t>
  </si>
  <si>
    <t>저상</t>
  </si>
  <si>
    <t>BE</t>
  </si>
  <si>
    <t>571571</t>
  </si>
  <si>
    <t>태양여객571F1</t>
  </si>
  <si>
    <t>581581</t>
  </si>
  <si>
    <t>태양여객581F2</t>
  </si>
  <si>
    <t>태양여객581D1</t>
  </si>
  <si>
    <t>태양여객581F1</t>
  </si>
  <si>
    <t>583583</t>
  </si>
  <si>
    <t>태양여객583C1</t>
  </si>
  <si>
    <t>태양여객583C2</t>
  </si>
  <si>
    <t>590590</t>
  </si>
  <si>
    <t>태양여객590F1</t>
  </si>
  <si>
    <t>태양여객590F2</t>
  </si>
  <si>
    <t>e음55e음55</t>
  </si>
  <si>
    <t>e음61e음61</t>
  </si>
  <si>
    <t>e음71e음71</t>
  </si>
  <si>
    <t>e음89e음89</t>
  </si>
  <si>
    <t>NULL</t>
  </si>
  <si>
    <t>5334127</t>
  </si>
  <si>
    <t>5334381</t>
  </si>
  <si>
    <t>5338234</t>
  </si>
  <si>
    <t>이우성</t>
  </si>
  <si>
    <t>5338909</t>
  </si>
  <si>
    <t>순위</t>
  </si>
  <si>
    <t>인천전체</t>
  </si>
  <si>
    <t>25%(1명)</t>
  </si>
  <si>
    <t>태양여객556C1</t>
  </si>
  <si>
    <t>▲</t>
  </si>
  <si>
    <t>태양여객581C1</t>
  </si>
  <si>
    <t>태양여객e음55B1</t>
  </si>
  <si>
    <t>태양여객e음89B1</t>
  </si>
  <si>
    <t>차영출</t>
  </si>
  <si>
    <t>5331617</t>
  </si>
  <si>
    <t>채기철</t>
  </si>
  <si>
    <t>5336618</t>
  </si>
  <si>
    <t>24'10</t>
    <phoneticPr fontId="3" type="noConversion"/>
  </si>
  <si>
    <t>분석기간: 24.10.01-24.10.31</t>
  </si>
  <si>
    <t>C</t>
    <phoneticPr fontId="3" type="noConversion"/>
  </si>
  <si>
    <t>11위/(32개사)</t>
  </si>
  <si>
    <t>8%(6명)</t>
  </si>
  <si>
    <t>15%(11명)</t>
  </si>
  <si>
    <t>24%(19명)</t>
  </si>
  <si>
    <t>20%(17명)</t>
  </si>
  <si>
    <t>14%(10명)</t>
  </si>
  <si>
    <t>19%(16명)</t>
  </si>
  <si>
    <t>D</t>
    <phoneticPr fontId="3" type="noConversion"/>
  </si>
  <si>
    <t>17%(2명)</t>
  </si>
  <si>
    <t>11%(2명)</t>
  </si>
  <si>
    <t>9%(1명)</t>
  </si>
  <si>
    <t>29%(2명)</t>
  </si>
  <si>
    <t>8%(1명)</t>
  </si>
  <si>
    <t>33%(3명)</t>
  </si>
  <si>
    <t>43%(3명)</t>
  </si>
  <si>
    <t>100%(3명)</t>
  </si>
  <si>
    <t>33%(4명)</t>
  </si>
  <si>
    <t>17%(3명)</t>
  </si>
  <si>
    <t>11%(1명)</t>
  </si>
  <si>
    <t>18%(2명)</t>
  </si>
  <si>
    <t>44%(8명)</t>
  </si>
  <si>
    <t>36%(4명)</t>
  </si>
  <si>
    <t>22%(2명)</t>
  </si>
  <si>
    <t>6%(1명)</t>
  </si>
  <si>
    <t>27%(3명)</t>
  </si>
  <si>
    <t>45%(5명)</t>
  </si>
  <si>
    <t>태양여객556B1</t>
  </si>
  <si>
    <t>이상</t>
  </si>
  <si>
    <t>태양여객558C1</t>
  </si>
  <si>
    <t>태양여객558D1</t>
  </si>
  <si>
    <t>태양여객571A1</t>
  </si>
  <si>
    <t>태양여객571B1</t>
  </si>
  <si>
    <t>태양여객571B2</t>
  </si>
  <si>
    <t>태양여객571B3</t>
  </si>
  <si>
    <t>태양여객581A1</t>
  </si>
  <si>
    <t>71바7405</t>
  </si>
  <si>
    <t>태양여객581C2</t>
  </si>
  <si>
    <t>NEW</t>
  </si>
  <si>
    <t>new</t>
  </si>
  <si>
    <t>태양여객583C3</t>
  </si>
  <si>
    <t>태양여객583B2</t>
  </si>
  <si>
    <t>태양여객583C4</t>
  </si>
  <si>
    <t>태양여객583B1</t>
  </si>
  <si>
    <t>태양여객590B1</t>
  </si>
  <si>
    <t>태양여객e음55A1</t>
  </si>
  <si>
    <t>태양여객e음61B1</t>
  </si>
  <si>
    <t>태양여객e음71D1</t>
  </si>
  <si>
    <t>태양여객e음89D1</t>
  </si>
  <si>
    <t>5334127649.418</t>
  </si>
  <si>
    <t>5334381249.934</t>
  </si>
  <si>
    <t>5338234387.96</t>
  </si>
  <si>
    <t>5338779</t>
  </si>
  <si>
    <t>5338779244.521</t>
  </si>
  <si>
    <t>5334912250.597</t>
  </si>
  <si>
    <t>고창순</t>
  </si>
  <si>
    <t>5336467</t>
  </si>
  <si>
    <t>53364671231.638</t>
  </si>
  <si>
    <t>5335387676.461</t>
  </si>
  <si>
    <t>김경태</t>
  </si>
  <si>
    <t>5334965</t>
  </si>
  <si>
    <t>53349651111.989</t>
  </si>
  <si>
    <t>김문영</t>
  </si>
  <si>
    <t>53322</t>
  </si>
  <si>
    <t>53322675.645</t>
  </si>
  <si>
    <t>53321881536.873</t>
  </si>
  <si>
    <t>5337360674.891</t>
  </si>
  <si>
    <t>53363032156.531</t>
  </si>
  <si>
    <t>53388581238.473</t>
  </si>
  <si>
    <t>53384961151.913</t>
  </si>
  <si>
    <t>53391051674.735</t>
  </si>
  <si>
    <t>5333150785.091</t>
  </si>
  <si>
    <t>5339092739.558</t>
  </si>
  <si>
    <t>53353251938.199</t>
  </si>
  <si>
    <t>53326252442.29</t>
  </si>
  <si>
    <t>53321522024.36</t>
  </si>
  <si>
    <t>533113352.138</t>
  </si>
  <si>
    <t>5338866183.847</t>
  </si>
  <si>
    <t>53396001391.379</t>
  </si>
  <si>
    <t>5333804783.08</t>
  </si>
  <si>
    <t>53361772354.665</t>
  </si>
  <si>
    <t>5338801968.085</t>
  </si>
  <si>
    <t>53368821089.658</t>
  </si>
  <si>
    <t>53399161940.07</t>
  </si>
  <si>
    <t>박정민</t>
  </si>
  <si>
    <t>5339972</t>
  </si>
  <si>
    <t>5339972973.25</t>
  </si>
  <si>
    <t>53335882005.853</t>
  </si>
  <si>
    <t>5335627660.927</t>
  </si>
  <si>
    <t>53356025912.901</t>
  </si>
  <si>
    <t>53360351899.315</t>
  </si>
  <si>
    <t>5334490312.965</t>
  </si>
  <si>
    <t>5336852354.693</t>
  </si>
  <si>
    <t>53337301581.825</t>
  </si>
  <si>
    <t>53359461998.197</t>
  </si>
  <si>
    <t>53321702254.91</t>
  </si>
  <si>
    <t>5332262024.764</t>
  </si>
  <si>
    <t>53375992162.25</t>
  </si>
  <si>
    <t>5336322516.298</t>
  </si>
  <si>
    <t>53343274039.372</t>
  </si>
  <si>
    <t>5339252185.813</t>
  </si>
  <si>
    <t>53370501456.681</t>
  </si>
  <si>
    <t>5333388534.71</t>
  </si>
  <si>
    <t>53373411674.049</t>
  </si>
  <si>
    <t>53331151180.791</t>
  </si>
  <si>
    <t>이우경</t>
  </si>
  <si>
    <t>5337903</t>
  </si>
  <si>
    <t>5337903191.936</t>
  </si>
  <si>
    <t>5338909593.75</t>
  </si>
  <si>
    <t>5338832423.293</t>
  </si>
  <si>
    <t>53350031465.879</t>
  </si>
  <si>
    <t>53366011903.575</t>
  </si>
  <si>
    <t>53389292682.886</t>
  </si>
  <si>
    <t>53396902178.812</t>
  </si>
  <si>
    <t>53395461144.99</t>
  </si>
  <si>
    <t>5336041452.93</t>
  </si>
  <si>
    <t>53374921533.406</t>
  </si>
  <si>
    <t>53314411057.703</t>
  </si>
  <si>
    <t>5338200460.715</t>
  </si>
  <si>
    <t>53344621860.621</t>
  </si>
  <si>
    <t>53340462324.323</t>
  </si>
  <si>
    <t>조영훈</t>
  </si>
  <si>
    <t>5333227</t>
  </si>
  <si>
    <t>5333227205.512</t>
  </si>
  <si>
    <t>53312831306.904</t>
  </si>
  <si>
    <t>53359801544.689</t>
  </si>
  <si>
    <t>5331617237.705</t>
  </si>
  <si>
    <t>5336618430.169</t>
  </si>
  <si>
    <t>53320401912.751</t>
  </si>
  <si>
    <t>53353332315.479</t>
  </si>
  <si>
    <t>533839651.689</t>
  </si>
  <si>
    <t>5333779465.274</t>
  </si>
  <si>
    <t>53336352250.304</t>
  </si>
  <si>
    <t>5334351404.396</t>
  </si>
  <si>
    <t>5338569292.037</t>
  </si>
  <si>
    <t>53368801982.177</t>
  </si>
  <si>
    <t>53378992053.83</t>
  </si>
  <si>
    <t>함영철</t>
  </si>
  <si>
    <t>5332255</t>
  </si>
  <si>
    <t>5332255217.954</t>
  </si>
  <si>
    <t>53350341278.363</t>
  </si>
  <si>
    <t>53397352264.809</t>
  </si>
  <si>
    <t>53312111942.647</t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</si>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</sst>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</numFmts>
  <fonts count="85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0" tint="-0.34998626667073579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6" fontId="1" fillId="0" borderId="0">
      <alignment vertical="center"/>
    </xf>
  </cellStyleXfs>
  <cellXfs count="305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187" fontId="17" fillId="0" borderId="0" xfId="562" applyNumberFormat="1" applyFont="1" applyAlignment="1">
      <alignment horizontal="center" vertical="center"/>
    </xf>
    <xf numFmtId="41" fontId="11" fillId="0" borderId="0" xfId="562" applyNumberFormat="1" applyFont="1" applyAlignment="1">
      <alignment horizontal="center" vertical="center"/>
    </xf>
    <xf numFmtId="189" fontId="11" fillId="0" borderId="0" xfId="562" applyNumberFormat="1" applyFont="1" applyAlignment="1">
      <alignment horizontal="center" vertical="center"/>
    </xf>
    <xf numFmtId="10" fontId="12" fillId="0" borderId="0" xfId="563" applyNumberFormat="1" applyFont="1" applyBorder="1" applyAlignment="1">
      <alignment horizontal="center" vertical="center"/>
    </xf>
    <xf numFmtId="179" fontId="12" fillId="0" borderId="0" xfId="4" applyNumberFormat="1" applyFont="1" applyBorder="1" applyAlignment="1">
      <alignment horizontal="center" vertical="center"/>
    </xf>
    <xf numFmtId="181" fontId="12" fillId="0" borderId="0" xfId="4" applyNumberFormat="1" applyFont="1" applyBorder="1" applyAlignment="1">
      <alignment horizontal="center" vertical="center"/>
    </xf>
    <xf numFmtId="2" fontId="47" fillId="0" borderId="0" xfId="4" applyNumberFormat="1" applyFont="1" applyBorder="1" applyAlignment="1">
      <alignment horizontal="center" vertical="center"/>
    </xf>
    <xf numFmtId="186" fontId="20" fillId="0" borderId="0" xfId="562" applyFont="1">
      <alignment vertical="center"/>
    </xf>
    <xf numFmtId="186" fontId="35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8" fillId="0" borderId="0" xfId="562" applyFont="1">
      <alignment vertical="center"/>
    </xf>
    <xf numFmtId="186" fontId="13" fillId="0" borderId="0" xfId="562">
      <alignment vertical="center"/>
    </xf>
    <xf numFmtId="186" fontId="76" fillId="0" borderId="0" xfId="562" applyFont="1">
      <alignment vertical="center"/>
    </xf>
    <xf numFmtId="186" fontId="36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69" fillId="0" borderId="0" xfId="562" applyFont="1">
      <alignment vertical="center"/>
    </xf>
    <xf numFmtId="186" fontId="70" fillId="0" borderId="0" xfId="562" applyFont="1">
      <alignment vertical="center"/>
    </xf>
    <xf numFmtId="186" fontId="59" fillId="2" borderId="0" xfId="562" applyFont="1" applyFill="1">
      <alignment vertical="center"/>
    </xf>
    <xf numFmtId="186" fontId="13" fillId="2" borderId="0" xfId="562" applyFill="1">
      <alignment vertical="center"/>
    </xf>
    <xf numFmtId="186" fontId="7" fillId="16" borderId="0" xfId="562" applyFont="1" applyFill="1" applyAlignment="1">
      <alignment horizontal="center" vertical="center"/>
    </xf>
    <xf numFmtId="41" fontId="30" fillId="0" borderId="0" xfId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84" fillId="0" borderId="0" xfId="563" applyFont="1" applyFill="1" applyBorder="1" applyAlignment="1">
      <alignment vertical="center" wrapText="1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5" fontId="30" fillId="0" borderId="0" xfId="0" applyNumberFormat="1" applyFont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30" fillId="0" borderId="0" xfId="2" applyNumberFormat="1" applyFont="1">
      <alignment vertical="center"/>
    </xf>
  </cellXfs>
  <cellStyles count="570">
    <cellStyle name="나쁨 2" xfId="568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206BA409-91CE-4534-953C-D7CBFDABB8DE}"/>
    <cellStyle name="표준 2 4" xfId="3" xr:uid="{F025CCA9-607F-40C4-B9F4-A4606A80B63C}"/>
    <cellStyle name="표준 3" xfId="565" xr:uid="{60C4FBB4-F171-472B-9713-681973E66964}"/>
  </cellStyles>
  <dxfs count="61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태양여객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EDE-47B6-A7BB-96D5AE088583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219-48BB-86FF-15645E7093FD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3D17-4540-9AD4-567DF3A7F6BC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D341-4886-A171-CDAEDE631DF6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341-4886-A171-CDAEDE631DF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2.0674464768237248</c:v>
                </c:pt>
                <c:pt idx="1">
                  <c:v>2.4176372143502149</c:v>
                </c:pt>
                <c:pt idx="2">
                  <c:v>2.4965755634090563</c:v>
                </c:pt>
                <c:pt idx="3">
                  <c:v>2.4498972576918336</c:v>
                </c:pt>
                <c:pt idx="4">
                  <c:v>2.3693875023840358</c:v>
                </c:pt>
                <c:pt idx="5">
                  <c:v>2.1712213066008168</c:v>
                </c:pt>
                <c:pt idx="6">
                  <c:v>2.1017421299217456</c:v>
                </c:pt>
                <c:pt idx="7">
                  <c:v>2.0266821880551307</c:v>
                </c:pt>
                <c:pt idx="8">
                  <c:v>2.0929427005077801</c:v>
                </c:pt>
                <c:pt idx="9">
                  <c:v>2.2977007396507929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5499999999999998"/>
          <c:min val="1.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7.5949367088607597E-2</c:v>
                </c:pt>
                <c:pt idx="1">
                  <c:v>0.15189873417721519</c:v>
                </c:pt>
                <c:pt idx="2">
                  <c:v>0.24050632911392406</c:v>
                </c:pt>
                <c:pt idx="3">
                  <c:v>0.20253164556962025</c:v>
                </c:pt>
                <c:pt idx="4">
                  <c:v>0.13924050632911392</c:v>
                </c:pt>
                <c:pt idx="5">
                  <c:v>0.189873417721519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종합!$M$67:$X$67</c:f>
              <c:strCache>
                <c:ptCount val="10"/>
                <c:pt idx="0">
                  <c:v> e음55 </c:v>
                </c:pt>
                <c:pt idx="1">
                  <c:v> e음61 </c:v>
                </c:pt>
                <c:pt idx="2">
                  <c:v> 571 </c:v>
                </c:pt>
                <c:pt idx="3">
                  <c:v> 583 </c:v>
                </c:pt>
                <c:pt idx="4">
                  <c:v> e음89 </c:v>
                </c:pt>
                <c:pt idx="5">
                  <c:v> 556 </c:v>
                </c:pt>
                <c:pt idx="6">
                  <c:v> 590 </c:v>
                </c:pt>
                <c:pt idx="7">
                  <c:v> 581 </c:v>
                </c:pt>
                <c:pt idx="8">
                  <c:v> 558 </c:v>
                </c:pt>
                <c:pt idx="9">
                  <c:v> e음71 </c:v>
                </c:pt>
              </c:strCache>
            </c:strRef>
          </c:cat>
          <c:val>
            <c:numRef>
              <c:f>종합!$M$73:$X$73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0</c:v>
                </c:pt>
                <c:pt idx="5">
                  <c:v>0.22222222222222221</c:v>
                </c:pt>
                <c:pt idx="6">
                  <c:v>0</c:v>
                </c:pt>
                <c:pt idx="7">
                  <c:v>9.0909090909090912E-2</c:v>
                </c:pt>
                <c:pt idx="8">
                  <c:v>0.27272727272727271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EAB-4581-A276-F11FC6FFE0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종합!$M$67:$X$67</c:f>
              <c:strCache>
                <c:ptCount val="10"/>
                <c:pt idx="0">
                  <c:v> e음55 </c:v>
                </c:pt>
                <c:pt idx="1">
                  <c:v> e음61 </c:v>
                </c:pt>
                <c:pt idx="2">
                  <c:v> 571 </c:v>
                </c:pt>
                <c:pt idx="3">
                  <c:v> 583 </c:v>
                </c:pt>
                <c:pt idx="4">
                  <c:v> e음89 </c:v>
                </c:pt>
                <c:pt idx="5">
                  <c:v> 556 </c:v>
                </c:pt>
                <c:pt idx="6">
                  <c:v> 590 </c:v>
                </c:pt>
                <c:pt idx="7">
                  <c:v> 581 </c:v>
                </c:pt>
                <c:pt idx="8">
                  <c:v> 558 </c:v>
                </c:pt>
                <c:pt idx="9">
                  <c:v> e음71 </c:v>
                </c:pt>
              </c:strCache>
            </c:strRef>
          </c:cat>
          <c:val>
            <c:numRef>
              <c:f>종합!$M$72:$X$72</c:f>
              <c:numCache>
                <c:formatCode>0%</c:formatCode>
                <c:ptCount val="12"/>
                <c:pt idx="0">
                  <c:v>0.2857142857142857</c:v>
                </c:pt>
                <c:pt idx="1">
                  <c:v>0</c:v>
                </c:pt>
                <c:pt idx="2">
                  <c:v>8.3333333333333329E-2</c:v>
                </c:pt>
                <c:pt idx="3">
                  <c:v>0.44444444444444442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0.36363636363636365</c:v>
                </c:pt>
                <c:pt idx="8">
                  <c:v>0.27272727272727271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종합!$M$67:$X$67</c:f>
              <c:strCache>
                <c:ptCount val="10"/>
                <c:pt idx="0">
                  <c:v> e음55 </c:v>
                </c:pt>
                <c:pt idx="1">
                  <c:v> e음61 </c:v>
                </c:pt>
                <c:pt idx="2">
                  <c:v> 571 </c:v>
                </c:pt>
                <c:pt idx="3">
                  <c:v> 583 </c:v>
                </c:pt>
                <c:pt idx="4">
                  <c:v> e음89 </c:v>
                </c:pt>
                <c:pt idx="5">
                  <c:v> 556 </c:v>
                </c:pt>
                <c:pt idx="6">
                  <c:v> 590 </c:v>
                </c:pt>
                <c:pt idx="7">
                  <c:v> 581 </c:v>
                </c:pt>
                <c:pt idx="8">
                  <c:v> 558 </c:v>
                </c:pt>
                <c:pt idx="9">
                  <c:v> e음71 </c:v>
                </c:pt>
              </c:strCache>
            </c:strRef>
          </c:cat>
          <c:val>
            <c:numRef>
              <c:f>종합!$M$71:$X$71</c:f>
              <c:numCache>
                <c:formatCode>0%</c:formatCode>
                <c:ptCount val="12"/>
                <c:pt idx="0">
                  <c:v>0.42857142857142855</c:v>
                </c:pt>
                <c:pt idx="1">
                  <c:v>1</c:v>
                </c:pt>
                <c:pt idx="2">
                  <c:v>0.33333333333333331</c:v>
                </c:pt>
                <c:pt idx="3">
                  <c:v>0.16666666666666666</c:v>
                </c:pt>
                <c:pt idx="4">
                  <c:v>0.25</c:v>
                </c:pt>
                <c:pt idx="5">
                  <c:v>0.1111111111111111</c:v>
                </c:pt>
                <c:pt idx="6">
                  <c:v>0.33333333333333331</c:v>
                </c:pt>
                <c:pt idx="7">
                  <c:v>0.18181818181818182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종합!$M$67:$X$67</c:f>
              <c:strCache>
                <c:ptCount val="10"/>
                <c:pt idx="0">
                  <c:v> e음55 </c:v>
                </c:pt>
                <c:pt idx="1">
                  <c:v> e음61 </c:v>
                </c:pt>
                <c:pt idx="2">
                  <c:v> 571 </c:v>
                </c:pt>
                <c:pt idx="3">
                  <c:v> 583 </c:v>
                </c:pt>
                <c:pt idx="4">
                  <c:v> e음89 </c:v>
                </c:pt>
                <c:pt idx="5">
                  <c:v> 556 </c:v>
                </c:pt>
                <c:pt idx="6">
                  <c:v> 590 </c:v>
                </c:pt>
                <c:pt idx="7">
                  <c:v> 581 </c:v>
                </c:pt>
                <c:pt idx="8">
                  <c:v> 558 </c:v>
                </c:pt>
                <c:pt idx="9">
                  <c:v> e음71 </c:v>
                </c:pt>
              </c:strCache>
            </c:strRef>
          </c:cat>
          <c:val>
            <c:numRef>
              <c:f>종합!$M$70:$X$70</c:f>
              <c:numCache>
                <c:formatCode>0%</c:formatCode>
                <c:ptCount val="12"/>
                <c:pt idx="0">
                  <c:v>0.2857142857142857</c:v>
                </c:pt>
                <c:pt idx="1">
                  <c:v>0</c:v>
                </c:pt>
                <c:pt idx="2">
                  <c:v>8.3333333333333329E-2</c:v>
                </c:pt>
                <c:pt idx="3">
                  <c:v>0.1111111111111111</c:v>
                </c:pt>
                <c:pt idx="4">
                  <c:v>0.25</c:v>
                </c:pt>
                <c:pt idx="5">
                  <c:v>0.33333333333333331</c:v>
                </c:pt>
                <c:pt idx="6">
                  <c:v>0.33333333333333331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종합!$M$67:$X$67</c:f>
              <c:strCache>
                <c:ptCount val="10"/>
                <c:pt idx="0">
                  <c:v> e음55 </c:v>
                </c:pt>
                <c:pt idx="1">
                  <c:v> e음61 </c:v>
                </c:pt>
                <c:pt idx="2">
                  <c:v> 571 </c:v>
                </c:pt>
                <c:pt idx="3">
                  <c:v> 583 </c:v>
                </c:pt>
                <c:pt idx="4">
                  <c:v> e음89 </c:v>
                </c:pt>
                <c:pt idx="5">
                  <c:v> 556 </c:v>
                </c:pt>
                <c:pt idx="6">
                  <c:v> 590 </c:v>
                </c:pt>
                <c:pt idx="7">
                  <c:v> 581 </c:v>
                </c:pt>
                <c:pt idx="8">
                  <c:v> 558 </c:v>
                </c:pt>
                <c:pt idx="9">
                  <c:v> e음71 </c:v>
                </c:pt>
              </c:strCache>
            </c:strRef>
          </c:cat>
          <c:val>
            <c:numRef>
              <c:f>종합!$M$69:$X$69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9.0909090909090912E-2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종합!$M$67:$X$67</c:f>
              <c:strCache>
                <c:ptCount val="10"/>
                <c:pt idx="0">
                  <c:v> e음55 </c:v>
                </c:pt>
                <c:pt idx="1">
                  <c:v> e음61 </c:v>
                </c:pt>
                <c:pt idx="2">
                  <c:v> 571 </c:v>
                </c:pt>
                <c:pt idx="3">
                  <c:v> 583 </c:v>
                </c:pt>
                <c:pt idx="4">
                  <c:v> e음89 </c:v>
                </c:pt>
                <c:pt idx="5">
                  <c:v> 556 </c:v>
                </c:pt>
                <c:pt idx="6">
                  <c:v> 590 </c:v>
                </c:pt>
                <c:pt idx="7">
                  <c:v> 581 </c:v>
                </c:pt>
                <c:pt idx="8">
                  <c:v> 558 </c:v>
                </c:pt>
                <c:pt idx="9">
                  <c:v> e음71 </c:v>
                </c:pt>
              </c:strCache>
            </c:strRef>
          </c:cat>
          <c:val>
            <c:numRef>
              <c:f>종합!$M$68:$X$68</c:f>
              <c:numCache>
                <c:formatCode>0%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종합!$M$67:$X$67</c:f>
              <c:strCache>
                <c:ptCount val="10"/>
                <c:pt idx="0">
                  <c:v> e음55 </c:v>
                </c:pt>
                <c:pt idx="1">
                  <c:v> e음61 </c:v>
                </c:pt>
                <c:pt idx="2">
                  <c:v> 571 </c:v>
                </c:pt>
                <c:pt idx="3">
                  <c:v> 583 </c:v>
                </c:pt>
                <c:pt idx="4">
                  <c:v> e음89 </c:v>
                </c:pt>
                <c:pt idx="5">
                  <c:v> 556 </c:v>
                </c:pt>
                <c:pt idx="6">
                  <c:v> 590 </c:v>
                </c:pt>
                <c:pt idx="7">
                  <c:v> 581 </c:v>
                </c:pt>
                <c:pt idx="8">
                  <c:v> 558 </c:v>
                </c:pt>
                <c:pt idx="9">
                  <c:v> e음71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193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22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392206</xdr:colOff>
      <xdr:row>16</xdr:row>
      <xdr:rowOff>100853</xdr:rowOff>
    </xdr:from>
    <xdr:to>
      <xdr:col>5</xdr:col>
      <xdr:colOff>672352</xdr:colOff>
      <xdr:row>17</xdr:row>
      <xdr:rowOff>156883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544DF05-AEF4-4CC7-B303-410FD1488B0D}"/>
            </a:ext>
          </a:extLst>
        </xdr:cNvPr>
        <xdr:cNvCxnSpPr/>
      </xdr:nvCxnSpPr>
      <xdr:spPr>
        <a:xfrm flipV="1">
          <a:off x="4045324" y="5199529"/>
          <a:ext cx="280146" cy="34738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838199</xdr:colOff>
      <xdr:row>16</xdr:row>
      <xdr:rowOff>134471</xdr:rowOff>
    </xdr:from>
    <xdr:to>
      <xdr:col>5</xdr:col>
      <xdr:colOff>672353</xdr:colOff>
      <xdr:row>17</xdr:row>
      <xdr:rowOff>31378</xdr:rowOff>
    </xdr:to>
    <xdr:sp macro="" textlink="$K$19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3617258" y="5233147"/>
          <a:ext cx="708213" cy="18826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F2D5FEC-4389-411D-AACB-6E77CF01995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3.3%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806824</xdr:colOff>
      <xdr:row>11</xdr:row>
      <xdr:rowOff>224117</xdr:rowOff>
    </xdr:from>
    <xdr:to>
      <xdr:col>6</xdr:col>
      <xdr:colOff>257736</xdr:colOff>
      <xdr:row>16</xdr:row>
      <xdr:rowOff>11206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4CEC985F-511A-4038-A33B-F2968F97B9A5}"/>
            </a:ext>
          </a:extLst>
        </xdr:cNvPr>
        <xdr:cNvCxnSpPr/>
      </xdr:nvCxnSpPr>
      <xdr:spPr>
        <a:xfrm flipV="1">
          <a:off x="4459942" y="3866029"/>
          <a:ext cx="324970" cy="12438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351863</xdr:colOff>
      <xdr:row>11</xdr:row>
      <xdr:rowOff>194985</xdr:rowOff>
    </xdr:from>
    <xdr:to>
      <xdr:col>6</xdr:col>
      <xdr:colOff>508750</xdr:colOff>
      <xdr:row>13</xdr:row>
      <xdr:rowOff>94133</xdr:rowOff>
    </xdr:to>
    <xdr:sp macro="" textlink="$K$20">
      <xdr:nvSpPr>
        <xdr:cNvPr id="19" name="TextBox 18">
          <a:extLst>
            <a:ext uri="{FF2B5EF4-FFF2-40B4-BE49-F238E27FC236}">
              <a16:creationId xmlns:a16="http://schemas.microsoft.com/office/drawing/2014/main" id="{2D9B72A0-D295-4B82-BEEB-B3EEFF6483CA}"/>
            </a:ext>
          </a:extLst>
        </xdr:cNvPr>
        <xdr:cNvSpPr txBox="1"/>
      </xdr:nvSpPr>
      <xdr:spPr>
        <a:xfrm>
          <a:off x="4004981" y="383689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4991B2B-C956-4B5A-8DB0-18C6331F9A7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9.8%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9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5.425781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65" t="s">
        <v>415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302" t="s">
        <v>38</v>
      </c>
      <c r="D4" s="302"/>
      <c r="E4" s="62" t="s">
        <v>111</v>
      </c>
      <c r="F4" s="62" t="s">
        <v>64</v>
      </c>
      <c r="G4" s="94" t="s">
        <v>114</v>
      </c>
      <c r="H4" s="38"/>
      <c r="I4" s="38"/>
      <c r="J4" s="98" t="s">
        <v>35</v>
      </c>
      <c r="K4" s="98" t="s">
        <v>36</v>
      </c>
    </row>
    <row r="5" spans="1:28" ht="48.75" customHeight="1">
      <c r="B5" s="64" t="s">
        <v>414</v>
      </c>
      <c r="C5" s="303" t="s">
        <v>117</v>
      </c>
      <c r="D5" s="303"/>
      <c r="E5" s="63">
        <v>10</v>
      </c>
      <c r="F5" s="64">
        <v>52</v>
      </c>
      <c r="G5" s="95" t="s">
        <v>416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9"/>
    </row>
    <row r="7" spans="1:28" ht="16.5" customHeight="1">
      <c r="B7" s="52" t="s">
        <v>132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1"/>
      <c r="P9" s="301"/>
    </row>
    <row r="10" spans="1:28" ht="23.25" customHeight="1" thickBot="1">
      <c r="G10" s="6"/>
      <c r="H10" s="192" t="s">
        <v>91</v>
      </c>
      <c r="I10" s="193" t="s">
        <v>92</v>
      </c>
      <c r="J10" s="194" t="str">
        <f>C5</f>
        <v>태양여객</v>
      </c>
      <c r="K10" s="195" t="s">
        <v>93</v>
      </c>
      <c r="X10" s="289"/>
      <c r="Z10" s="39"/>
      <c r="AA10" s="39"/>
      <c r="AB10" s="39"/>
    </row>
    <row r="11" spans="1:28" ht="23.25" customHeight="1" thickTop="1">
      <c r="G11" s="6"/>
      <c r="H11" s="250">
        <v>1</v>
      </c>
      <c r="I11" s="251">
        <v>2.0099999999999998</v>
      </c>
      <c r="J11" s="252">
        <v>2.0674464768237248</v>
      </c>
      <c r="K11" s="253"/>
      <c r="M11" s="2"/>
      <c r="Y11" s="304"/>
      <c r="Z11" s="230"/>
      <c r="AA11" s="228"/>
      <c r="AB11" s="39"/>
    </row>
    <row r="12" spans="1:28" ht="23.25" customHeight="1">
      <c r="G12" s="6"/>
      <c r="H12" s="254">
        <v>2</v>
      </c>
      <c r="I12" s="251">
        <v>2.3662575846193561</v>
      </c>
      <c r="J12" s="252">
        <v>2.4176372143502149</v>
      </c>
      <c r="K12" s="255">
        <v>0.16938321811575885</v>
      </c>
      <c r="M12" s="228"/>
      <c r="Y12" s="304"/>
      <c r="Z12" s="230"/>
      <c r="AA12" s="228"/>
      <c r="AB12" s="39"/>
    </row>
    <row r="13" spans="1:28" ht="23.25" customHeight="1">
      <c r="G13" s="6"/>
      <c r="H13" s="254">
        <v>3</v>
      </c>
      <c r="I13" s="251">
        <v>2.37</v>
      </c>
      <c r="J13" s="252">
        <v>2.4965755634090563</v>
      </c>
      <c r="K13" s="256">
        <v>3.2651031589972179E-2</v>
      </c>
      <c r="M13" s="228"/>
      <c r="Y13" s="304"/>
      <c r="Z13" s="230"/>
      <c r="AA13" s="228"/>
      <c r="AB13" s="39"/>
    </row>
    <row r="14" spans="1:28" ht="23.25" customHeight="1">
      <c r="G14" s="6"/>
      <c r="H14" s="254">
        <v>4</v>
      </c>
      <c r="I14" s="251">
        <v>2.33</v>
      </c>
      <c r="J14" s="252">
        <v>2.4498972576918336</v>
      </c>
      <c r="K14" s="256">
        <v>-1.8696932871314242E-2</v>
      </c>
      <c r="M14" s="228"/>
      <c r="Y14" s="304"/>
      <c r="Z14" s="230"/>
      <c r="AA14" s="228"/>
      <c r="AB14" s="39"/>
    </row>
    <row r="15" spans="1:28" ht="23.25" customHeight="1">
      <c r="G15" s="6"/>
      <c r="H15" s="254">
        <v>5</v>
      </c>
      <c r="I15" s="251">
        <v>2.2850259626150282</v>
      </c>
      <c r="J15" s="252">
        <v>2.3693875023840358</v>
      </c>
      <c r="K15" s="256">
        <v>-3.2862502725379605E-2</v>
      </c>
      <c r="M15" s="228"/>
      <c r="Y15" s="304"/>
      <c r="Z15" s="230"/>
      <c r="AA15" s="228"/>
      <c r="AB15" s="39"/>
    </row>
    <row r="16" spans="1:28" ht="23.25" customHeight="1">
      <c r="G16" s="6"/>
      <c r="H16" s="254">
        <v>6</v>
      </c>
      <c r="I16" s="251">
        <v>2.0664933427553414</v>
      </c>
      <c r="J16" s="252">
        <v>2.1712213066008168</v>
      </c>
      <c r="K16" s="256">
        <v>-8.3636043316607234E-2</v>
      </c>
      <c r="M16" s="228"/>
      <c r="Y16" s="304"/>
      <c r="Z16" s="230"/>
      <c r="AA16" s="228"/>
      <c r="AB16" s="39"/>
    </row>
    <row r="17" spans="2:28" ht="23.25" customHeight="1">
      <c r="G17" s="6"/>
      <c r="H17" s="254">
        <v>7</v>
      </c>
      <c r="I17" s="251">
        <v>2.13</v>
      </c>
      <c r="J17" s="252">
        <v>2.1017421299217456</v>
      </c>
      <c r="K17" s="256">
        <v>-3.2000043693309776E-2</v>
      </c>
      <c r="M17" s="228"/>
      <c r="Y17" s="304"/>
      <c r="Z17" s="230"/>
      <c r="AA17" s="228"/>
      <c r="AB17" s="39"/>
    </row>
    <row r="18" spans="2:28" ht="23.25" customHeight="1">
      <c r="G18" s="6"/>
      <c r="H18" s="254">
        <v>8</v>
      </c>
      <c r="I18" s="251">
        <v>2.08</v>
      </c>
      <c r="J18" s="252">
        <v>2.0266821880551307</v>
      </c>
      <c r="K18" s="256">
        <v>-3.5713202299184843E-2</v>
      </c>
      <c r="M18" s="228"/>
      <c r="Y18" s="304"/>
      <c r="Z18" s="230"/>
      <c r="AA18" s="228"/>
      <c r="AB18" s="39"/>
    </row>
    <row r="19" spans="2:28" ht="23.25" customHeight="1">
      <c r="G19" s="6"/>
      <c r="H19" s="254">
        <v>9</v>
      </c>
      <c r="I19" s="251">
        <v>2.13</v>
      </c>
      <c r="J19" s="252">
        <v>2.0929427005077801</v>
      </c>
      <c r="K19" s="256">
        <v>3.2694081412061538E-2</v>
      </c>
      <c r="M19" s="228"/>
      <c r="Y19" s="304"/>
      <c r="Z19" s="230"/>
      <c r="AA19" s="228"/>
      <c r="AB19" s="39"/>
    </row>
    <row r="20" spans="2:28" ht="23.25" customHeight="1">
      <c r="G20" s="6"/>
      <c r="H20" s="254">
        <v>10</v>
      </c>
      <c r="I20" s="251">
        <v>2.25</v>
      </c>
      <c r="J20" s="252">
        <v>2.2977007396507929</v>
      </c>
      <c r="K20" s="256">
        <v>9.7832606259758315E-2</v>
      </c>
      <c r="M20" s="228"/>
      <c r="Y20" s="304"/>
      <c r="Z20" s="230"/>
      <c r="AA20" s="228"/>
      <c r="AB20" s="39"/>
    </row>
    <row r="21" spans="2:28" ht="23.25" customHeight="1">
      <c r="G21" s="6"/>
      <c r="H21" s="257" t="s">
        <v>365</v>
      </c>
      <c r="I21" s="258">
        <v>0.11940298507462699</v>
      </c>
      <c r="J21" s="259">
        <v>0.11137132951601925</v>
      </c>
      <c r="K21" s="260">
        <v>-8.0316555586077421E-3</v>
      </c>
      <c r="M21" s="228"/>
      <c r="Y21" s="304"/>
      <c r="Z21" s="230"/>
      <c r="AA21" s="228"/>
      <c r="AB21" s="39"/>
    </row>
    <row r="22" spans="2:28" ht="23.25" customHeight="1">
      <c r="H22" s="261" t="s">
        <v>402</v>
      </c>
      <c r="I22" s="262"/>
      <c r="J22" s="263" t="s">
        <v>417</v>
      </c>
      <c r="K22" s="264"/>
      <c r="M22" s="228"/>
      <c r="X22" s="2"/>
      <c r="Y22" s="2"/>
      <c r="AB22" s="39"/>
    </row>
    <row r="23" spans="2:28" ht="9" customHeight="1">
      <c r="M23" s="228"/>
      <c r="X23" s="2"/>
      <c r="Y23" s="2"/>
      <c r="AB23" s="228"/>
    </row>
    <row r="24" spans="2:28" ht="16.5" customHeight="1">
      <c r="B24" s="52" t="s">
        <v>133</v>
      </c>
      <c r="C24" s="52"/>
      <c r="D24" s="51"/>
      <c r="E24" s="51"/>
      <c r="F24" s="51"/>
      <c r="G24" s="51"/>
      <c r="H24" s="51"/>
      <c r="I24" s="51"/>
      <c r="J24" s="51"/>
      <c r="K24" s="51"/>
      <c r="M24" s="228"/>
      <c r="X24" s="2"/>
      <c r="Y24" s="2"/>
      <c r="AB24" s="228"/>
    </row>
    <row r="25" spans="2:28" ht="27.75" customHeight="1">
      <c r="B25" s="56" t="s">
        <v>62</v>
      </c>
      <c r="C25" s="56" t="s">
        <v>100</v>
      </c>
      <c r="D25" s="56" t="s">
        <v>102</v>
      </c>
      <c r="E25" s="56" t="s">
        <v>103</v>
      </c>
      <c r="F25" s="56" t="s">
        <v>104</v>
      </c>
      <c r="G25" s="56" t="s">
        <v>105</v>
      </c>
      <c r="H25" s="56" t="s">
        <v>6</v>
      </c>
      <c r="I25" s="56" t="s">
        <v>7</v>
      </c>
      <c r="J25" s="56" t="s">
        <v>106</v>
      </c>
      <c r="K25" s="56" t="s">
        <v>72</v>
      </c>
      <c r="M25" s="228"/>
      <c r="X25" s="2"/>
      <c r="Y25" s="2"/>
      <c r="AB25" s="228"/>
    </row>
    <row r="26" spans="2:28" ht="23.25" customHeight="1">
      <c r="B26" s="76" t="s">
        <v>403</v>
      </c>
      <c r="C26" s="77">
        <v>10</v>
      </c>
      <c r="D26" s="78">
        <v>2.0334265416768305E-2</v>
      </c>
      <c r="E26" s="78">
        <v>0.35602918612787621</v>
      </c>
      <c r="F26" s="78">
        <v>0.19719907684227087</v>
      </c>
      <c r="G26" s="79">
        <v>12.769287679523496</v>
      </c>
      <c r="H26" s="80">
        <v>0.37280726770689637</v>
      </c>
      <c r="I26" s="80">
        <v>18.002726291824391</v>
      </c>
      <c r="J26" s="81">
        <v>2.2456981723557368</v>
      </c>
      <c r="K26" s="82" t="s">
        <v>69</v>
      </c>
      <c r="M26" s="228"/>
      <c r="N26" s="290" t="str">
        <f>C5</f>
        <v>태양여객</v>
      </c>
      <c r="Y26" s="2"/>
    </row>
    <row r="27" spans="2:28" ht="22.5" customHeight="1">
      <c r="B27" s="224" t="s">
        <v>117</v>
      </c>
      <c r="C27" s="69">
        <v>10</v>
      </c>
      <c r="D27" s="70">
        <v>3.3926450041267757E-2</v>
      </c>
      <c r="E27" s="70">
        <v>0.358461185028072</v>
      </c>
      <c r="F27" s="70">
        <v>0.20411352060274066</v>
      </c>
      <c r="G27" s="71">
        <v>7.9672571428571439</v>
      </c>
      <c r="H27" s="72">
        <v>0.48884128913961261</v>
      </c>
      <c r="I27" s="72">
        <v>12.29233586673789</v>
      </c>
      <c r="J27" s="73">
        <v>2.2977007396507929</v>
      </c>
      <c r="K27" s="74" t="s">
        <v>69</v>
      </c>
      <c r="M27" s="228"/>
      <c r="N27" s="39" t="s">
        <v>69</v>
      </c>
      <c r="O27" s="39">
        <v>79</v>
      </c>
      <c r="Y27" s="2"/>
    </row>
    <row r="28" spans="2:28" ht="22.5" customHeight="1">
      <c r="B28" s="53" t="s">
        <v>107</v>
      </c>
      <c r="C28" s="53"/>
      <c r="D28" s="67">
        <f>D27/D26-1</f>
        <v>0.66843745500099994</v>
      </c>
      <c r="E28" s="67">
        <f t="shared" ref="E28:J28" si="0">E27/E26-1</f>
        <v>6.8308975638933234E-3</v>
      </c>
      <c r="F28" s="67">
        <f t="shared" si="0"/>
        <v>3.506326637624313E-2</v>
      </c>
      <c r="G28" s="67">
        <f t="shared" si="0"/>
        <v>-0.37606095634972381</v>
      </c>
      <c r="H28" s="67">
        <f t="shared" si="0"/>
        <v>0.31124398981390833</v>
      </c>
      <c r="I28" s="67">
        <f t="shared" si="0"/>
        <v>-0.31719586980999492</v>
      </c>
      <c r="J28" s="67">
        <f t="shared" si="0"/>
        <v>2.315652563430004E-2</v>
      </c>
      <c r="K28" s="68" t="str">
        <f>J22</f>
        <v>11위/(32개사)</v>
      </c>
      <c r="M28" s="2" t="s">
        <v>189</v>
      </c>
      <c r="N28" s="291">
        <v>7.5949367088607597E-2</v>
      </c>
      <c r="O28" s="39">
        <v>6</v>
      </c>
      <c r="X28" s="2"/>
      <c r="Y28" s="2"/>
    </row>
    <row r="29" spans="2:28" ht="22.5" customHeight="1">
      <c r="M29" s="2" t="s">
        <v>190</v>
      </c>
      <c r="N29" s="291">
        <v>0.15189873417721519</v>
      </c>
      <c r="O29" s="39">
        <v>11</v>
      </c>
      <c r="X29" s="2"/>
      <c r="Y29" s="2"/>
    </row>
    <row r="30" spans="2:28" ht="17.25" customHeight="1">
      <c r="B30" s="52" t="s">
        <v>134</v>
      </c>
      <c r="C30" s="52"/>
      <c r="D30" s="51"/>
      <c r="E30" s="51"/>
      <c r="F30" s="51"/>
      <c r="G30" s="51"/>
      <c r="H30" s="51"/>
      <c r="I30" s="51"/>
      <c r="J30" s="51"/>
      <c r="K30" s="51"/>
      <c r="M30" s="2" t="s">
        <v>116</v>
      </c>
      <c r="N30" s="291">
        <v>0.24050632911392406</v>
      </c>
      <c r="O30" s="39">
        <v>19</v>
      </c>
      <c r="X30" s="2"/>
      <c r="Y30" s="2"/>
    </row>
    <row r="31" spans="2:28" ht="22.5" customHeight="1">
      <c r="B31" s="60"/>
      <c r="C31" s="60"/>
      <c r="M31" s="2" t="s">
        <v>191</v>
      </c>
      <c r="N31" s="291">
        <v>0.20253164556962025</v>
      </c>
      <c r="O31" s="39">
        <v>17</v>
      </c>
      <c r="X31" s="2"/>
      <c r="Y31" s="2"/>
    </row>
    <row r="32" spans="2:28" ht="22.5" customHeight="1" thickBot="1">
      <c r="H32" s="196" t="s">
        <v>91</v>
      </c>
      <c r="I32" s="197" t="s">
        <v>92</v>
      </c>
      <c r="J32" s="198" t="str">
        <f>J10</f>
        <v>태양여객</v>
      </c>
      <c r="K32" s="199" t="s">
        <v>115</v>
      </c>
      <c r="M32" s="2" t="s">
        <v>192</v>
      </c>
      <c r="N32" s="291">
        <v>0.13924050632911392</v>
      </c>
      <c r="O32" s="39">
        <v>10</v>
      </c>
      <c r="X32" s="2"/>
      <c r="Y32" s="2"/>
    </row>
    <row r="33" spans="2:28" ht="22.5" customHeight="1" thickTop="1">
      <c r="H33" s="204" t="s">
        <v>109</v>
      </c>
      <c r="I33" s="205" t="s">
        <v>69</v>
      </c>
      <c r="J33" s="206" t="s">
        <v>69</v>
      </c>
      <c r="K33" s="207"/>
      <c r="M33" s="2" t="s">
        <v>76</v>
      </c>
      <c r="N33" s="291">
        <v>0.189873417721519</v>
      </c>
      <c r="O33" s="39">
        <v>16</v>
      </c>
      <c r="X33" s="2"/>
      <c r="Z33" s="39"/>
      <c r="AA33" s="39"/>
      <c r="AB33" s="39"/>
    </row>
    <row r="34" spans="2:28" ht="21" customHeight="1">
      <c r="H34" s="200" t="s">
        <v>94</v>
      </c>
      <c r="I34" s="201">
        <v>7.2690414132638284E-2</v>
      </c>
      <c r="J34" s="202" t="s">
        <v>418</v>
      </c>
      <c r="K34" s="203">
        <v>3.2589529559693131E-3</v>
      </c>
      <c r="M34" s="2"/>
      <c r="X34" s="2"/>
      <c r="Z34" s="39"/>
      <c r="AA34" s="39"/>
      <c r="AB34" s="39"/>
    </row>
    <row r="35" spans="2:28" ht="21" customHeight="1">
      <c r="H35" s="184" t="s">
        <v>95</v>
      </c>
      <c r="I35" s="176">
        <v>9.556907037358818E-2</v>
      </c>
      <c r="J35" s="185" t="s">
        <v>419</v>
      </c>
      <c r="K35" s="186">
        <v>5.6329663803627014E-2</v>
      </c>
      <c r="L35" s="4"/>
      <c r="M35" s="2"/>
      <c r="X35" s="2"/>
      <c r="Z35" s="39"/>
      <c r="AA35" s="39"/>
      <c r="AB35" s="39"/>
    </row>
    <row r="36" spans="2:28" ht="21" customHeight="1">
      <c r="H36" s="183" t="s">
        <v>96</v>
      </c>
      <c r="I36" s="176">
        <v>0.16188821314798726</v>
      </c>
      <c r="J36" s="185" t="s">
        <v>420</v>
      </c>
      <c r="K36" s="186">
        <v>7.8618115965936791E-2</v>
      </c>
      <c r="L36" s="4"/>
      <c r="M36" s="2"/>
      <c r="X36" s="2"/>
      <c r="Z36" s="39"/>
      <c r="AA36" s="39"/>
      <c r="AB36" s="39"/>
    </row>
    <row r="37" spans="2:28" ht="21" customHeight="1">
      <c r="H37" s="183" t="s">
        <v>99</v>
      </c>
      <c r="I37" s="176">
        <v>0.22473211699971041</v>
      </c>
      <c r="J37" s="185" t="s">
        <v>421</v>
      </c>
      <c r="K37" s="186">
        <v>-2.2200471430090157E-2</v>
      </c>
      <c r="L37" s="4"/>
      <c r="M37" s="2"/>
      <c r="X37" s="2"/>
      <c r="Z37" s="39"/>
      <c r="AA37" s="39"/>
      <c r="AB37" s="39"/>
    </row>
    <row r="38" spans="2:28" ht="21" customHeight="1">
      <c r="H38" s="187" t="s">
        <v>97</v>
      </c>
      <c r="I38" s="176">
        <v>0.23284100781928757</v>
      </c>
      <c r="J38" s="185" t="s">
        <v>422</v>
      </c>
      <c r="K38" s="186">
        <v>-9.3600501490173654E-2</v>
      </c>
      <c r="L38" s="4"/>
      <c r="M38" s="2"/>
      <c r="X38" s="2"/>
      <c r="Z38" s="39"/>
      <c r="AA38" s="39"/>
      <c r="AB38" s="39"/>
    </row>
    <row r="39" spans="2:28" ht="21" customHeight="1">
      <c r="H39" s="188" t="s">
        <v>98</v>
      </c>
      <c r="I39" s="189">
        <v>0.21227917752678829</v>
      </c>
      <c r="J39" s="190" t="s">
        <v>423</v>
      </c>
      <c r="K39" s="191">
        <v>-2.2405759805269293E-2</v>
      </c>
      <c r="L39" s="4"/>
      <c r="M39" s="2"/>
      <c r="X39" s="2"/>
      <c r="Z39" s="39"/>
      <c r="AA39" s="39"/>
      <c r="AB39" s="39"/>
    </row>
    <row r="40" spans="2:28" ht="22.5" customHeight="1">
      <c r="L40" s="4"/>
      <c r="M40" s="2"/>
      <c r="X40" s="2"/>
      <c r="Z40" s="39"/>
      <c r="AA40" s="39"/>
      <c r="AB40" s="39"/>
    </row>
    <row r="41" spans="2:28" ht="18" customHeight="1">
      <c r="B41" s="52" t="s">
        <v>135</v>
      </c>
      <c r="C41" s="52"/>
      <c r="D41" s="51"/>
      <c r="E41" s="51"/>
      <c r="F41" s="51"/>
      <c r="G41" s="51"/>
      <c r="H41" s="51"/>
      <c r="I41" s="51"/>
      <c r="J41" s="51"/>
      <c r="K41" s="51"/>
      <c r="L41" s="4"/>
      <c r="M41" s="2"/>
      <c r="X41" s="2"/>
      <c r="Z41" s="39"/>
      <c r="AA41" s="39"/>
      <c r="AB41" s="39"/>
    </row>
    <row r="42" spans="2:28" ht="30.75" customHeight="1">
      <c r="B42" s="56" t="s">
        <v>62</v>
      </c>
      <c r="C42" s="56" t="s">
        <v>101</v>
      </c>
      <c r="D42" s="56" t="s">
        <v>102</v>
      </c>
      <c r="E42" s="56" t="s">
        <v>103</v>
      </c>
      <c r="F42" s="56" t="s">
        <v>104</v>
      </c>
      <c r="G42" s="56" t="s">
        <v>105</v>
      </c>
      <c r="H42" s="56" t="s">
        <v>6</v>
      </c>
      <c r="I42" s="56" t="s">
        <v>7</v>
      </c>
      <c r="J42" s="56" t="s">
        <v>106</v>
      </c>
      <c r="K42" s="56" t="s">
        <v>72</v>
      </c>
      <c r="L42" s="4"/>
      <c r="M42" s="2"/>
      <c r="N42" s="39" t="s">
        <v>128</v>
      </c>
      <c r="X42" s="2"/>
      <c r="Z42" s="39"/>
      <c r="AA42" s="39"/>
      <c r="AB42" s="39"/>
    </row>
    <row r="43" spans="2:28" ht="22.5" customHeight="1">
      <c r="B43" s="226" t="s">
        <v>117</v>
      </c>
      <c r="C43" s="77">
        <v>1</v>
      </c>
      <c r="D43" s="78">
        <v>3.7069991527489764E-2</v>
      </c>
      <c r="E43" s="78">
        <v>0.44472642247593563</v>
      </c>
      <c r="F43" s="78">
        <v>0.22673185535591067</v>
      </c>
      <c r="G43" s="79">
        <v>10.115083333333335</v>
      </c>
      <c r="H43" s="80">
        <v>1.3866857363881013</v>
      </c>
      <c r="I43" s="80">
        <v>27.505512923849381</v>
      </c>
      <c r="J43" s="81">
        <v>2.0640413850813766</v>
      </c>
      <c r="K43" s="83" t="s">
        <v>76</v>
      </c>
      <c r="L43" s="4"/>
      <c r="M43" s="2"/>
      <c r="N43" s="39">
        <v>1</v>
      </c>
      <c r="X43" s="2"/>
      <c r="Z43" s="39"/>
      <c r="AA43" s="39"/>
      <c r="AB43" s="39"/>
    </row>
    <row r="44" spans="2:28" ht="22.5" customHeight="1">
      <c r="B44" s="224" t="s">
        <v>117</v>
      </c>
      <c r="C44" s="69">
        <v>2</v>
      </c>
      <c r="D44" s="70">
        <v>5.8814690401631037E-2</v>
      </c>
      <c r="E44" s="70">
        <v>0.36026177670632742</v>
      </c>
      <c r="F44" s="70">
        <v>0.18055295851147365</v>
      </c>
      <c r="G44" s="71">
        <v>7.8433043478260851</v>
      </c>
      <c r="H44" s="72">
        <v>0.12735309074391835</v>
      </c>
      <c r="I44" s="72">
        <v>6.9919952991356151</v>
      </c>
      <c r="J44" s="73">
        <v>2.3598930681926928</v>
      </c>
      <c r="K44" s="74" t="s">
        <v>68</v>
      </c>
      <c r="M44" s="2"/>
      <c r="N44" s="39">
        <v>4</v>
      </c>
      <c r="X44" s="2"/>
      <c r="Z44" s="39"/>
      <c r="AA44" s="39"/>
      <c r="AB44" s="39"/>
    </row>
    <row r="45" spans="2:28" ht="22.5" customHeight="1">
      <c r="B45" s="224" t="s">
        <v>117</v>
      </c>
      <c r="C45" s="69">
        <v>3</v>
      </c>
      <c r="D45" s="70">
        <v>2.7237044209412746E-2</v>
      </c>
      <c r="E45" s="70">
        <v>0.34681384801625248</v>
      </c>
      <c r="F45" s="70">
        <v>0.18059698196530244</v>
      </c>
      <c r="G45" s="71">
        <v>6.1890851063829802</v>
      </c>
      <c r="H45" s="72">
        <v>0.28601132575764099</v>
      </c>
      <c r="I45" s="72">
        <v>5.8674187844949648</v>
      </c>
      <c r="J45" s="73">
        <v>2.4820698380670874</v>
      </c>
      <c r="K45" s="74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4" t="s">
        <v>117</v>
      </c>
      <c r="C46" s="69">
        <v>4</v>
      </c>
      <c r="D46" s="70">
        <v>2.5262751651879915E-2</v>
      </c>
      <c r="E46" s="70">
        <v>0.34192456417811634</v>
      </c>
      <c r="F46" s="70">
        <v>0.18084831650257183</v>
      </c>
      <c r="G46" s="71">
        <v>6.4218510638297888</v>
      </c>
      <c r="H46" s="72">
        <v>0.55227152259217471</v>
      </c>
      <c r="I46" s="72">
        <v>6.1297775141442248</v>
      </c>
      <c r="J46" s="73">
        <v>2.4323782442382202</v>
      </c>
      <c r="K46" s="74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4" t="s">
        <v>117</v>
      </c>
      <c r="C47" s="69">
        <v>5</v>
      </c>
      <c r="D47" s="70">
        <v>2.5624435446616134E-2</v>
      </c>
      <c r="E47" s="70">
        <v>0.3421699702101253</v>
      </c>
      <c r="F47" s="70">
        <v>0.18447467484227573</v>
      </c>
      <c r="G47" s="71">
        <v>7.0197906976744182</v>
      </c>
      <c r="H47" s="72">
        <v>0.14689779100463118</v>
      </c>
      <c r="I47" s="72">
        <v>6.6693741609401895</v>
      </c>
      <c r="J47" s="73">
        <v>2.3723253362785517</v>
      </c>
      <c r="K47" s="74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24" t="s">
        <v>117</v>
      </c>
      <c r="C48" s="69">
        <v>6</v>
      </c>
      <c r="D48" s="70">
        <v>2.8074571446913606E-2</v>
      </c>
      <c r="E48" s="70">
        <v>0.34849506020006854</v>
      </c>
      <c r="F48" s="70">
        <v>0.17339814833670633</v>
      </c>
      <c r="G48" s="71">
        <v>8.292799999999998</v>
      </c>
      <c r="H48" s="72">
        <v>0.21216787657274108</v>
      </c>
      <c r="I48" s="72">
        <v>7.5810503798418027</v>
      </c>
      <c r="J48" s="73">
        <v>2.1717248718135589</v>
      </c>
      <c r="K48" s="74" t="s">
        <v>67</v>
      </c>
      <c r="M48" s="2"/>
      <c r="N48" s="39">
        <v>2</v>
      </c>
      <c r="X48" s="2"/>
      <c r="Z48" s="39"/>
      <c r="AA48" s="39"/>
      <c r="AB48" s="39"/>
    </row>
    <row r="49" spans="2:28" ht="22.5" customHeight="1">
      <c r="B49" s="224" t="s">
        <v>117</v>
      </c>
      <c r="C49" s="69">
        <v>7</v>
      </c>
      <c r="D49" s="70">
        <v>3.1551348487086177E-2</v>
      </c>
      <c r="E49" s="70">
        <v>0.35190838756933179</v>
      </c>
      <c r="F49" s="70">
        <v>0.17362968900203019</v>
      </c>
      <c r="G49" s="71">
        <v>8.9358536585365815</v>
      </c>
      <c r="H49" s="72">
        <v>0.18328813378788789</v>
      </c>
      <c r="I49" s="72">
        <v>8.0399759818439023</v>
      </c>
      <c r="J49" s="73">
        <v>2.104719774164534</v>
      </c>
      <c r="K49" s="74" t="s">
        <v>67</v>
      </c>
      <c r="M49" s="2"/>
      <c r="N49" s="39">
        <v>2</v>
      </c>
      <c r="X49" s="2"/>
      <c r="Z49" s="39"/>
      <c r="AA49" s="39"/>
      <c r="AB49" s="39"/>
    </row>
    <row r="50" spans="2:28" ht="22.5" customHeight="1">
      <c r="B50" s="224" t="s">
        <v>117</v>
      </c>
      <c r="C50" s="69">
        <v>8</v>
      </c>
      <c r="D50" s="70">
        <v>3.5092219909799473E-2</v>
      </c>
      <c r="E50" s="70">
        <v>0.35908947216429626</v>
      </c>
      <c r="F50" s="70">
        <v>0.16597910765667082</v>
      </c>
      <c r="G50" s="71">
        <v>9.7197499999999977</v>
      </c>
      <c r="H50" s="72">
        <v>0.21760342065861918</v>
      </c>
      <c r="I50" s="72">
        <v>7.7252442871208302</v>
      </c>
      <c r="J50" s="73">
        <v>2.0266821880551307</v>
      </c>
      <c r="K50" s="74" t="s">
        <v>70</v>
      </c>
      <c r="M50" s="2"/>
      <c r="N50" s="39">
        <v>1</v>
      </c>
      <c r="X50" s="2"/>
      <c r="Z50" s="39"/>
      <c r="AA50" s="39"/>
      <c r="AB50" s="39"/>
    </row>
    <row r="51" spans="2:28" ht="22.5" customHeight="1">
      <c r="B51" s="224" t="s">
        <v>117</v>
      </c>
      <c r="C51" s="69">
        <v>9</v>
      </c>
      <c r="D51" s="70">
        <v>3.2525244677840806E-2</v>
      </c>
      <c r="E51" s="70">
        <v>0.36087857724925421</v>
      </c>
      <c r="F51" s="70">
        <v>0.17709417626157442</v>
      </c>
      <c r="G51" s="71">
        <v>9.3753142857142873</v>
      </c>
      <c r="H51" s="72">
        <v>0.24815650916799534</v>
      </c>
      <c r="I51" s="72">
        <v>9.5562281755344003</v>
      </c>
      <c r="J51" s="73">
        <v>2.0929427005077801</v>
      </c>
      <c r="K51" s="74" t="s">
        <v>424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24" t="s">
        <v>117</v>
      </c>
      <c r="C52" s="69">
        <v>10</v>
      </c>
      <c r="D52" s="70">
        <v>3.3926450041267757E-2</v>
      </c>
      <c r="E52" s="70">
        <v>0.358461185028072</v>
      </c>
      <c r="F52" s="70">
        <v>0.20411352060274066</v>
      </c>
      <c r="G52" s="71">
        <v>7.9672571428571439</v>
      </c>
      <c r="H52" s="72">
        <v>0.48884128913961261</v>
      </c>
      <c r="I52" s="72">
        <v>12.29233586673789</v>
      </c>
      <c r="J52" s="73">
        <v>2.2977007396507929</v>
      </c>
      <c r="K52" s="265" t="str">
        <f>$J$33</f>
        <v>C</v>
      </c>
      <c r="M52" s="2"/>
      <c r="N52" s="39">
        <v>3</v>
      </c>
      <c r="X52" s="2"/>
      <c r="Z52" s="39"/>
      <c r="AA52" s="39"/>
      <c r="AB52" s="39"/>
    </row>
    <row r="53" spans="2:28" ht="25.5" customHeight="1">
      <c r="B53" s="53" t="s">
        <v>107</v>
      </c>
      <c r="C53" s="53"/>
      <c r="D53" s="67" cm="1">
        <f t="array" aca="1" ref="D53" ca="1">(INDIRECT(ADDRESS(ROW()-1,COLUMN()))/INDIRECT(ADDRESS(ROW()-2,COLUMN())))-1</f>
        <v>4.3080547965303362E-2</v>
      </c>
      <c r="E53" s="67" cm="1">
        <f t="array" aca="1" ref="E53" ca="1">(INDIRECT(ADDRESS(ROW()-1,COLUMN()))/INDIRECT(ADDRESS(ROW()-2,COLUMN())))-1</f>
        <v>-6.69863043577823E-3</v>
      </c>
      <c r="F53" s="67" cm="1">
        <f t="array" aca="1" ref="F53" ca="1">(INDIRECT(ADDRESS(ROW()-1,COLUMN()))/INDIRECT(ADDRESS(ROW()-2,COLUMN())))-1</f>
        <v>0.15257048487725355</v>
      </c>
      <c r="G53" s="67" cm="1">
        <f t="array" aca="1" ref="G53" ca="1">(INDIRECT(ADDRESS(ROW()-1,COLUMN()))/INDIRECT(ADDRESS(ROW()-2,COLUMN())))-1</f>
        <v>-0.15018772704000782</v>
      </c>
      <c r="H53" s="67" cm="1">
        <f t="array" aca="1" ref="H53" ca="1">(INDIRECT(ADDRESS(ROW()-1,COLUMN()))/INDIRECT(ADDRESS(ROW()-2,COLUMN())))-1</f>
        <v>0.96989106100247446</v>
      </c>
      <c r="I53" s="67" cm="1">
        <f t="array" aca="1" ref="I53" ca="1">(INDIRECT(ADDRESS(ROW()-1,COLUMN()))/INDIRECT(ADDRESS(ROW()-2,COLUMN())))-1</f>
        <v>0.28631669744014676</v>
      </c>
      <c r="J53" s="67" cm="1">
        <f t="array" aca="1" ref="J53" ca="1">(INDIRECT(ADDRESS(ROW()-1,COLUMN()))/INDIRECT(ADDRESS(ROW()-2,COLUMN())))-1</f>
        <v>9.7832606259758315E-2</v>
      </c>
      <c r="K53" s="75" t="str" cm="1">
        <f t="array" ref="K53">_xlfn.IFS(N53=0,"등급유지",N53&gt;0,N53&amp;"등급 상승",N53&lt;0,N53&amp;"등급 하락")</f>
        <v>1등급 상승</v>
      </c>
      <c r="M53" s="292"/>
      <c r="N53" s="39">
        <v>1</v>
      </c>
      <c r="O53" s="39" t="s">
        <v>129</v>
      </c>
      <c r="X53" s="293"/>
      <c r="Z53" s="229"/>
      <c r="AA53" s="39"/>
      <c r="AB53" s="39"/>
    </row>
    <row r="54" spans="2:28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92"/>
      <c r="N54" s="2"/>
      <c r="O54" s="2"/>
      <c r="X54" s="293"/>
      <c r="Z54" s="229"/>
      <c r="AA54" s="39"/>
      <c r="AB54" s="39"/>
    </row>
    <row r="55" spans="2:28" ht="18" customHeight="1">
      <c r="B55" s="52" t="s">
        <v>136</v>
      </c>
      <c r="C55" s="52"/>
      <c r="D55" s="51"/>
      <c r="E55" s="51"/>
      <c r="F55" s="51"/>
      <c r="G55" s="51"/>
      <c r="H55" s="51"/>
      <c r="I55" s="51"/>
      <c r="J55" s="51"/>
      <c r="K55" s="51"/>
      <c r="M55" s="292"/>
      <c r="X55" s="293"/>
      <c r="Z55" s="229"/>
      <c r="AA55" s="39"/>
      <c r="AB55" s="39"/>
    </row>
    <row r="56" spans="2:28" ht="21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92"/>
      <c r="X56" s="293"/>
      <c r="Z56" s="229"/>
      <c r="AA56" s="39"/>
      <c r="AB56" s="39"/>
    </row>
    <row r="57" spans="2:28" ht="25.5" customHeight="1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292"/>
      <c r="N57" s="293"/>
      <c r="P57" s="229"/>
      <c r="AA57" s="40"/>
    </row>
    <row r="58" spans="2:28" ht="25.5" customHeight="1">
      <c r="B58" s="48"/>
      <c r="C58" s="48"/>
      <c r="D58" s="49"/>
      <c r="M58" s="292"/>
      <c r="N58" s="293"/>
      <c r="P58" s="229"/>
      <c r="AA58" s="40"/>
    </row>
    <row r="59" spans="2:28" ht="25.5" customHeight="1">
      <c r="B59" s="48"/>
      <c r="C59" s="48"/>
      <c r="D59" s="49"/>
      <c r="M59" s="292"/>
      <c r="N59" s="293"/>
      <c r="P59" s="229"/>
      <c r="AA59" s="40"/>
    </row>
    <row r="60" spans="2:28" ht="25.5" customHeight="1">
      <c r="B60" s="48"/>
      <c r="C60" s="48"/>
      <c r="D60" s="49"/>
      <c r="M60" s="292"/>
      <c r="N60" s="293"/>
      <c r="P60" s="229"/>
      <c r="AA60" s="40"/>
    </row>
    <row r="61" spans="2:28" ht="25.5" customHeight="1">
      <c r="B61" s="48"/>
      <c r="C61" s="48"/>
      <c r="D61" s="49"/>
      <c r="M61" s="292"/>
      <c r="N61" s="293"/>
      <c r="P61" s="229"/>
      <c r="AA61" s="40"/>
    </row>
    <row r="62" spans="2:28" ht="25.5" customHeight="1">
      <c r="B62" s="48"/>
      <c r="C62" s="48"/>
      <c r="D62" s="49"/>
      <c r="M62" s="292"/>
      <c r="N62" s="293"/>
      <c r="P62" s="229"/>
      <c r="AA62" s="40"/>
    </row>
    <row r="63" spans="2:28" ht="25.5" customHeight="1">
      <c r="B63" s="48"/>
      <c r="C63" s="48"/>
      <c r="D63" s="49"/>
      <c r="M63" s="292"/>
      <c r="N63" s="293"/>
      <c r="P63" s="229"/>
      <c r="AA63" s="40"/>
    </row>
    <row r="64" spans="2:28" ht="25.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292"/>
      <c r="N64" s="293"/>
      <c r="P64" s="229"/>
      <c r="AA64" s="40"/>
    </row>
    <row r="65" spans="2:27" ht="25.5" customHeight="1">
      <c r="B65" s="48"/>
      <c r="C65" s="48"/>
      <c r="D65" s="49"/>
      <c r="E65" s="49"/>
      <c r="F65" s="49"/>
      <c r="G65" s="49"/>
      <c r="H65" s="49"/>
      <c r="I65" s="49"/>
      <c r="J65" s="49"/>
      <c r="K65" s="49"/>
      <c r="M65" s="292"/>
      <c r="N65" s="293"/>
      <c r="P65" s="229"/>
      <c r="AA65" s="40"/>
    </row>
    <row r="66" spans="2:27" ht="25.5" customHeight="1" thickBot="1">
      <c r="B66" s="208" t="s">
        <v>91</v>
      </c>
      <c r="C66" s="209" t="s">
        <v>124</v>
      </c>
      <c r="D66" s="209" t="s">
        <v>125</v>
      </c>
      <c r="E66" s="209" t="s">
        <v>120</v>
      </c>
      <c r="F66" s="209" t="s">
        <v>122</v>
      </c>
      <c r="G66" s="209" t="s">
        <v>127</v>
      </c>
      <c r="H66" s="209" t="s">
        <v>118</v>
      </c>
      <c r="I66" s="209" t="s">
        <v>123</v>
      </c>
      <c r="J66" s="209" t="s">
        <v>121</v>
      </c>
      <c r="K66" s="210" t="s">
        <v>119</v>
      </c>
      <c r="M66" s="294">
        <v>1</v>
      </c>
      <c r="N66" s="295">
        <v>2</v>
      </c>
      <c r="O66" s="295">
        <v>3</v>
      </c>
      <c r="P66" s="294">
        <v>4</v>
      </c>
      <c r="Q66" s="295">
        <v>5</v>
      </c>
      <c r="R66" s="295">
        <v>6</v>
      </c>
      <c r="S66" s="294">
        <v>7</v>
      </c>
      <c r="T66" s="295">
        <v>8</v>
      </c>
      <c r="U66" s="295">
        <v>9</v>
      </c>
      <c r="V66" s="295">
        <v>10</v>
      </c>
      <c r="W66" s="295"/>
      <c r="X66" s="295"/>
      <c r="AA66" s="40"/>
    </row>
    <row r="67" spans="2:27" ht="25.5" customHeight="1" thickTop="1">
      <c r="B67" s="213" t="s">
        <v>109</v>
      </c>
      <c r="C67" s="214" t="s">
        <v>68</v>
      </c>
      <c r="D67" s="215" t="s">
        <v>68</v>
      </c>
      <c r="E67" s="215" t="s">
        <v>68</v>
      </c>
      <c r="F67" s="215" t="s">
        <v>69</v>
      </c>
      <c r="G67" s="215" t="s">
        <v>69</v>
      </c>
      <c r="H67" s="215" t="s">
        <v>67</v>
      </c>
      <c r="I67" s="215" t="s">
        <v>67</v>
      </c>
      <c r="J67" s="215" t="s">
        <v>67</v>
      </c>
      <c r="K67" s="215" t="s">
        <v>70</v>
      </c>
      <c r="M67" s="294" t="s">
        <v>124</v>
      </c>
      <c r="N67" s="294" t="s">
        <v>125</v>
      </c>
      <c r="O67" s="294" t="s">
        <v>120</v>
      </c>
      <c r="P67" s="294" t="s">
        <v>122</v>
      </c>
      <c r="Q67" s="294" t="s">
        <v>127</v>
      </c>
      <c r="R67" s="294" t="s">
        <v>118</v>
      </c>
      <c r="S67" s="294" t="s">
        <v>123</v>
      </c>
      <c r="T67" s="294" t="s">
        <v>121</v>
      </c>
      <c r="U67" s="294" t="s">
        <v>119</v>
      </c>
      <c r="V67" s="294" t="s">
        <v>126</v>
      </c>
      <c r="W67" s="294"/>
      <c r="X67" s="294"/>
      <c r="AA67" s="40"/>
    </row>
    <row r="68" spans="2:27" ht="25.5" customHeight="1">
      <c r="B68" s="211" t="s">
        <v>94</v>
      </c>
      <c r="C68" s="201" t="s">
        <v>366</v>
      </c>
      <c r="D68" s="201" t="s">
        <v>366</v>
      </c>
      <c r="E68" s="201" t="s">
        <v>425</v>
      </c>
      <c r="F68" s="201" t="s">
        <v>426</v>
      </c>
      <c r="G68" s="201" t="s">
        <v>404</v>
      </c>
      <c r="H68" s="201" t="s">
        <v>366</v>
      </c>
      <c r="I68" s="201" t="s">
        <v>366</v>
      </c>
      <c r="J68" s="201" t="s">
        <v>427</v>
      </c>
      <c r="K68" s="212" t="s">
        <v>366</v>
      </c>
      <c r="M68" s="296"/>
      <c r="N68" s="296"/>
      <c r="O68" s="296"/>
      <c r="P68" s="296"/>
      <c r="Q68" s="296"/>
      <c r="R68" s="296"/>
      <c r="S68" s="296"/>
      <c r="T68" s="296"/>
      <c r="U68" s="296"/>
      <c r="V68" s="297"/>
      <c r="W68" s="297"/>
      <c r="X68" s="297"/>
      <c r="AA68" s="40"/>
    </row>
    <row r="69" spans="2:27" ht="25.5" customHeight="1">
      <c r="B69" s="175" t="s">
        <v>95</v>
      </c>
      <c r="C69" s="177" t="s">
        <v>428</v>
      </c>
      <c r="D69" s="177" t="s">
        <v>366</v>
      </c>
      <c r="E69" s="177" t="s">
        <v>429</v>
      </c>
      <c r="F69" s="177" t="s">
        <v>426</v>
      </c>
      <c r="G69" s="177" t="s">
        <v>404</v>
      </c>
      <c r="H69" s="177" t="s">
        <v>430</v>
      </c>
      <c r="I69" s="177" t="s">
        <v>367</v>
      </c>
      <c r="J69" s="177" t="s">
        <v>366</v>
      </c>
      <c r="K69" s="178" t="s">
        <v>366</v>
      </c>
      <c r="M69" s="296">
        <v>0</v>
      </c>
      <c r="N69" s="296">
        <v>0</v>
      </c>
      <c r="O69" s="296">
        <v>0.16666666666666666</v>
      </c>
      <c r="P69" s="296">
        <v>0.1111111111111111</v>
      </c>
      <c r="Q69" s="296">
        <v>0.25</v>
      </c>
      <c r="R69" s="296">
        <v>0</v>
      </c>
      <c r="S69" s="296">
        <v>0</v>
      </c>
      <c r="T69" s="296">
        <v>9.0909090909090912E-2</v>
      </c>
      <c r="U69" s="296">
        <v>0</v>
      </c>
      <c r="V69" s="297" t="e">
        <v>#DIV/0!</v>
      </c>
      <c r="W69" s="297"/>
      <c r="X69" s="297"/>
      <c r="AA69" s="40"/>
    </row>
    <row r="70" spans="2:27" ht="25.5" customHeight="1">
      <c r="B70" s="174" t="s">
        <v>96</v>
      </c>
      <c r="C70" s="177" t="s">
        <v>431</v>
      </c>
      <c r="D70" s="177" t="s">
        <v>432</v>
      </c>
      <c r="E70" s="177" t="s">
        <v>433</v>
      </c>
      <c r="F70" s="177" t="s">
        <v>434</v>
      </c>
      <c r="G70" s="177" t="s">
        <v>404</v>
      </c>
      <c r="H70" s="177" t="s">
        <v>435</v>
      </c>
      <c r="I70" s="177" t="s">
        <v>367</v>
      </c>
      <c r="J70" s="177" t="s">
        <v>436</v>
      </c>
      <c r="K70" s="178" t="s">
        <v>366</v>
      </c>
      <c r="M70" s="296">
        <v>0.2857142857142857</v>
      </c>
      <c r="N70" s="296">
        <v>0</v>
      </c>
      <c r="O70" s="296">
        <v>8.3333333333333329E-2</v>
      </c>
      <c r="P70" s="296">
        <v>0.1111111111111111</v>
      </c>
      <c r="Q70" s="296">
        <v>0.25</v>
      </c>
      <c r="R70" s="296">
        <v>0.33333333333333331</v>
      </c>
      <c r="S70" s="296">
        <v>0.33333333333333331</v>
      </c>
      <c r="T70" s="296">
        <v>0</v>
      </c>
      <c r="U70" s="296">
        <v>0</v>
      </c>
      <c r="V70" s="297" t="e">
        <v>#DIV/0!</v>
      </c>
      <c r="W70" s="297"/>
      <c r="X70" s="297"/>
      <c r="AA70" s="40"/>
    </row>
    <row r="71" spans="2:27" ht="25.5" customHeight="1">
      <c r="B71" s="174" t="s">
        <v>99</v>
      </c>
      <c r="C71" s="177" t="s">
        <v>428</v>
      </c>
      <c r="D71" s="177" t="s">
        <v>366</v>
      </c>
      <c r="E71" s="177" t="s">
        <v>429</v>
      </c>
      <c r="F71" s="177" t="s">
        <v>437</v>
      </c>
      <c r="G71" s="177" t="s">
        <v>366</v>
      </c>
      <c r="H71" s="177" t="s">
        <v>366</v>
      </c>
      <c r="I71" s="177" t="s">
        <v>366</v>
      </c>
      <c r="J71" s="177" t="s">
        <v>438</v>
      </c>
      <c r="K71" s="178" t="s">
        <v>441</v>
      </c>
      <c r="M71" s="296">
        <v>0.42857142857142855</v>
      </c>
      <c r="N71" s="296">
        <v>1</v>
      </c>
      <c r="O71" s="296">
        <v>0.33333333333333331</v>
      </c>
      <c r="P71" s="296">
        <v>0.16666666666666666</v>
      </c>
      <c r="Q71" s="296">
        <v>0.25</v>
      </c>
      <c r="R71" s="296">
        <v>0.1111111111111111</v>
      </c>
      <c r="S71" s="296">
        <v>0.33333333333333331</v>
      </c>
      <c r="T71" s="296">
        <v>0.18181818181818182</v>
      </c>
      <c r="U71" s="296">
        <v>0</v>
      </c>
      <c r="V71" s="297" t="e">
        <v>#DIV/0!</v>
      </c>
      <c r="W71" s="297"/>
      <c r="X71" s="297"/>
      <c r="AA71" s="40"/>
    </row>
    <row r="72" spans="2:27" ht="25.5" customHeight="1">
      <c r="B72" s="179" t="s">
        <v>97</v>
      </c>
      <c r="C72" s="177" t="s">
        <v>366</v>
      </c>
      <c r="D72" s="177" t="s">
        <v>366</v>
      </c>
      <c r="E72" s="177" t="s">
        <v>425</v>
      </c>
      <c r="F72" s="177" t="s">
        <v>426</v>
      </c>
      <c r="G72" s="177" t="s">
        <v>366</v>
      </c>
      <c r="H72" s="177" t="s">
        <v>439</v>
      </c>
      <c r="I72" s="177" t="s">
        <v>366</v>
      </c>
      <c r="J72" s="177" t="s">
        <v>427</v>
      </c>
      <c r="K72" s="178" t="s">
        <v>441</v>
      </c>
      <c r="M72" s="296">
        <v>0.2857142857142857</v>
      </c>
      <c r="N72" s="296">
        <v>0</v>
      </c>
      <c r="O72" s="296">
        <v>8.3333333333333329E-2</v>
      </c>
      <c r="P72" s="296">
        <v>0.44444444444444442</v>
      </c>
      <c r="Q72" s="296">
        <v>0</v>
      </c>
      <c r="R72" s="296">
        <v>0</v>
      </c>
      <c r="S72" s="296">
        <v>0</v>
      </c>
      <c r="T72" s="296">
        <v>0.36363636363636365</v>
      </c>
      <c r="U72" s="296">
        <v>0.27272727272727271</v>
      </c>
      <c r="V72" s="297" t="e">
        <v>#DIV/0!</v>
      </c>
      <c r="W72" s="297"/>
      <c r="X72" s="297"/>
      <c r="AA72" s="40"/>
    </row>
    <row r="73" spans="2:27" ht="25.5" customHeight="1">
      <c r="B73" s="180" t="s">
        <v>98</v>
      </c>
      <c r="C73" s="181" t="s">
        <v>366</v>
      </c>
      <c r="D73" s="181" t="s">
        <v>366</v>
      </c>
      <c r="E73" s="181" t="s">
        <v>425</v>
      </c>
      <c r="F73" s="181" t="s">
        <v>440</v>
      </c>
      <c r="G73" s="181" t="s">
        <v>404</v>
      </c>
      <c r="H73" s="181" t="s">
        <v>430</v>
      </c>
      <c r="I73" s="181" t="s">
        <v>367</v>
      </c>
      <c r="J73" s="181" t="s">
        <v>441</v>
      </c>
      <c r="K73" s="182" t="s">
        <v>442</v>
      </c>
      <c r="M73" s="296">
        <v>0</v>
      </c>
      <c r="N73" s="296">
        <v>0</v>
      </c>
      <c r="O73" s="296">
        <v>0.16666666666666666</v>
      </c>
      <c r="P73" s="296">
        <v>0.1111111111111111</v>
      </c>
      <c r="Q73" s="296">
        <v>0</v>
      </c>
      <c r="R73" s="296">
        <v>0.22222222222222221</v>
      </c>
      <c r="S73" s="296">
        <v>0</v>
      </c>
      <c r="T73" s="296">
        <v>9.0909090909090912E-2</v>
      </c>
      <c r="U73" s="296">
        <v>0.27272727272727271</v>
      </c>
      <c r="V73" s="297" t="e">
        <v>#DIV/0!</v>
      </c>
      <c r="W73" s="297"/>
      <c r="X73" s="297"/>
      <c r="AA73" s="40"/>
    </row>
    <row r="74" spans="2:27" ht="15.75" customHeight="1">
      <c r="B74" s="48"/>
      <c r="C74" s="48"/>
      <c r="D74" s="49"/>
      <c r="E74" s="49"/>
      <c r="F74" s="49"/>
      <c r="G74" s="49"/>
      <c r="H74" s="49"/>
      <c r="I74" s="49"/>
      <c r="J74" s="49"/>
      <c r="K74" s="49"/>
      <c r="M74" s="291">
        <v>0</v>
      </c>
      <c r="N74" s="291">
        <v>0</v>
      </c>
      <c r="O74" s="291">
        <v>0.16666666666666666</v>
      </c>
      <c r="P74" s="291">
        <v>5.5555555555555552E-2</v>
      </c>
      <c r="Q74" s="291">
        <v>0.25</v>
      </c>
      <c r="R74" s="291">
        <v>0.33333333333333331</v>
      </c>
      <c r="S74" s="291">
        <v>0.33333333333333331</v>
      </c>
      <c r="T74" s="291">
        <v>0.27272727272727271</v>
      </c>
      <c r="U74" s="291">
        <v>0.45454545454545453</v>
      </c>
      <c r="V74" s="291" t="e">
        <v>#DIV/0!</v>
      </c>
      <c r="W74" s="291"/>
      <c r="AA74" s="40"/>
    </row>
    <row r="75" spans="2:27" ht="25.5" hidden="1" customHeight="1" thickBot="1">
      <c r="B75" s="208" t="s">
        <v>91</v>
      </c>
      <c r="C75" s="209"/>
      <c r="D75" s="209"/>
      <c r="E75" s="209" t="str">
        <f>IFERROR(INDEX(#REF!,MATCH(종합!$C$5&amp;12,#REF!,0),2),"")</f>
        <v/>
      </c>
      <c r="F75" s="209" t="str">
        <f>IFERROR(INDEX(#REF!,MATCH(종합!$C$5&amp;13,#REF!,0),2),"")</f>
        <v/>
      </c>
      <c r="G75" s="209" t="str">
        <f>IFERROR(INDEX(#REF!,MATCH(종합!$C$5&amp;14,#REF!,0),2),"")</f>
        <v/>
      </c>
      <c r="H75" s="209" t="str">
        <f>IFERROR(INDEX(#REF!,MATCH(종합!$C$5&amp;15,#REF!,0),2),"")</f>
        <v/>
      </c>
      <c r="I75" s="209" t="str">
        <f>IFERROR(INDEX(#REF!,MATCH(종합!$C$5&amp;16,#REF!,0),2),"")</f>
        <v/>
      </c>
      <c r="J75" s="209" t="str">
        <f>IFERROR(INDEX(#REF!,MATCH(종합!$C$5&amp;17,#REF!,0),2),"")</f>
        <v/>
      </c>
      <c r="K75" s="209" t="str">
        <f>IFERROR(INDEX(#REF!,MATCH(종합!$C$5&amp;18,#REF!,0),2),"")</f>
        <v/>
      </c>
      <c r="M75" s="297"/>
      <c r="N75" s="297"/>
      <c r="O75" s="297"/>
      <c r="P75" s="297"/>
      <c r="Q75" s="297"/>
      <c r="R75" s="297"/>
      <c r="S75" s="297"/>
      <c r="T75" s="297"/>
      <c r="U75" s="297"/>
      <c r="AA75" s="40"/>
    </row>
    <row r="76" spans="2:27" ht="25.5" hidden="1" customHeight="1" thickTop="1">
      <c r="B76" s="213" t="s">
        <v>109</v>
      </c>
      <c r="C76" s="214"/>
      <c r="D76" s="215"/>
      <c r="E76" s="215" t="str">
        <f>IFERROR(INDEX(#REF!,MATCH(종합!$C$5&amp;종합!E$75,#REF!,0),15),"")</f>
        <v/>
      </c>
      <c r="F76" s="215" t="str">
        <f>IFERROR(INDEX(#REF!,MATCH(종합!$C$5&amp;종합!F$75,#REF!,0),15),"")</f>
        <v/>
      </c>
      <c r="G76" s="215" t="str">
        <f>IFERROR(INDEX(#REF!,MATCH(종합!$C$5&amp;종합!G$75,#REF!,0),15),"")</f>
        <v/>
      </c>
      <c r="H76" s="215" t="str">
        <f>IFERROR(INDEX(#REF!,MATCH(종합!$C$5&amp;종합!H$75,#REF!,0),15),"")</f>
        <v/>
      </c>
      <c r="I76" s="215" t="str">
        <f>IFERROR(INDEX(#REF!,MATCH(종합!$C$5&amp;종합!I$75,#REF!,0),15),"")</f>
        <v/>
      </c>
      <c r="J76" s="215" t="str">
        <f>IFERROR(INDEX(#REF!,MATCH(종합!$C$5&amp;종합!J$75,#REF!,0),15),"")</f>
        <v/>
      </c>
      <c r="K76" s="215" t="str">
        <f>IFERROR(INDEX(#REF!,MATCH(종합!$C$5&amp;종합!K$75,#REF!,0),15),"")</f>
        <v/>
      </c>
      <c r="M76" s="297"/>
      <c r="N76" s="297"/>
      <c r="O76" s="297"/>
      <c r="P76" s="297"/>
      <c r="Q76" s="297"/>
      <c r="R76" s="297"/>
      <c r="S76" s="297"/>
      <c r="T76" s="297"/>
      <c r="U76" s="297"/>
      <c r="AA76" s="40"/>
    </row>
    <row r="77" spans="2:27" ht="25.5" hidden="1" customHeight="1">
      <c r="B77" s="211" t="s">
        <v>94</v>
      </c>
      <c r="C77" s="201"/>
      <c r="D77" s="201" t="str">
        <f>IFERROR(ROUND(SUMIFS(#REF!,#REF!,종합!$C$5,#REF!,종합!D$75)/SUMIFS(#REF!,#REF!,종합!$C$5,#REF!,종합!D$75)*100,0)&amp;"%("&amp;SUMIFS(#REF!,#REF!,종합!$C$5,#REF!,종합!D$75)&amp;"명)","")</f>
        <v/>
      </c>
      <c r="E77" s="201" t="str">
        <f>IFERROR(ROUND(SUMIFS(#REF!,#REF!,종합!$C$5,#REF!,종합!E$75)/SUMIFS(#REF!,#REF!,종합!$C$5,#REF!,종합!E$75)*100,0)&amp;"%("&amp;SUMIFS(#REF!,#REF!,종합!$C$5,#REF!,종합!E$75)&amp;"명)","")</f>
        <v/>
      </c>
      <c r="F77" s="201"/>
      <c r="G77" s="201"/>
      <c r="H77" s="201"/>
      <c r="I77" s="201"/>
      <c r="J77" s="201"/>
      <c r="K77" s="212"/>
      <c r="M77" s="297"/>
      <c r="N77" s="297"/>
      <c r="O77" s="297"/>
      <c r="P77" s="297"/>
      <c r="Q77" s="297"/>
      <c r="R77" s="297"/>
      <c r="S77" s="297"/>
      <c r="T77" s="297"/>
      <c r="U77" s="297"/>
      <c r="AA77" s="40"/>
    </row>
    <row r="78" spans="2:27" ht="25.5" hidden="1" customHeight="1">
      <c r="B78" s="175" t="s">
        <v>95</v>
      </c>
      <c r="C78" s="177"/>
      <c r="D78" s="177" t="str">
        <f>IFERROR(ROUND(SUMIFS(#REF!,#REF!,종합!$C$5,#REF!,종합!D$75)/SUMIFS(#REF!,#REF!,종합!$C$5,#REF!,종합!D$75)*100,0)&amp;"%("&amp;SUMIFS(#REF!,#REF!,종합!$C$5,#REF!,종합!D$75)&amp;"명)","")</f>
        <v/>
      </c>
      <c r="E78" s="177" t="str">
        <f>IFERROR(ROUND(SUMIFS(#REF!,#REF!,종합!$C$5,#REF!,종합!E$75)/SUMIFS(#REF!,#REF!,종합!$C$5,#REF!,종합!E$75)*100,0)&amp;"%("&amp;SUMIFS(#REF!,#REF!,종합!$C$5,#REF!,종합!E$75)&amp;"명)","")</f>
        <v/>
      </c>
      <c r="F78" s="177"/>
      <c r="G78" s="177"/>
      <c r="H78" s="177"/>
      <c r="I78" s="177"/>
      <c r="J78" s="177"/>
      <c r="K78" s="178"/>
      <c r="M78" s="297"/>
      <c r="N78" s="297"/>
      <c r="O78" s="297"/>
      <c r="P78" s="297"/>
      <c r="Q78" s="297"/>
      <c r="R78" s="297"/>
      <c r="S78" s="297"/>
      <c r="T78" s="297"/>
      <c r="U78" s="297"/>
      <c r="AA78" s="40"/>
    </row>
    <row r="79" spans="2:27" ht="25.5" hidden="1" customHeight="1">
      <c r="B79" s="174" t="s">
        <v>96</v>
      </c>
      <c r="C79" s="177"/>
      <c r="D79" s="177" t="str">
        <f>IFERROR(ROUND(SUMIFS(#REF!,#REF!,종합!$C$5,#REF!,종합!D$75)/SUMIFS(#REF!,#REF!,종합!$C$5,#REF!,종합!D$75)*100,0)&amp;"%("&amp;SUMIFS(#REF!,#REF!,종합!$C$5,#REF!,종합!D$75)&amp;"명)","")</f>
        <v/>
      </c>
      <c r="E79" s="177" t="str">
        <f>IFERROR(ROUND(SUMIFS(#REF!,#REF!,종합!$C$5,#REF!,종합!E$75)/SUMIFS(#REF!,#REF!,종합!$C$5,#REF!,종합!E$75)*100,0)&amp;"%("&amp;SUMIFS(#REF!,#REF!,종합!$C$5,#REF!,종합!E$75)&amp;"명)","")</f>
        <v/>
      </c>
      <c r="F79" s="177"/>
      <c r="G79" s="177"/>
      <c r="H79" s="177"/>
      <c r="I79" s="177"/>
      <c r="J79" s="177"/>
      <c r="K79" s="178"/>
      <c r="M79" s="297"/>
      <c r="N79" s="297"/>
      <c r="O79" s="297"/>
      <c r="P79" s="297"/>
      <c r="Q79" s="297"/>
      <c r="R79" s="297"/>
      <c r="S79" s="297"/>
      <c r="T79" s="297"/>
      <c r="U79" s="297"/>
      <c r="AA79" s="40"/>
    </row>
    <row r="80" spans="2:27" ht="25.5" hidden="1" customHeight="1">
      <c r="B80" s="174" t="s">
        <v>99</v>
      </c>
      <c r="C80" s="177"/>
      <c r="D80" s="177" t="str">
        <f>IFERROR(ROUND(SUMIFS(#REF!,#REF!,종합!$C$5,#REF!,종합!D$75)/SUMIFS(#REF!,#REF!,종합!$C$5,#REF!,종합!D$75)*100,0)&amp;"%("&amp;SUMIFS(#REF!,#REF!,종합!$C$5,#REF!,종합!D$75)&amp;"명)","")</f>
        <v/>
      </c>
      <c r="E80" s="177" t="str">
        <f>IFERROR(ROUND(SUMIFS(#REF!,#REF!,종합!$C$5,#REF!,종합!E$75)/SUMIFS(#REF!,#REF!,종합!$C$5,#REF!,종합!E$75)*100,0)&amp;"%("&amp;SUMIFS(#REF!,#REF!,종합!$C$5,#REF!,종합!E$75)&amp;"명)","")</f>
        <v/>
      </c>
      <c r="F80" s="177"/>
      <c r="G80" s="177"/>
      <c r="H80" s="177"/>
      <c r="I80" s="177"/>
      <c r="J80" s="177"/>
      <c r="K80" s="178"/>
      <c r="M80" s="297"/>
      <c r="N80" s="297"/>
      <c r="O80" s="297"/>
      <c r="P80" s="297"/>
      <c r="Q80" s="297"/>
      <c r="R80" s="297"/>
      <c r="S80" s="297"/>
      <c r="T80" s="297"/>
      <c r="U80" s="297"/>
      <c r="AA80" s="40"/>
    </row>
    <row r="81" spans="2:27" ht="25.5" hidden="1" customHeight="1">
      <c r="B81" s="179" t="s">
        <v>97</v>
      </c>
      <c r="C81" s="177"/>
      <c r="D81" s="177" t="str">
        <f>IFERROR(ROUND(SUMIFS(#REF!,#REF!,종합!$C$5,#REF!,종합!D$75)/SUMIFS(#REF!,#REF!,종합!$C$5,#REF!,종합!D$75)*100,0)&amp;"%("&amp;SUMIFS(#REF!,#REF!,종합!$C$5,#REF!,종합!D$75)&amp;"명)","")</f>
        <v/>
      </c>
      <c r="E81" s="177" t="str">
        <f>IFERROR(ROUND(SUMIFS(#REF!,#REF!,종합!$C$5,#REF!,종합!E$75)/SUMIFS(#REF!,#REF!,종합!$C$5,#REF!,종합!E$75)*100,0)&amp;"%("&amp;SUMIFS(#REF!,#REF!,종합!$C$5,#REF!,종합!E$75)&amp;"명)","")</f>
        <v/>
      </c>
      <c r="F81" s="177"/>
      <c r="G81" s="177"/>
      <c r="H81" s="177"/>
      <c r="I81" s="177"/>
      <c r="J81" s="177"/>
      <c r="K81" s="178"/>
      <c r="M81" s="297"/>
      <c r="N81" s="297"/>
      <c r="O81" s="297"/>
      <c r="P81" s="297"/>
      <c r="Q81" s="297"/>
      <c r="R81" s="297"/>
      <c r="S81" s="297"/>
      <c r="T81" s="297"/>
      <c r="U81" s="297"/>
      <c r="AA81" s="40"/>
    </row>
    <row r="82" spans="2:27" ht="25.5" hidden="1" customHeight="1">
      <c r="B82" s="180" t="s">
        <v>98</v>
      </c>
      <c r="C82" s="181"/>
      <c r="D82" s="181" t="str">
        <f>IFERROR(ROUND(SUMIFS(#REF!,#REF!,종합!$C$5,#REF!,종합!D$75)/SUMIFS(#REF!,#REF!,종합!$C$5,#REF!,종합!D$75)*100,0)&amp;"%("&amp;SUMIFS(#REF!,#REF!,종합!$C$5,#REF!,종합!D$75)&amp;"명)","")</f>
        <v/>
      </c>
      <c r="E82" s="181" t="str">
        <f>IFERROR(ROUND(SUMIFS(#REF!,#REF!,종합!$C$5,#REF!,종합!E$75)/SUMIFS(#REF!,#REF!,종합!$C$5,#REF!,종합!E$75)*100,0)&amp;"%("&amp;SUMIFS(#REF!,#REF!,종합!$C$5,#REF!,종합!E$75)&amp;"명)","")</f>
        <v/>
      </c>
      <c r="F82" s="181"/>
      <c r="G82" s="181"/>
      <c r="H82" s="181"/>
      <c r="I82" s="181"/>
      <c r="J82" s="181"/>
      <c r="K82" s="182"/>
      <c r="M82" s="297"/>
      <c r="N82" s="297"/>
      <c r="O82" s="297"/>
      <c r="P82" s="297"/>
      <c r="Q82" s="297"/>
      <c r="R82" s="297"/>
      <c r="S82" s="297"/>
      <c r="T82" s="297"/>
      <c r="U82" s="297"/>
      <c r="AA82" s="40"/>
    </row>
    <row r="83" spans="2:27" ht="15.75" hidden="1" customHeight="1">
      <c r="B83" s="48"/>
      <c r="C83" s="48"/>
      <c r="D83" s="49"/>
      <c r="E83" s="49"/>
      <c r="F83" s="49"/>
      <c r="G83" s="49"/>
      <c r="H83" s="49"/>
      <c r="I83" s="49"/>
      <c r="J83" s="49"/>
      <c r="K83" s="49"/>
      <c r="M83" s="297"/>
      <c r="N83" s="297"/>
      <c r="O83" s="297"/>
      <c r="P83" s="297"/>
      <c r="Q83" s="297"/>
      <c r="R83" s="297"/>
      <c r="S83" s="297"/>
      <c r="T83" s="297"/>
      <c r="U83" s="297"/>
      <c r="AA83" s="40"/>
    </row>
    <row r="84" spans="2:27" ht="17.25" customHeight="1">
      <c r="B84" s="52" t="s">
        <v>137</v>
      </c>
      <c r="C84" s="52"/>
      <c r="D84" s="51"/>
      <c r="E84" s="51"/>
      <c r="F84" s="51"/>
      <c r="G84" s="51"/>
      <c r="H84" s="51"/>
      <c r="I84" s="51"/>
      <c r="J84" s="51"/>
      <c r="K84" s="51"/>
      <c r="M84" s="292"/>
      <c r="N84" s="293"/>
      <c r="P84" s="229"/>
      <c r="AA84" s="40"/>
    </row>
    <row r="85" spans="2:27" ht="30.75" customHeight="1">
      <c r="B85" s="56" t="s">
        <v>75</v>
      </c>
      <c r="C85" s="56" t="s">
        <v>101</v>
      </c>
      <c r="D85" s="56" t="s">
        <v>102</v>
      </c>
      <c r="E85" s="56" t="s">
        <v>103</v>
      </c>
      <c r="F85" s="56" t="s">
        <v>104</v>
      </c>
      <c r="G85" s="56" t="s">
        <v>105</v>
      </c>
      <c r="H85" s="56" t="s">
        <v>6</v>
      </c>
      <c r="I85" s="56" t="s">
        <v>7</v>
      </c>
      <c r="J85" s="56" t="s">
        <v>106</v>
      </c>
      <c r="K85" s="56" t="s">
        <v>108</v>
      </c>
      <c r="M85" s="292"/>
      <c r="N85" s="293"/>
      <c r="P85" s="229"/>
      <c r="AA85" s="40"/>
    </row>
    <row r="86" spans="2:27" ht="20.25" customHeight="1">
      <c r="B86" s="266" t="s">
        <v>124</v>
      </c>
      <c r="C86" s="267">
        <v>1</v>
      </c>
      <c r="D86" s="268">
        <v>4.04205905557527E-2</v>
      </c>
      <c r="E86" s="268">
        <v>0.45355554072730936</v>
      </c>
      <c r="F86" s="268">
        <v>0.23171063531623454</v>
      </c>
      <c r="G86" s="269">
        <v>10.725</v>
      </c>
      <c r="H86" s="270">
        <v>0.58053862878795137</v>
      </c>
      <c r="I86" s="270">
        <v>44.474307127146538</v>
      </c>
      <c r="J86" s="271">
        <v>2.8480303073870665</v>
      </c>
      <c r="K86" s="265"/>
      <c r="M86" s="292"/>
      <c r="N86" s="298"/>
      <c r="P86" s="229"/>
      <c r="AA86" s="40"/>
    </row>
    <row r="87" spans="2:27" ht="20.25" customHeight="1">
      <c r="B87" s="87" t="s">
        <v>124</v>
      </c>
      <c r="C87" s="66">
        <v>2</v>
      </c>
      <c r="D87" s="88">
        <v>6.0317370707614518E-2</v>
      </c>
      <c r="E87" s="88">
        <v>0.3530999756820779</v>
      </c>
      <c r="F87" s="88">
        <v>0.20530348889893144</v>
      </c>
      <c r="G87" s="89">
        <v>6.6724999999999994</v>
      </c>
      <c r="H87" s="90">
        <v>0</v>
      </c>
      <c r="I87" s="90">
        <v>4.4149721175568652</v>
      </c>
      <c r="J87" s="91">
        <v>3.4709324393112464</v>
      </c>
      <c r="K87" s="74"/>
      <c r="M87" s="292"/>
      <c r="N87" s="298"/>
      <c r="P87" s="229"/>
      <c r="AA87" s="40"/>
    </row>
    <row r="88" spans="2:27" ht="20.25" customHeight="1">
      <c r="B88" s="87" t="s">
        <v>124</v>
      </c>
      <c r="C88" s="66">
        <v>3</v>
      </c>
      <c r="D88" s="88">
        <v>3.6248454722727058E-2</v>
      </c>
      <c r="E88" s="88">
        <v>0.29562160758208267</v>
      </c>
      <c r="F88" s="88">
        <v>0.18642751340598082</v>
      </c>
      <c r="G88" s="89">
        <v>5.2089999999999996</v>
      </c>
      <c r="H88" s="90">
        <v>0</v>
      </c>
      <c r="I88" s="90">
        <v>2.55795890487276</v>
      </c>
      <c r="J88" s="91">
        <v>3.731949138316355</v>
      </c>
      <c r="K88" s="74"/>
      <c r="M88" s="292"/>
      <c r="N88" s="298"/>
      <c r="P88" s="229"/>
      <c r="AA88" s="40"/>
    </row>
    <row r="89" spans="2:27" ht="20.25" customHeight="1">
      <c r="B89" s="87" t="s">
        <v>124</v>
      </c>
      <c r="C89" s="66">
        <v>4</v>
      </c>
      <c r="D89" s="88">
        <v>3.2265812159104949E-2</v>
      </c>
      <c r="E89" s="88">
        <v>0.28531957246868322</v>
      </c>
      <c r="F89" s="88">
        <v>0.19201882563698072</v>
      </c>
      <c r="G89" s="89">
        <v>5.4744999999999999</v>
      </c>
      <c r="H89" s="90">
        <v>9.2762717699024499E-3</v>
      </c>
      <c r="I89" s="90">
        <v>2.281962855396003</v>
      </c>
      <c r="J89" s="91">
        <v>3.6545987963092594</v>
      </c>
      <c r="K89" s="74"/>
      <c r="M89" s="292"/>
      <c r="N89" s="298"/>
      <c r="P89" s="229"/>
      <c r="AA89" s="40"/>
    </row>
    <row r="90" spans="2:27" ht="20.25" customHeight="1">
      <c r="B90" s="87" t="s">
        <v>124</v>
      </c>
      <c r="C90" s="66">
        <v>5</v>
      </c>
      <c r="D90" s="88">
        <v>3.7171601641298201E-2</v>
      </c>
      <c r="E90" s="88">
        <v>0.27971980354860942</v>
      </c>
      <c r="F90" s="88">
        <v>0.20005617584230972</v>
      </c>
      <c r="G90" s="89">
        <v>6.6385000000000005</v>
      </c>
      <c r="H90" s="90">
        <v>0</v>
      </c>
      <c r="I90" s="90">
        <v>2.6742290001909432</v>
      </c>
      <c r="J90" s="91">
        <v>3.4630925889058481</v>
      </c>
      <c r="K90" s="74"/>
      <c r="M90" s="292"/>
      <c r="N90" s="298"/>
      <c r="P90" s="229"/>
      <c r="AA90" s="40"/>
    </row>
    <row r="91" spans="2:27" ht="20.25" customHeight="1">
      <c r="B91" s="87" t="s">
        <v>124</v>
      </c>
      <c r="C91" s="66">
        <v>6</v>
      </c>
      <c r="D91" s="88">
        <v>3.5079028329811822E-2</v>
      </c>
      <c r="E91" s="88">
        <v>0.29862712841141231</v>
      </c>
      <c r="F91" s="88">
        <v>0.19057020270185868</v>
      </c>
      <c r="G91" s="89">
        <v>8.0519999999999996</v>
      </c>
      <c r="H91" s="90">
        <v>0</v>
      </c>
      <c r="I91" s="90">
        <v>4.788420231759539</v>
      </c>
      <c r="J91" s="91">
        <v>3.1992224305752632</v>
      </c>
      <c r="K91" s="74"/>
      <c r="M91" s="292"/>
      <c r="N91" s="298"/>
      <c r="P91" s="229"/>
      <c r="AA91" s="40"/>
    </row>
    <row r="92" spans="2:27" ht="20.25" customHeight="1">
      <c r="B92" s="87" t="s">
        <v>124</v>
      </c>
      <c r="C92" s="66">
        <v>7</v>
      </c>
      <c r="D92" s="88">
        <v>4.0565722887553765E-2</v>
      </c>
      <c r="E92" s="88">
        <v>0.27838627421293555</v>
      </c>
      <c r="F92" s="88">
        <v>0.18317774846341839</v>
      </c>
      <c r="G92" s="89">
        <v>8.1675000000000004</v>
      </c>
      <c r="H92" s="90">
        <v>0</v>
      </c>
      <c r="I92" s="90">
        <v>3.7450369446327625</v>
      </c>
      <c r="J92" s="91">
        <v>3.1262797088275875</v>
      </c>
      <c r="K92" s="74"/>
      <c r="M92" s="292"/>
      <c r="N92" s="298"/>
      <c r="P92" s="229"/>
      <c r="AA92" s="40"/>
    </row>
    <row r="93" spans="2:27" ht="20.25" customHeight="1">
      <c r="B93" s="87" t="s">
        <v>124</v>
      </c>
      <c r="C93" s="66">
        <v>8</v>
      </c>
      <c r="D93" s="88">
        <v>5.8165271338172911E-2</v>
      </c>
      <c r="E93" s="88">
        <v>0.30781832521235059</v>
      </c>
      <c r="F93" s="88">
        <v>0.17674337315911226</v>
      </c>
      <c r="G93" s="89">
        <v>9.4589999999999996</v>
      </c>
      <c r="H93" s="90">
        <v>0</v>
      </c>
      <c r="I93" s="90">
        <v>5.4246012967361459</v>
      </c>
      <c r="J93" s="91">
        <v>2.9347709927862304</v>
      </c>
      <c r="K93" s="74"/>
      <c r="M93" s="292"/>
      <c r="N93" s="298"/>
      <c r="P93" s="229"/>
      <c r="AA93" s="40"/>
    </row>
    <row r="94" spans="2:27" ht="20.25" customHeight="1">
      <c r="B94" s="87" t="s">
        <v>124</v>
      </c>
      <c r="C94" s="66">
        <v>9</v>
      </c>
      <c r="D94" s="88">
        <v>5.1071425864224543E-2</v>
      </c>
      <c r="E94" s="88">
        <v>0.30347651326398689</v>
      </c>
      <c r="F94" s="88">
        <v>0.1908594669135468</v>
      </c>
      <c r="G94" s="89">
        <v>8.879999999999999</v>
      </c>
      <c r="H94" s="90">
        <v>0</v>
      </c>
      <c r="I94" s="90">
        <v>3.5449526435456105</v>
      </c>
      <c r="J94" s="91">
        <v>3.0540674235264564</v>
      </c>
      <c r="K94" s="74"/>
      <c r="M94" s="292"/>
      <c r="N94" s="298"/>
      <c r="P94" s="229"/>
      <c r="AA94" s="40"/>
    </row>
    <row r="95" spans="2:27" ht="20.25" customHeight="1">
      <c r="B95" s="87" t="s">
        <v>124</v>
      </c>
      <c r="C95" s="66">
        <v>10</v>
      </c>
      <c r="D95" s="88">
        <v>4.7263925170212565E-2</v>
      </c>
      <c r="E95" s="88">
        <v>0.29011660166536474</v>
      </c>
      <c r="F95" s="88">
        <v>0.21842394306770133</v>
      </c>
      <c r="G95" s="89">
        <v>7.4135</v>
      </c>
      <c r="H95" s="90">
        <v>0</v>
      </c>
      <c r="I95" s="90">
        <v>4.8569728697512762</v>
      </c>
      <c r="J95" s="91">
        <v>3.3890278844510364</v>
      </c>
      <c r="K95" s="74" t="s">
        <v>68</v>
      </c>
      <c r="M95" s="292"/>
      <c r="N95" s="298"/>
      <c r="P95" s="229"/>
      <c r="AA95" s="40"/>
    </row>
    <row r="96" spans="2:27" ht="20.25" customHeight="1">
      <c r="B96" s="87" t="s">
        <v>125</v>
      </c>
      <c r="C96" s="66">
        <v>1</v>
      </c>
      <c r="D96" s="88">
        <v>5.3138064727586559E-2</v>
      </c>
      <c r="E96" s="88">
        <v>0.45893539777047937</v>
      </c>
      <c r="F96" s="88">
        <v>0.31371062826343271</v>
      </c>
      <c r="G96" s="89">
        <v>12.6805</v>
      </c>
      <c r="H96" s="90">
        <v>3.7597151038282921</v>
      </c>
      <c r="I96" s="90">
        <v>10.737746336533602</v>
      </c>
      <c r="J96" s="91">
        <v>2.7850520995197576</v>
      </c>
      <c r="K96" s="74"/>
      <c r="M96" s="292"/>
      <c r="N96" s="298"/>
      <c r="P96" s="229"/>
      <c r="AA96" s="40"/>
    </row>
    <row r="97" spans="2:27" ht="20.25" customHeight="1">
      <c r="B97" s="87" t="s">
        <v>125</v>
      </c>
      <c r="C97" s="66">
        <v>2</v>
      </c>
      <c r="D97" s="88">
        <v>5.4910718000040833E-2</v>
      </c>
      <c r="E97" s="88">
        <v>0.35218010701918201</v>
      </c>
      <c r="F97" s="88">
        <v>0.31441556099738194</v>
      </c>
      <c r="G97" s="89">
        <v>6.7069999999999999</v>
      </c>
      <c r="H97" s="90">
        <v>0.19623717399281815</v>
      </c>
      <c r="I97" s="90">
        <v>3.8593310885254235</v>
      </c>
      <c r="J97" s="91">
        <v>3.9847977229166274</v>
      </c>
      <c r="K97" s="74"/>
      <c r="M97" s="292"/>
      <c r="N97" s="298"/>
      <c r="P97" s="229"/>
      <c r="AA97" s="40"/>
    </row>
    <row r="98" spans="2:27" ht="20.25" customHeight="1">
      <c r="B98" s="87" t="s">
        <v>125</v>
      </c>
      <c r="C98" s="66">
        <v>3</v>
      </c>
      <c r="D98" s="88">
        <v>2.7870082801077431E-2</v>
      </c>
      <c r="E98" s="88">
        <v>0.34115194892995848</v>
      </c>
      <c r="F98" s="88">
        <v>0.41651933072430597</v>
      </c>
      <c r="G98" s="89">
        <v>1.966</v>
      </c>
      <c r="H98" s="90">
        <v>2.4866825714883939E-2</v>
      </c>
      <c r="I98" s="90">
        <v>1.1687408085995452</v>
      </c>
      <c r="J98" s="91">
        <v>5.7096518627896407</v>
      </c>
      <c r="K98" s="74"/>
      <c r="M98" s="292"/>
      <c r="N98" s="298"/>
      <c r="P98" s="229"/>
      <c r="AA98" s="40"/>
    </row>
    <row r="99" spans="2:27" ht="20.25" customHeight="1">
      <c r="B99" s="87" t="s">
        <v>125</v>
      </c>
      <c r="C99" s="66">
        <v>4</v>
      </c>
      <c r="D99" s="88">
        <v>5.0052195063858447E-2</v>
      </c>
      <c r="E99" s="88">
        <v>0.41031147407893465</v>
      </c>
      <c r="F99" s="88">
        <v>0.41962310215915161</v>
      </c>
      <c r="G99" s="89">
        <v>3.758</v>
      </c>
      <c r="H99" s="90">
        <v>0</v>
      </c>
      <c r="I99" s="90">
        <v>0</v>
      </c>
      <c r="J99" s="91">
        <v>4.7679156056747907</v>
      </c>
      <c r="K99" s="74"/>
      <c r="M99" s="292"/>
      <c r="N99" s="298"/>
      <c r="P99" s="229"/>
      <c r="AA99" s="40"/>
    </row>
    <row r="100" spans="2:27" ht="20.25" customHeight="1">
      <c r="B100" s="87" t="s">
        <v>125</v>
      </c>
      <c r="C100" s="66">
        <v>5</v>
      </c>
      <c r="D100" s="88">
        <v>0</v>
      </c>
      <c r="E100" s="88">
        <v>0</v>
      </c>
      <c r="F100" s="88">
        <v>0</v>
      </c>
      <c r="G100" s="89">
        <v>0</v>
      </c>
      <c r="H100" s="90">
        <v>0</v>
      </c>
      <c r="I100" s="90">
        <v>0</v>
      </c>
      <c r="J100" s="91">
        <v>0</v>
      </c>
      <c r="K100" s="74"/>
      <c r="M100" s="292"/>
      <c r="N100" s="298"/>
      <c r="P100" s="229"/>
      <c r="AA100" s="40"/>
    </row>
    <row r="101" spans="2:27" ht="20.25" customHeight="1">
      <c r="B101" s="87" t="s">
        <v>125</v>
      </c>
      <c r="C101" s="66">
        <v>6</v>
      </c>
      <c r="D101" s="88">
        <v>4.2235170454685021E-2</v>
      </c>
      <c r="E101" s="88">
        <v>0.31419883609438154</v>
      </c>
      <c r="F101" s="88">
        <v>0.18416063388201009</v>
      </c>
      <c r="G101" s="89">
        <v>8.5399999999999991</v>
      </c>
      <c r="H101" s="90">
        <v>3.6942955643332012E-2</v>
      </c>
      <c r="I101" s="90">
        <v>2.3089347277082508</v>
      </c>
      <c r="J101" s="91">
        <v>2.4030574469785075</v>
      </c>
      <c r="K101" s="74"/>
      <c r="M101" s="292"/>
      <c r="N101" s="298"/>
      <c r="P101" s="229"/>
      <c r="AA101" s="40"/>
    </row>
    <row r="102" spans="2:27" ht="20.25" customHeight="1">
      <c r="B102" s="87" t="s">
        <v>125</v>
      </c>
      <c r="C102" s="66">
        <v>7</v>
      </c>
      <c r="D102" s="88">
        <v>4.3113282102492129E-2</v>
      </c>
      <c r="E102" s="88">
        <v>0.31515882349141516</v>
      </c>
      <c r="F102" s="88">
        <v>0.18498431679251121</v>
      </c>
      <c r="G102" s="89">
        <v>9.1519999999999992</v>
      </c>
      <c r="H102" s="90">
        <v>1.8818343519075402E-2</v>
      </c>
      <c r="I102" s="90">
        <v>2.4463846574798023</v>
      </c>
      <c r="J102" s="91">
        <v>2.3193273643201757</v>
      </c>
      <c r="K102" s="74"/>
      <c r="M102" s="292"/>
      <c r="N102" s="298"/>
      <c r="P102" s="229"/>
      <c r="AA102" s="40"/>
    </row>
    <row r="103" spans="2:27" ht="20.25" customHeight="1">
      <c r="B103" s="87" t="s">
        <v>125</v>
      </c>
      <c r="C103" s="66">
        <v>8</v>
      </c>
      <c r="D103" s="88">
        <v>5.258332751235948E-2</v>
      </c>
      <c r="E103" s="88">
        <v>0.31356426361143802</v>
      </c>
      <c r="F103" s="88">
        <v>0.17527289015258479</v>
      </c>
      <c r="G103" s="89">
        <v>10.16</v>
      </c>
      <c r="H103" s="90">
        <v>7.1249142338449103E-2</v>
      </c>
      <c r="I103" s="90">
        <v>2.0899748419278401</v>
      </c>
      <c r="J103" s="91">
        <v>2.205805975395799</v>
      </c>
      <c r="K103" s="74"/>
      <c r="M103" s="292"/>
      <c r="N103" s="298"/>
      <c r="P103" s="229"/>
      <c r="AA103" s="40"/>
    </row>
    <row r="104" spans="2:27" ht="20.25" customHeight="1">
      <c r="B104" s="87" t="s">
        <v>125</v>
      </c>
      <c r="C104" s="66">
        <v>9</v>
      </c>
      <c r="D104" s="88">
        <v>5.4618344126603859E-2</v>
      </c>
      <c r="E104" s="88">
        <v>0.32420945310391669</v>
      </c>
      <c r="F104" s="88">
        <v>0.17881141935527914</v>
      </c>
      <c r="G104" s="89">
        <v>10.157</v>
      </c>
      <c r="H104" s="90">
        <v>0</v>
      </c>
      <c r="I104" s="90">
        <v>3.5453988320443277</v>
      </c>
      <c r="J104" s="91">
        <v>2.2401739809917331</v>
      </c>
      <c r="K104" s="74"/>
      <c r="M104" s="292"/>
      <c r="N104" s="298"/>
      <c r="P104" s="229"/>
      <c r="AA104" s="40"/>
    </row>
    <row r="105" spans="2:27" ht="20.25" customHeight="1">
      <c r="B105" s="87" t="s">
        <v>125</v>
      </c>
      <c r="C105" s="66">
        <v>10</v>
      </c>
      <c r="D105" s="88">
        <v>5.1428865949573521E-2</v>
      </c>
      <c r="E105" s="88">
        <v>0.32814166353062257</v>
      </c>
      <c r="F105" s="88">
        <v>0.20798800193327127</v>
      </c>
      <c r="G105" s="89">
        <v>9.0830000000000002</v>
      </c>
      <c r="H105" s="90">
        <v>3.5073862046082843E-2</v>
      </c>
      <c r="I105" s="90">
        <v>6.6640337887557406</v>
      </c>
      <c r="J105" s="91">
        <v>2.4474718158305202</v>
      </c>
      <c r="K105" s="74" t="s">
        <v>68</v>
      </c>
      <c r="M105" s="292"/>
      <c r="N105" s="298"/>
      <c r="P105" s="229"/>
      <c r="AA105" s="40"/>
    </row>
    <row r="106" spans="2:27" ht="20.25" customHeight="1">
      <c r="B106" s="87" t="s">
        <v>120</v>
      </c>
      <c r="C106" s="66">
        <v>1</v>
      </c>
      <c r="D106" s="88">
        <v>6.8825751608082492E-2</v>
      </c>
      <c r="E106" s="88">
        <v>0.443361271996772</v>
      </c>
      <c r="F106" s="88">
        <v>0.15846508122812408</v>
      </c>
      <c r="G106" s="89">
        <v>9.7106666666666666</v>
      </c>
      <c r="H106" s="90">
        <v>0.76147263556182243</v>
      </c>
      <c r="I106" s="90">
        <v>11.592764434501538</v>
      </c>
      <c r="J106" s="91">
        <v>1.982633005099212</v>
      </c>
      <c r="K106" s="74"/>
      <c r="M106" s="292"/>
      <c r="N106" s="298"/>
      <c r="P106" s="229"/>
      <c r="AA106" s="40"/>
    </row>
    <row r="107" spans="2:27" ht="20.25" customHeight="1">
      <c r="B107" s="87" t="s">
        <v>120</v>
      </c>
      <c r="C107" s="66">
        <v>2</v>
      </c>
      <c r="D107" s="88">
        <v>6.658738337808115E-2</v>
      </c>
      <c r="E107" s="88">
        <v>0.37010599601467886</v>
      </c>
      <c r="F107" s="88">
        <v>0.11123277671320377</v>
      </c>
      <c r="G107" s="89">
        <v>8.2140000000000004</v>
      </c>
      <c r="H107" s="90">
        <v>0.31480974541472762</v>
      </c>
      <c r="I107" s="90">
        <v>3.1800346746965964</v>
      </c>
      <c r="J107" s="91">
        <v>2.0001945622231343</v>
      </c>
      <c r="K107" s="74"/>
      <c r="M107" s="292"/>
      <c r="N107" s="298"/>
      <c r="P107" s="229"/>
      <c r="AA107" s="40"/>
    </row>
    <row r="108" spans="2:27" ht="20.25" customHeight="1">
      <c r="B108" s="87" t="s">
        <v>120</v>
      </c>
      <c r="C108" s="66">
        <v>3</v>
      </c>
      <c r="D108" s="88">
        <v>3.7276844625639308E-2</v>
      </c>
      <c r="E108" s="88">
        <v>0.36604004238822685</v>
      </c>
      <c r="F108" s="88">
        <v>0.10278706010413684</v>
      </c>
      <c r="G108" s="89">
        <v>5.5154999999999994</v>
      </c>
      <c r="H108" s="90">
        <v>0.42771663205838806</v>
      </c>
      <c r="I108" s="90">
        <v>2.3997154198644299</v>
      </c>
      <c r="J108" s="91">
        <v>2.4342802537941775</v>
      </c>
      <c r="K108" s="74"/>
      <c r="M108" s="292"/>
      <c r="N108" s="298"/>
      <c r="P108" s="229"/>
      <c r="AA108" s="40"/>
    </row>
    <row r="109" spans="2:27" ht="20.25" customHeight="1">
      <c r="B109" s="87" t="s">
        <v>120</v>
      </c>
      <c r="C109" s="66">
        <v>4</v>
      </c>
      <c r="D109" s="88">
        <v>3.7906320639659818E-2</v>
      </c>
      <c r="E109" s="88">
        <v>0.36150804036773015</v>
      </c>
      <c r="F109" s="88">
        <v>0.1114812264704042</v>
      </c>
      <c r="G109" s="89">
        <v>5.8368333333333338</v>
      </c>
      <c r="H109" s="90">
        <v>0.53767686045624741</v>
      </c>
      <c r="I109" s="90">
        <v>2.5106040500336069</v>
      </c>
      <c r="J109" s="91">
        <v>2.3872354181749373</v>
      </c>
      <c r="K109" s="74"/>
      <c r="M109" s="292"/>
      <c r="N109" s="298"/>
      <c r="P109" s="229"/>
      <c r="AA109" s="40"/>
    </row>
    <row r="110" spans="2:27" ht="20.25" customHeight="1">
      <c r="B110" s="87" t="s">
        <v>120</v>
      </c>
      <c r="C110" s="66">
        <v>5</v>
      </c>
      <c r="D110" s="88">
        <v>3.4965998359628804E-2</v>
      </c>
      <c r="E110" s="88">
        <v>0.36170020562977501</v>
      </c>
      <c r="F110" s="88">
        <v>0.11072016184097812</v>
      </c>
      <c r="G110" s="89">
        <v>6.3940000000000001</v>
      </c>
      <c r="H110" s="90">
        <v>0.27737827601080112</v>
      </c>
      <c r="I110" s="90">
        <v>1.6873845123990401</v>
      </c>
      <c r="J110" s="91">
        <v>2.3000049974427976</v>
      </c>
      <c r="K110" s="74"/>
      <c r="M110" s="292"/>
      <c r="N110" s="298"/>
      <c r="P110" s="229"/>
      <c r="AA110" s="40"/>
    </row>
    <row r="111" spans="2:27" ht="20.25" customHeight="1">
      <c r="B111" s="87" t="s">
        <v>120</v>
      </c>
      <c r="C111" s="66">
        <v>6</v>
      </c>
      <c r="D111" s="88">
        <v>3.9988836921444476E-2</v>
      </c>
      <c r="E111" s="88">
        <v>0.36495081615714609</v>
      </c>
      <c r="F111" s="88">
        <v>0.1095543424086424</v>
      </c>
      <c r="G111" s="89">
        <v>7.418499999999999</v>
      </c>
      <c r="H111" s="90">
        <v>0.38676463603209726</v>
      </c>
      <c r="I111" s="90">
        <v>2.7638461631057738</v>
      </c>
      <c r="J111" s="91">
        <v>2.1255443544625288</v>
      </c>
      <c r="K111" s="74"/>
      <c r="M111" s="292"/>
      <c r="N111" s="298"/>
      <c r="P111" s="229"/>
      <c r="AA111" s="40"/>
    </row>
    <row r="112" spans="2:27" ht="20.25" customHeight="1">
      <c r="B112" s="87" t="s">
        <v>120</v>
      </c>
      <c r="C112" s="66">
        <v>7</v>
      </c>
      <c r="D112" s="88">
        <v>4.1487982280237104E-2</v>
      </c>
      <c r="E112" s="88">
        <v>0.3656206519399523</v>
      </c>
      <c r="F112" s="88">
        <v>0.11156550029370216</v>
      </c>
      <c r="G112" s="89">
        <v>7.9899999999999993</v>
      </c>
      <c r="H112" s="90">
        <v>0.30084264211752043</v>
      </c>
      <c r="I112" s="90">
        <v>2.6822115080357247</v>
      </c>
      <c r="J112" s="91">
        <v>2.04577436694772</v>
      </c>
      <c r="K112" s="74"/>
      <c r="M112" s="292"/>
      <c r="N112" s="298"/>
      <c r="P112" s="229"/>
      <c r="AA112" s="40"/>
    </row>
    <row r="113" spans="2:27" ht="20.25" customHeight="1">
      <c r="B113" s="87" t="s">
        <v>120</v>
      </c>
      <c r="C113" s="66">
        <v>8</v>
      </c>
      <c r="D113" s="88">
        <v>4.0036952498457741E-2</v>
      </c>
      <c r="E113" s="88">
        <v>0.36454312390262417</v>
      </c>
      <c r="F113" s="88">
        <v>0.10375492778179815</v>
      </c>
      <c r="G113" s="89">
        <v>8.7716666666666665</v>
      </c>
      <c r="H113" s="90">
        <v>0.32840333224703672</v>
      </c>
      <c r="I113" s="90">
        <v>2.9556299902233301</v>
      </c>
      <c r="J113" s="91">
        <v>1.9259257685378535</v>
      </c>
      <c r="K113" s="74"/>
      <c r="M113" s="292"/>
      <c r="N113" s="298"/>
      <c r="P113" s="229"/>
      <c r="AA113" s="40"/>
    </row>
    <row r="114" spans="2:27" ht="20.25" customHeight="1">
      <c r="B114" s="87" t="s">
        <v>120</v>
      </c>
      <c r="C114" s="66">
        <v>9</v>
      </c>
      <c r="D114" s="88">
        <v>4.2519095109377888E-2</v>
      </c>
      <c r="E114" s="88">
        <v>0.3715565088558147</v>
      </c>
      <c r="F114" s="88">
        <v>0.12116482487831245</v>
      </c>
      <c r="G114" s="89">
        <v>8.7612000000000005</v>
      </c>
      <c r="H114" s="90">
        <v>0.27800724637471308</v>
      </c>
      <c r="I114" s="90">
        <v>4.1121905192926311</v>
      </c>
      <c r="J114" s="91">
        <v>2.0032488025109561</v>
      </c>
      <c r="K114" s="74"/>
      <c r="M114" s="292"/>
      <c r="N114" s="298"/>
      <c r="P114" s="229"/>
      <c r="AA114" s="40"/>
    </row>
    <row r="115" spans="2:27" ht="20.25" customHeight="1">
      <c r="B115" s="87" t="s">
        <v>120</v>
      </c>
      <c r="C115" s="66">
        <v>10</v>
      </c>
      <c r="D115" s="88">
        <v>4.0415242824480106E-2</v>
      </c>
      <c r="E115" s="88">
        <v>0.37201282934205376</v>
      </c>
      <c r="F115" s="88">
        <v>0.13435055786630154</v>
      </c>
      <c r="G115" s="89">
        <v>7.1542000000000003</v>
      </c>
      <c r="H115" s="90">
        <v>0.22332988621694921</v>
      </c>
      <c r="I115" s="90">
        <v>5.8418396552538816</v>
      </c>
      <c r="J115" s="91">
        <v>2.2801386373296988</v>
      </c>
      <c r="K115" s="74" t="s">
        <v>68</v>
      </c>
      <c r="M115" s="292"/>
      <c r="N115" s="298"/>
      <c r="P115" s="229"/>
      <c r="AA115" s="40"/>
    </row>
    <row r="116" spans="2:27" ht="20.25" customHeight="1">
      <c r="B116" s="87" t="s">
        <v>122</v>
      </c>
      <c r="C116" s="66">
        <v>1</v>
      </c>
      <c r="D116" s="88">
        <v>2.545072921165286E-2</v>
      </c>
      <c r="E116" s="88">
        <v>0.44106314934176422</v>
      </c>
      <c r="F116" s="88">
        <v>0.27743017263178749</v>
      </c>
      <c r="G116" s="89">
        <v>13.244999999999999</v>
      </c>
      <c r="H116" s="90">
        <v>1.1730405251000231</v>
      </c>
      <c r="I116" s="90">
        <v>26.988050004809875</v>
      </c>
      <c r="J116" s="91">
        <v>2.102175997979467</v>
      </c>
      <c r="K116" s="74"/>
      <c r="M116" s="292"/>
      <c r="N116" s="298"/>
      <c r="P116" s="229"/>
      <c r="AA116" s="40"/>
    </row>
    <row r="117" spans="2:27" ht="20.25" customHeight="1">
      <c r="B117" s="87" t="s">
        <v>122</v>
      </c>
      <c r="C117" s="66">
        <v>2</v>
      </c>
      <c r="D117" s="88">
        <v>4.4853145722929977E-2</v>
      </c>
      <c r="E117" s="88">
        <v>0.34851762715624168</v>
      </c>
      <c r="F117" s="88">
        <v>0.23370313766632717</v>
      </c>
      <c r="G117" s="89">
        <v>9.4496250000000011</v>
      </c>
      <c r="H117" s="90">
        <v>6.6095094522366768E-2</v>
      </c>
      <c r="I117" s="90">
        <v>7.6374021291190006</v>
      </c>
      <c r="J117" s="91">
        <v>2.4431057542716315</v>
      </c>
      <c r="K117" s="74"/>
      <c r="M117" s="292"/>
      <c r="N117" s="298"/>
      <c r="P117" s="229"/>
      <c r="AA117" s="40"/>
    </row>
    <row r="118" spans="2:27" ht="20.25" customHeight="1">
      <c r="B118" s="87" t="s">
        <v>122</v>
      </c>
      <c r="C118" s="66">
        <v>3</v>
      </c>
      <c r="D118" s="88">
        <v>2.621013063322971E-2</v>
      </c>
      <c r="E118" s="88">
        <v>0.33344620455296237</v>
      </c>
      <c r="F118" s="88">
        <v>0.24174758470530411</v>
      </c>
      <c r="G118" s="89">
        <v>8.932500000000001</v>
      </c>
      <c r="H118" s="90">
        <v>0.12406547679603389</v>
      </c>
      <c r="I118" s="90">
        <v>6.9556709248873192</v>
      </c>
      <c r="J118" s="91">
        <v>2.5169721920110009</v>
      </c>
      <c r="K118" s="74"/>
      <c r="M118" s="292"/>
      <c r="N118" s="298"/>
      <c r="P118" s="229"/>
      <c r="AA118" s="40"/>
    </row>
    <row r="119" spans="2:27" ht="20.25" customHeight="1">
      <c r="B119" s="87" t="s">
        <v>122</v>
      </c>
      <c r="C119" s="66">
        <v>4</v>
      </c>
      <c r="D119" s="88">
        <v>2.7433462846986625E-2</v>
      </c>
      <c r="E119" s="88">
        <v>0.33013884073622135</v>
      </c>
      <c r="F119" s="88">
        <v>0.25230719309775018</v>
      </c>
      <c r="G119" s="89">
        <v>9.3618749999999995</v>
      </c>
      <c r="H119" s="90">
        <v>7.1440232374875567E-2</v>
      </c>
      <c r="I119" s="90">
        <v>8.1614306847573364</v>
      </c>
      <c r="J119" s="91">
        <v>2.4543468651392537</v>
      </c>
      <c r="K119" s="74"/>
      <c r="M119" s="292"/>
      <c r="N119" s="298"/>
      <c r="P119" s="229"/>
      <c r="AA119" s="40"/>
    </row>
    <row r="120" spans="2:27" ht="20.25" customHeight="1">
      <c r="B120" s="87" t="s">
        <v>122</v>
      </c>
      <c r="C120" s="66">
        <v>5</v>
      </c>
      <c r="D120" s="88">
        <v>2.9069338343621146E-2</v>
      </c>
      <c r="E120" s="88">
        <v>0.33354711235897383</v>
      </c>
      <c r="F120" s="88">
        <v>0.25038419092911207</v>
      </c>
      <c r="G120" s="89">
        <v>10.59842857142857</v>
      </c>
      <c r="H120" s="90">
        <v>7.8706228975752315E-2</v>
      </c>
      <c r="I120" s="90">
        <v>10.568770809650241</v>
      </c>
      <c r="J120" s="91">
        <v>2.3445616200906008</v>
      </c>
      <c r="K120" s="74"/>
      <c r="M120" s="292"/>
      <c r="N120" s="298"/>
      <c r="P120" s="229"/>
      <c r="AA120" s="40"/>
    </row>
    <row r="121" spans="2:27" ht="20.25" customHeight="1">
      <c r="B121" s="87" t="s">
        <v>122</v>
      </c>
      <c r="C121" s="66">
        <v>6</v>
      </c>
      <c r="D121" s="88">
        <v>2.9922532971274646E-2</v>
      </c>
      <c r="E121" s="88">
        <v>0.33743623648382215</v>
      </c>
      <c r="F121" s="88">
        <v>0.23289482476093804</v>
      </c>
      <c r="G121" s="89">
        <v>11.744857142857143</v>
      </c>
      <c r="H121" s="90">
        <v>3.9261586726109035E-2</v>
      </c>
      <c r="I121" s="90">
        <v>10.659520796138603</v>
      </c>
      <c r="J121" s="91">
        <v>2.1878321525522773</v>
      </c>
      <c r="K121" s="74"/>
      <c r="M121" s="292"/>
      <c r="N121" s="298"/>
      <c r="P121" s="229"/>
      <c r="AA121" s="40"/>
    </row>
    <row r="122" spans="2:27" ht="20.25" customHeight="1">
      <c r="B122" s="87" t="s">
        <v>122</v>
      </c>
      <c r="C122" s="66">
        <v>7</v>
      </c>
      <c r="D122" s="88">
        <v>3.1048015278347333E-2</v>
      </c>
      <c r="E122" s="88">
        <v>0.33698387962596321</v>
      </c>
      <c r="F122" s="88">
        <v>0.21746185459309891</v>
      </c>
      <c r="G122" s="89">
        <v>12.175857142857142</v>
      </c>
      <c r="H122" s="90">
        <v>4.7475818135513846E-2</v>
      </c>
      <c r="I122" s="90">
        <v>10.66397305453423</v>
      </c>
      <c r="J122" s="91">
        <v>2.1288891303891644</v>
      </c>
      <c r="K122" s="74"/>
      <c r="M122" s="292"/>
      <c r="N122" s="298"/>
      <c r="P122" s="229"/>
      <c r="AA122" s="40"/>
    </row>
    <row r="123" spans="2:27" ht="20.25" customHeight="1">
      <c r="B123" s="87" t="s">
        <v>122</v>
      </c>
      <c r="C123" s="66">
        <v>8</v>
      </c>
      <c r="D123" s="88">
        <v>3.0440251067774163E-2</v>
      </c>
      <c r="E123" s="88">
        <v>0.3544724462300915</v>
      </c>
      <c r="F123" s="88">
        <v>0.21301679006841101</v>
      </c>
      <c r="G123" s="89">
        <v>13.396142857142859</v>
      </c>
      <c r="H123" s="90">
        <v>2.5005231650133027E-2</v>
      </c>
      <c r="I123" s="90">
        <v>11.469066250194349</v>
      </c>
      <c r="J123" s="91">
        <v>2.0342673968803404</v>
      </c>
      <c r="K123" s="74"/>
      <c r="M123" s="292"/>
      <c r="N123" s="298"/>
      <c r="P123" s="229"/>
      <c r="AA123" s="40"/>
    </row>
    <row r="124" spans="2:27" ht="20.25" customHeight="1">
      <c r="B124" s="87" t="s">
        <v>122</v>
      </c>
      <c r="C124" s="66">
        <v>9</v>
      </c>
      <c r="D124" s="88">
        <v>2.6378054026436337E-2</v>
      </c>
      <c r="E124" s="88">
        <v>0.34656101427807684</v>
      </c>
      <c r="F124" s="88">
        <v>0.2337069375256999</v>
      </c>
      <c r="G124" s="89">
        <v>12.436166666666667</v>
      </c>
      <c r="H124" s="90">
        <v>3.5254749215341455E-2</v>
      </c>
      <c r="I124" s="90">
        <v>12.954517848037288</v>
      </c>
      <c r="J124" s="91">
        <v>2.118043454501886</v>
      </c>
      <c r="K124" s="74"/>
      <c r="M124" s="292"/>
      <c r="N124" s="298"/>
      <c r="P124" s="229"/>
      <c r="AA124" s="40"/>
    </row>
    <row r="125" spans="2:27" ht="20.25" customHeight="1">
      <c r="B125" s="87" t="s">
        <v>122</v>
      </c>
      <c r="C125" s="66">
        <v>10</v>
      </c>
      <c r="D125" s="88">
        <v>2.2893519918249904E-2</v>
      </c>
      <c r="E125" s="88">
        <v>0.34108524723851674</v>
      </c>
      <c r="F125" s="88">
        <v>0.26853375908850535</v>
      </c>
      <c r="G125" s="89">
        <v>10.815833333333336</v>
      </c>
      <c r="H125" s="90">
        <v>8.2039773644060551E-2</v>
      </c>
      <c r="I125" s="90">
        <v>15.739916571996188</v>
      </c>
      <c r="J125" s="91">
        <v>2.3436142396500252</v>
      </c>
      <c r="K125" s="74" t="s">
        <v>69</v>
      </c>
      <c r="M125" s="292"/>
      <c r="N125" s="298"/>
      <c r="P125" s="229"/>
      <c r="AA125" s="40"/>
    </row>
    <row r="126" spans="2:27" ht="20.25" customHeight="1">
      <c r="B126" s="87" t="s">
        <v>127</v>
      </c>
      <c r="C126" s="66">
        <v>1</v>
      </c>
      <c r="D126" s="88">
        <v>2.7596611329717784E-2</v>
      </c>
      <c r="E126" s="88">
        <v>0.44185621626164939</v>
      </c>
      <c r="F126" s="88">
        <v>0.25067597794114738</v>
      </c>
      <c r="G126" s="89">
        <v>11.846333333333334</v>
      </c>
      <c r="H126" s="90">
        <v>0.94221229864170986</v>
      </c>
      <c r="I126" s="90">
        <v>64.236709066220101</v>
      </c>
      <c r="J126" s="91">
        <v>2.0629829814133314</v>
      </c>
      <c r="K126" s="74"/>
      <c r="M126" s="292"/>
      <c r="N126" s="298"/>
      <c r="P126" s="229"/>
      <c r="AA126" s="40"/>
    </row>
    <row r="127" spans="2:27" ht="20.25" customHeight="1">
      <c r="B127" s="87" t="s">
        <v>127</v>
      </c>
      <c r="C127" s="66">
        <v>2</v>
      </c>
      <c r="D127" s="88">
        <v>5.1065174227268244E-2</v>
      </c>
      <c r="E127" s="88">
        <v>0.3529803324526869</v>
      </c>
      <c r="F127" s="88">
        <v>0.20393065063340785</v>
      </c>
      <c r="G127" s="89">
        <v>9.2250000000000014</v>
      </c>
      <c r="H127" s="90">
        <v>4.9159658650078229E-2</v>
      </c>
      <c r="I127" s="90">
        <v>24.288968011359483</v>
      </c>
      <c r="J127" s="91">
        <v>2.3260676808951062</v>
      </c>
      <c r="K127" s="74"/>
      <c r="M127" s="292"/>
      <c r="N127" s="298"/>
      <c r="P127" s="229"/>
      <c r="AA127" s="40"/>
    </row>
    <row r="128" spans="2:27" ht="20.25" customHeight="1">
      <c r="B128" s="87" t="s">
        <v>127</v>
      </c>
      <c r="C128" s="66">
        <v>3</v>
      </c>
      <c r="D128" s="88">
        <v>2.8619979056228314E-2</v>
      </c>
      <c r="E128" s="88">
        <v>0.31972203058563303</v>
      </c>
      <c r="F128" s="88">
        <v>0.18251679836819051</v>
      </c>
      <c r="G128" s="89">
        <v>7.5977500000000004</v>
      </c>
      <c r="H128" s="90">
        <v>2.036638999831027E-2</v>
      </c>
      <c r="I128" s="90">
        <v>16.235407226986336</v>
      </c>
      <c r="J128" s="91">
        <v>2.5216142753745752</v>
      </c>
      <c r="K128" s="74"/>
      <c r="M128" s="292"/>
      <c r="N128" s="293"/>
      <c r="P128" s="229"/>
      <c r="AA128" s="40"/>
    </row>
    <row r="129" spans="2:27" ht="20.25" customHeight="1">
      <c r="B129" s="87" t="s">
        <v>127</v>
      </c>
      <c r="C129" s="66">
        <v>4</v>
      </c>
      <c r="D129" s="88">
        <v>1.9487227587062637E-2</v>
      </c>
      <c r="E129" s="88">
        <v>0.31832673508420417</v>
      </c>
      <c r="F129" s="88">
        <v>0.19016024753094429</v>
      </c>
      <c r="G129" s="89">
        <v>7.5342500000000001</v>
      </c>
      <c r="H129" s="90">
        <v>6.5459637704283757E-2</v>
      </c>
      <c r="I129" s="90">
        <v>15.654204788138715</v>
      </c>
      <c r="J129" s="91">
        <v>2.5184619915482211</v>
      </c>
      <c r="K129" s="74"/>
      <c r="M129" s="292"/>
      <c r="N129" s="293"/>
      <c r="P129" s="229"/>
      <c r="AA129" s="40"/>
    </row>
    <row r="130" spans="2:27" ht="20.25" customHeight="1">
      <c r="B130" s="87" t="s">
        <v>127</v>
      </c>
      <c r="C130" s="66">
        <v>5</v>
      </c>
      <c r="D130" s="88">
        <v>1.9228028196429704E-2</v>
      </c>
      <c r="E130" s="88">
        <v>0.32862803273792524</v>
      </c>
      <c r="F130" s="88">
        <v>0.20043651280177782</v>
      </c>
      <c r="G130" s="89">
        <v>8.2279999999999998</v>
      </c>
      <c r="H130" s="90">
        <v>4.9637571273347652E-3</v>
      </c>
      <c r="I130" s="90">
        <v>15.486922237284467</v>
      </c>
      <c r="J130" s="91">
        <v>2.4245672588349865</v>
      </c>
      <c r="K130" s="74"/>
      <c r="M130" s="292"/>
      <c r="N130" s="293"/>
      <c r="P130" s="229"/>
      <c r="AA130" s="40"/>
    </row>
    <row r="131" spans="2:27" ht="20.25" customHeight="1">
      <c r="B131" s="87" t="s">
        <v>127</v>
      </c>
      <c r="C131" s="66">
        <v>6</v>
      </c>
      <c r="D131" s="88">
        <v>1.999000501736756E-2</v>
      </c>
      <c r="E131" s="88">
        <v>0.33845221336083559</v>
      </c>
      <c r="F131" s="88">
        <v>0.20701092537859353</v>
      </c>
      <c r="G131" s="89">
        <v>9.4856666666666669</v>
      </c>
      <c r="H131" s="90">
        <v>0.21934932490446996</v>
      </c>
      <c r="I131" s="90">
        <v>18.644692616879947</v>
      </c>
      <c r="J131" s="91">
        <v>2.2683600056597819</v>
      </c>
      <c r="K131" s="74"/>
      <c r="M131" s="292"/>
      <c r="N131" s="293"/>
      <c r="P131" s="229"/>
      <c r="AA131" s="40"/>
    </row>
    <row r="132" spans="2:27" ht="20.25" customHeight="1">
      <c r="B132" s="87" t="s">
        <v>127</v>
      </c>
      <c r="C132" s="66">
        <v>7</v>
      </c>
      <c r="D132" s="88">
        <v>2.6316839750686761E-2</v>
      </c>
      <c r="E132" s="88">
        <v>0.34205686564369203</v>
      </c>
      <c r="F132" s="88">
        <v>0.2114583762642655</v>
      </c>
      <c r="G132" s="89">
        <v>10.511333333333333</v>
      </c>
      <c r="H132" s="90">
        <v>0.10344256305409487</v>
      </c>
      <c r="I132" s="90">
        <v>24.896991623493467</v>
      </c>
      <c r="J132" s="91">
        <v>2.1157344587343982</v>
      </c>
      <c r="K132" s="74"/>
      <c r="M132" s="292"/>
      <c r="N132" s="293"/>
      <c r="P132" s="229"/>
      <c r="AA132" s="40"/>
    </row>
    <row r="133" spans="2:27" ht="20.25" customHeight="1">
      <c r="B133" s="87" t="s">
        <v>127</v>
      </c>
      <c r="C133" s="66">
        <v>8</v>
      </c>
      <c r="D133" s="88">
        <v>3.265290801284218E-2</v>
      </c>
      <c r="E133" s="88">
        <v>0.30855115113247117</v>
      </c>
      <c r="F133" s="88">
        <v>0.17638881339607473</v>
      </c>
      <c r="G133" s="89">
        <v>11.42</v>
      </c>
      <c r="H133" s="90">
        <v>0.19034764035547633</v>
      </c>
      <c r="I133" s="90">
        <v>17.575432126155651</v>
      </c>
      <c r="J133" s="91">
        <v>2.1399893910057091</v>
      </c>
      <c r="K133" s="74"/>
    </row>
    <row r="134" spans="2:27" ht="20.25" customHeight="1">
      <c r="B134" s="87" t="s">
        <v>127</v>
      </c>
      <c r="C134" s="66">
        <v>9</v>
      </c>
      <c r="D134" s="88">
        <v>2.8562153899316257E-2</v>
      </c>
      <c r="E134" s="88">
        <v>0.31269878384164784</v>
      </c>
      <c r="F134" s="88">
        <v>0.1908673030178322</v>
      </c>
      <c r="G134" s="89">
        <v>11.027000000000001</v>
      </c>
      <c r="H134" s="90">
        <v>0.24458553305559894</v>
      </c>
      <c r="I134" s="90">
        <v>20.916592437976963</v>
      </c>
      <c r="J134" s="91">
        <v>2.1375650956194474</v>
      </c>
      <c r="K134" s="74"/>
    </row>
    <row r="135" spans="2:27" ht="20.25" customHeight="1">
      <c r="B135" s="87" t="s">
        <v>127</v>
      </c>
      <c r="C135" s="66">
        <v>10</v>
      </c>
      <c r="D135" s="88">
        <v>3.5464352273894391E-2</v>
      </c>
      <c r="E135" s="88">
        <v>0.31050525563651682</v>
      </c>
      <c r="F135" s="88">
        <v>0.2233240503815595</v>
      </c>
      <c r="G135" s="89">
        <v>10.403499999999999</v>
      </c>
      <c r="H135" s="90">
        <v>0.6318858789865831</v>
      </c>
      <c r="I135" s="90">
        <v>29.828475876544733</v>
      </c>
      <c r="J135" s="91">
        <v>2.2665776336926835</v>
      </c>
      <c r="K135" s="74" t="s">
        <v>69</v>
      </c>
      <c r="N135" s="299"/>
    </row>
    <row r="136" spans="2:27" ht="20.25" customHeight="1">
      <c r="B136" s="87" t="s">
        <v>118</v>
      </c>
      <c r="C136" s="66">
        <v>1</v>
      </c>
      <c r="D136" s="88">
        <v>4.3701189956198462E-2</v>
      </c>
      <c r="E136" s="88">
        <v>0.43609735950307205</v>
      </c>
      <c r="F136" s="88">
        <v>0.22298547102033256</v>
      </c>
      <c r="G136" s="89">
        <v>10.656333333333333</v>
      </c>
      <c r="H136" s="90">
        <v>1.9874542239318667</v>
      </c>
      <c r="I136" s="90">
        <v>35.153814596713943</v>
      </c>
      <c r="J136" s="91">
        <v>1.9762855353140079</v>
      </c>
      <c r="K136" s="74"/>
      <c r="N136" s="299"/>
    </row>
    <row r="137" spans="2:27" ht="20.25" customHeight="1">
      <c r="B137" s="87" t="s">
        <v>118</v>
      </c>
      <c r="C137" s="66">
        <v>2</v>
      </c>
      <c r="D137" s="88">
        <v>4.1790249371531724E-2</v>
      </c>
      <c r="E137" s="88">
        <v>0.3608910470540469</v>
      </c>
      <c r="F137" s="88">
        <v>0.15520901463176281</v>
      </c>
      <c r="G137" s="89">
        <v>7.3442499999999997</v>
      </c>
      <c r="H137" s="90">
        <v>7.3335342721723915E-2</v>
      </c>
      <c r="I137" s="90">
        <v>4.300594026752524</v>
      </c>
      <c r="J137" s="91">
        <v>2.1537123880746538</v>
      </c>
      <c r="K137" s="74"/>
      <c r="N137" s="299"/>
    </row>
    <row r="138" spans="2:27" ht="20.25" customHeight="1">
      <c r="B138" s="87" t="s">
        <v>118</v>
      </c>
      <c r="C138" s="66">
        <v>3</v>
      </c>
      <c r="D138" s="88">
        <v>2.260571535844411E-2</v>
      </c>
      <c r="E138" s="88">
        <v>0.36243807448003895</v>
      </c>
      <c r="F138" s="88">
        <v>0.1502917058394283</v>
      </c>
      <c r="G138" s="89">
        <v>6.9094000000000007</v>
      </c>
      <c r="H138" s="90">
        <v>0.13557241506133996</v>
      </c>
      <c r="I138" s="90">
        <v>5.0016537413701494</v>
      </c>
      <c r="J138" s="91">
        <v>2.2102720678925643</v>
      </c>
      <c r="K138" s="74"/>
      <c r="N138" s="299"/>
    </row>
    <row r="139" spans="2:27" ht="20.25" customHeight="1">
      <c r="B139" s="87" t="s">
        <v>118</v>
      </c>
      <c r="C139" s="66">
        <v>4</v>
      </c>
      <c r="D139" s="88">
        <v>2.2111507885537757E-2</v>
      </c>
      <c r="E139" s="88">
        <v>0.35384669617092196</v>
      </c>
      <c r="F139" s="88">
        <v>0.17212287187365155</v>
      </c>
      <c r="G139" s="89">
        <v>6.8938000000000006</v>
      </c>
      <c r="H139" s="90">
        <v>4.4179381897754506E-2</v>
      </c>
      <c r="I139" s="90">
        <v>4.744865615818834</v>
      </c>
      <c r="J139" s="91">
        <v>2.200151867388588</v>
      </c>
      <c r="K139" s="74"/>
      <c r="N139" s="299"/>
    </row>
    <row r="140" spans="2:27" ht="20.25" customHeight="1">
      <c r="B140" s="87" t="s">
        <v>118</v>
      </c>
      <c r="C140" s="66">
        <v>5</v>
      </c>
      <c r="D140" s="88">
        <v>2.4588991010127945E-2</v>
      </c>
      <c r="E140" s="88">
        <v>0.36643915503511709</v>
      </c>
      <c r="F140" s="88">
        <v>0.1727101566713711</v>
      </c>
      <c r="G140" s="89">
        <v>7.5890000000000004</v>
      </c>
      <c r="H140" s="90">
        <v>3.8490006262324024E-2</v>
      </c>
      <c r="I140" s="90">
        <v>5.1026751159195278</v>
      </c>
      <c r="J140" s="91">
        <v>2.1603415058248259</v>
      </c>
      <c r="K140" s="74"/>
    </row>
    <row r="141" spans="2:27" ht="20.25" customHeight="1">
      <c r="B141" s="87" t="s">
        <v>118</v>
      </c>
      <c r="C141" s="66">
        <v>6</v>
      </c>
      <c r="D141" s="88">
        <v>2.3061910225331942E-2</v>
      </c>
      <c r="E141" s="88">
        <v>0.36869446572572628</v>
      </c>
      <c r="F141" s="88">
        <v>0.16915154965455106</v>
      </c>
      <c r="G141" s="89">
        <v>8.8138000000000005</v>
      </c>
      <c r="H141" s="90">
        <v>2.3677428563067059E-2</v>
      </c>
      <c r="I141" s="90">
        <v>5.3084794838396343</v>
      </c>
      <c r="J141" s="91">
        <v>2.026446186774431</v>
      </c>
      <c r="K141" s="74"/>
    </row>
    <row r="142" spans="2:27" ht="20.25" customHeight="1">
      <c r="B142" s="87" t="s">
        <v>118</v>
      </c>
      <c r="C142" s="66">
        <v>7</v>
      </c>
      <c r="D142" s="88">
        <v>2.5170373454396728E-2</v>
      </c>
      <c r="E142" s="88">
        <v>0.3710878230452051</v>
      </c>
      <c r="F142" s="88">
        <v>0.18212154830132166</v>
      </c>
      <c r="G142" s="89">
        <v>9.2737499999999997</v>
      </c>
      <c r="H142" s="90">
        <v>0.141137414480905</v>
      </c>
      <c r="I142" s="90">
        <v>8.0122624528390691</v>
      </c>
      <c r="J142" s="91">
        <v>1.9936638508769606</v>
      </c>
      <c r="K142" s="74"/>
    </row>
    <row r="143" spans="2:27" ht="20.25" customHeight="1">
      <c r="B143" s="87" t="s">
        <v>118</v>
      </c>
      <c r="C143" s="66">
        <v>8</v>
      </c>
      <c r="D143" s="88">
        <v>2.7645186604454312E-2</v>
      </c>
      <c r="E143" s="88">
        <v>0.37020727522141322</v>
      </c>
      <c r="F143" s="88">
        <v>0.16146618540734373</v>
      </c>
      <c r="G143" s="89">
        <v>10.0525</v>
      </c>
      <c r="H143" s="90">
        <v>9.7520560642916837E-2</v>
      </c>
      <c r="I143" s="90">
        <v>10.072480763546981</v>
      </c>
      <c r="J143" s="91">
        <v>1.9181641300380052</v>
      </c>
      <c r="K143" s="74"/>
    </row>
    <row r="144" spans="2:27" ht="20.25" customHeight="1">
      <c r="B144" s="87" t="s">
        <v>118</v>
      </c>
      <c r="C144" s="66">
        <v>9</v>
      </c>
      <c r="D144" s="88">
        <v>2.5821632657989382E-2</v>
      </c>
      <c r="E144" s="88">
        <v>0.38090120772286562</v>
      </c>
      <c r="F144" s="88">
        <v>0.15740533023920558</v>
      </c>
      <c r="G144" s="89">
        <v>9.8527500000000003</v>
      </c>
      <c r="H144" s="90">
        <v>0.17827880725535317</v>
      </c>
      <c r="I144" s="90">
        <v>12.070960907914538</v>
      </c>
      <c r="J144" s="91">
        <v>1.9348656580842303</v>
      </c>
      <c r="K144" s="74"/>
    </row>
    <row r="145" spans="2:14" ht="20.25" customHeight="1">
      <c r="B145" s="87" t="s">
        <v>118</v>
      </c>
      <c r="C145" s="66">
        <v>10</v>
      </c>
      <c r="D145" s="88">
        <v>3.3260994497859402E-2</v>
      </c>
      <c r="E145" s="88">
        <v>0.37596043140595592</v>
      </c>
      <c r="F145" s="88">
        <v>0.17215679928928632</v>
      </c>
      <c r="G145" s="89">
        <v>8.6587499999999995</v>
      </c>
      <c r="H145" s="90">
        <v>0.7193181028800264</v>
      </c>
      <c r="I145" s="90">
        <v>14.057530924855373</v>
      </c>
      <c r="J145" s="91">
        <v>2.1185762891833315</v>
      </c>
      <c r="K145" s="74" t="s">
        <v>67</v>
      </c>
    </row>
    <row r="146" spans="2:14" ht="20.25" customHeight="1">
      <c r="B146" s="87" t="s">
        <v>123</v>
      </c>
      <c r="C146" s="66">
        <v>1</v>
      </c>
      <c r="D146" s="88">
        <v>4.1390091157972188E-2</v>
      </c>
      <c r="E146" s="88">
        <v>0.45214028186580285</v>
      </c>
      <c r="F146" s="88">
        <v>0.15286427772370115</v>
      </c>
      <c r="G146" s="89">
        <v>8.15</v>
      </c>
      <c r="H146" s="90">
        <v>0.99339540324810638</v>
      </c>
      <c r="I146" s="90">
        <v>16.428091146252267</v>
      </c>
      <c r="J146" s="91">
        <v>2.0371979072684696</v>
      </c>
      <c r="K146" s="74"/>
    </row>
    <row r="147" spans="2:14" ht="20.25" customHeight="1">
      <c r="B147" s="87" t="s">
        <v>123</v>
      </c>
      <c r="C147" s="66">
        <v>2</v>
      </c>
      <c r="D147" s="88">
        <v>6.6611098864129373E-2</v>
      </c>
      <c r="E147" s="88">
        <v>0.35956647151392568</v>
      </c>
      <c r="F147" s="88">
        <v>0.12258392971190285</v>
      </c>
      <c r="G147" s="89">
        <v>5.8427999999999995</v>
      </c>
      <c r="H147" s="90">
        <v>0.1993234629461835</v>
      </c>
      <c r="I147" s="90">
        <v>3.6376531987678491</v>
      </c>
      <c r="J147" s="91">
        <v>2.4262978621964502</v>
      </c>
      <c r="K147" s="74"/>
    </row>
    <row r="148" spans="2:14" ht="20.25" customHeight="1">
      <c r="B148" s="87" t="s">
        <v>123</v>
      </c>
      <c r="C148" s="66">
        <v>3</v>
      </c>
      <c r="D148" s="88">
        <v>2.6693799668662938E-2</v>
      </c>
      <c r="E148" s="88">
        <v>0.32855986022067024</v>
      </c>
      <c r="F148" s="88">
        <v>0.13045469081824612</v>
      </c>
      <c r="G148" s="89">
        <v>4.8037999999999998</v>
      </c>
      <c r="H148" s="90">
        <v>0.24067743477566306</v>
      </c>
      <c r="I148" s="90">
        <v>1.9630253273890017</v>
      </c>
      <c r="J148" s="91">
        <v>2.5872774360823501</v>
      </c>
      <c r="K148" s="74"/>
    </row>
    <row r="149" spans="2:14" ht="20.25" customHeight="1">
      <c r="B149" s="87" t="s">
        <v>123</v>
      </c>
      <c r="C149" s="66">
        <v>4</v>
      </c>
      <c r="D149" s="88">
        <v>1.9886882299665471E-2</v>
      </c>
      <c r="E149" s="88">
        <v>0.31401086050234672</v>
      </c>
      <c r="F149" s="88">
        <v>0.15325200636485958</v>
      </c>
      <c r="G149" s="89">
        <v>5.0355999999999996</v>
      </c>
      <c r="H149" s="90">
        <v>0.16942838292508824</v>
      </c>
      <c r="I149" s="90">
        <v>3.1263570658796045</v>
      </c>
      <c r="J149" s="91">
        <v>2.6018808431949481</v>
      </c>
      <c r="K149" s="74"/>
    </row>
    <row r="150" spans="2:14" ht="20.25" customHeight="1">
      <c r="B150" s="87" t="s">
        <v>123</v>
      </c>
      <c r="C150" s="66">
        <v>5</v>
      </c>
      <c r="D150" s="88">
        <v>2.0401570365868888E-2</v>
      </c>
      <c r="E150" s="88">
        <v>0.31333466310410407</v>
      </c>
      <c r="F150" s="88">
        <v>0.15163980447164771</v>
      </c>
      <c r="G150" s="89">
        <v>5.37</v>
      </c>
      <c r="H150" s="90">
        <v>0.27660099668261717</v>
      </c>
      <c r="I150" s="90">
        <v>2.1681949094798703</v>
      </c>
      <c r="J150" s="91">
        <v>2.5533186653460538</v>
      </c>
      <c r="K150" s="74"/>
    </row>
    <row r="151" spans="2:14" ht="20.25" customHeight="1">
      <c r="B151" s="87" t="s">
        <v>123</v>
      </c>
      <c r="C151" s="66">
        <v>6</v>
      </c>
      <c r="D151" s="88">
        <v>2.5311551393137722E-2</v>
      </c>
      <c r="E151" s="88">
        <v>0.32273593186535976</v>
      </c>
      <c r="F151" s="88">
        <v>0.16499633766023844</v>
      </c>
      <c r="G151" s="89">
        <v>6.6397999999999993</v>
      </c>
      <c r="H151" s="90">
        <v>0.2122759899722366</v>
      </c>
      <c r="I151" s="90">
        <v>4.8205947540967911</v>
      </c>
      <c r="J151" s="91">
        <v>2.2719482588900437</v>
      </c>
      <c r="K151" s="74"/>
    </row>
    <row r="152" spans="2:14" ht="20.25" customHeight="1">
      <c r="B152" s="87" t="s">
        <v>123</v>
      </c>
      <c r="C152" s="66">
        <v>7</v>
      </c>
      <c r="D152" s="88">
        <v>2.9052198564889341E-2</v>
      </c>
      <c r="E152" s="88">
        <v>0.34302137224342644</v>
      </c>
      <c r="F152" s="88">
        <v>0.15695847802059126</v>
      </c>
      <c r="G152" s="89">
        <v>7.7379999999999995</v>
      </c>
      <c r="H152" s="90">
        <v>0.45690713036213149</v>
      </c>
      <c r="I152" s="90">
        <v>5.0303299304630862</v>
      </c>
      <c r="J152" s="91">
        <v>2.1584775184656313</v>
      </c>
      <c r="K152" s="74"/>
    </row>
    <row r="153" spans="2:14" ht="20.25" customHeight="1">
      <c r="B153" s="87" t="s">
        <v>123</v>
      </c>
      <c r="C153" s="66">
        <v>8</v>
      </c>
      <c r="D153" s="88">
        <v>3.4716161969809013E-2</v>
      </c>
      <c r="E153" s="88">
        <v>0.35781301113965186</v>
      </c>
      <c r="F153" s="88">
        <v>0.15036367535811221</v>
      </c>
      <c r="G153" s="89">
        <v>8.6164000000000005</v>
      </c>
      <c r="H153" s="90">
        <v>0.27410044987155874</v>
      </c>
      <c r="I153" s="90">
        <v>5.6833889197857888</v>
      </c>
      <c r="J153" s="91">
        <v>2.033280376268138</v>
      </c>
      <c r="K153" s="74"/>
    </row>
    <row r="154" spans="2:14" ht="20.25" customHeight="1">
      <c r="B154" s="87" t="s">
        <v>123</v>
      </c>
      <c r="C154" s="66">
        <v>9</v>
      </c>
      <c r="D154" s="88">
        <v>3.037549513525092E-2</v>
      </c>
      <c r="E154" s="88">
        <v>0.35533401429524963</v>
      </c>
      <c r="F154" s="88">
        <v>0.12148506198239324</v>
      </c>
      <c r="G154" s="89">
        <v>9.1776666666666671</v>
      </c>
      <c r="H154" s="90">
        <v>0.18758722806104838</v>
      </c>
      <c r="I154" s="90">
        <v>4.3770353214244624</v>
      </c>
      <c r="J154" s="91">
        <v>1.9872638782206209</v>
      </c>
      <c r="K154" s="74"/>
    </row>
    <row r="155" spans="2:14" ht="20.25" customHeight="1">
      <c r="B155" s="87" t="s">
        <v>123</v>
      </c>
      <c r="C155" s="66">
        <v>10</v>
      </c>
      <c r="D155" s="88">
        <v>3.0939400609955724E-2</v>
      </c>
      <c r="E155" s="88">
        <v>0.34042139163983959</v>
      </c>
      <c r="F155" s="88">
        <v>0.13654886872974184</v>
      </c>
      <c r="G155" s="89">
        <v>7.8563333333333345</v>
      </c>
      <c r="H155" s="90">
        <v>0.24190086702275587</v>
      </c>
      <c r="I155" s="90">
        <v>9.3090126757722604</v>
      </c>
      <c r="J155" s="91">
        <v>2.1928521662687963</v>
      </c>
      <c r="K155" s="74" t="s">
        <v>67</v>
      </c>
      <c r="N155" s="300"/>
    </row>
    <row r="156" spans="2:14" ht="20.25" customHeight="1">
      <c r="B156" s="87" t="s">
        <v>119</v>
      </c>
      <c r="C156" s="66">
        <v>1</v>
      </c>
      <c r="D156" s="88">
        <v>2.941103669653361E-2</v>
      </c>
      <c r="E156" s="88">
        <v>0.44767263429549786</v>
      </c>
      <c r="F156" s="88">
        <v>0.19209043016462748</v>
      </c>
      <c r="G156" s="89">
        <v>7.8809999999999993</v>
      </c>
      <c r="H156" s="90">
        <v>1.6317185405069281</v>
      </c>
      <c r="I156" s="90">
        <v>28.450062869630699</v>
      </c>
      <c r="J156" s="91">
        <v>1.9216380105879896</v>
      </c>
      <c r="K156" s="74"/>
    </row>
    <row r="157" spans="2:14" ht="20.25" customHeight="1">
      <c r="B157" s="87" t="s">
        <v>119</v>
      </c>
      <c r="C157" s="66">
        <v>2</v>
      </c>
      <c r="D157" s="88">
        <v>3.3521621535922176E-2</v>
      </c>
      <c r="E157" s="88">
        <v>0.37856537183271871</v>
      </c>
      <c r="F157" s="88">
        <v>0.1588535869680493</v>
      </c>
      <c r="G157" s="89">
        <v>5.9455</v>
      </c>
      <c r="H157" s="90">
        <v>9.067383668867797E-2</v>
      </c>
      <c r="I157" s="90">
        <v>7.0202474328580289</v>
      </c>
      <c r="J157" s="91">
        <v>2.1255191173428134</v>
      </c>
      <c r="K157" s="74"/>
    </row>
    <row r="158" spans="2:14" ht="20.25" customHeight="1">
      <c r="B158" s="87" t="s">
        <v>119</v>
      </c>
      <c r="C158" s="66">
        <v>3</v>
      </c>
      <c r="D158" s="88">
        <v>1.6189115895487251E-2</v>
      </c>
      <c r="E158" s="88">
        <v>0.3692249852182603</v>
      </c>
      <c r="F158" s="88">
        <v>0.1528310162098509</v>
      </c>
      <c r="G158" s="89">
        <v>5.3334999999999999</v>
      </c>
      <c r="H158" s="90">
        <v>9.7631607406784351E-2</v>
      </c>
      <c r="I158" s="90">
        <v>5.3472080364331127</v>
      </c>
      <c r="J158" s="91">
        <v>2.2301450853135143</v>
      </c>
      <c r="K158" s="74"/>
    </row>
    <row r="159" spans="2:14" ht="20.25" customHeight="1">
      <c r="B159" s="87" t="s">
        <v>119</v>
      </c>
      <c r="C159" s="66">
        <v>4</v>
      </c>
      <c r="D159" s="88">
        <v>1.1152652870651441E-2</v>
      </c>
      <c r="E159" s="88">
        <v>0.36130730209300294</v>
      </c>
      <c r="F159" s="88">
        <v>0.14768285152935559</v>
      </c>
      <c r="G159" s="89">
        <v>5.1783333333333337</v>
      </c>
      <c r="H159" s="90">
        <v>8.3052728365179518E-2</v>
      </c>
      <c r="I159" s="90">
        <v>6.2742561155876535</v>
      </c>
      <c r="J159" s="91">
        <v>2.2495599467324725</v>
      </c>
      <c r="K159" s="74"/>
    </row>
    <row r="160" spans="2:14" ht="20.25" customHeight="1">
      <c r="B160" s="87" t="s">
        <v>119</v>
      </c>
      <c r="C160" s="66">
        <v>5</v>
      </c>
      <c r="D160" s="88">
        <v>1.2553524291822596E-2</v>
      </c>
      <c r="E160" s="88">
        <v>0.35949914253722187</v>
      </c>
      <c r="F160" s="88">
        <v>0.14307556288953704</v>
      </c>
      <c r="G160" s="89">
        <v>5.5309999999999997</v>
      </c>
      <c r="H160" s="90">
        <v>9.2084030821906387E-2</v>
      </c>
      <c r="I160" s="90">
        <v>7.5317063543084259</v>
      </c>
      <c r="J160" s="91">
        <v>2.1533440959981229</v>
      </c>
      <c r="K160" s="74"/>
    </row>
    <row r="161" spans="2:11" ht="20.25" customHeight="1">
      <c r="B161" s="87" t="s">
        <v>119</v>
      </c>
      <c r="C161" s="66">
        <v>6</v>
      </c>
      <c r="D161" s="88">
        <v>1.7361576088113156E-2</v>
      </c>
      <c r="E161" s="88">
        <v>0.36922619459547357</v>
      </c>
      <c r="F161" s="88">
        <v>0.14382195646120619</v>
      </c>
      <c r="G161" s="89">
        <v>7.4268333333333345</v>
      </c>
      <c r="H161" s="90">
        <v>0.14554552185155353</v>
      </c>
      <c r="I161" s="90">
        <v>9.766870545301618</v>
      </c>
      <c r="J161" s="91">
        <v>1.955259057313427</v>
      </c>
      <c r="K161" s="74"/>
    </row>
    <row r="162" spans="2:11" ht="20.25" customHeight="1">
      <c r="B162" s="87" t="s">
        <v>119</v>
      </c>
      <c r="C162" s="66">
        <v>7</v>
      </c>
      <c r="D162" s="88">
        <v>1.9047697052312698E-2</v>
      </c>
      <c r="E162" s="88">
        <v>0.37464345688767126</v>
      </c>
      <c r="F162" s="88">
        <v>0.1435608775982454</v>
      </c>
      <c r="G162" s="89">
        <v>8.0136000000000003</v>
      </c>
      <c r="H162" s="90">
        <v>0.16435131951716703</v>
      </c>
      <c r="I162" s="90">
        <v>8.8667536879511601</v>
      </c>
      <c r="J162" s="91">
        <v>1.8729040350600434</v>
      </c>
      <c r="K162" s="74"/>
    </row>
    <row r="163" spans="2:11" ht="20.25" customHeight="1">
      <c r="B163" s="87" t="s">
        <v>119</v>
      </c>
      <c r="C163" s="66">
        <v>8</v>
      </c>
      <c r="D163" s="88">
        <v>2.296355678778297E-2</v>
      </c>
      <c r="E163" s="88">
        <v>0.37498293314464687</v>
      </c>
      <c r="F163" s="88">
        <v>0.14483854809541871</v>
      </c>
      <c r="G163" s="89">
        <v>8.5567999999999991</v>
      </c>
      <c r="H163" s="90">
        <v>0.18750966688350218</v>
      </c>
      <c r="I163" s="90">
        <v>8.9649892085652798</v>
      </c>
      <c r="J163" s="91">
        <v>1.8231672505568415</v>
      </c>
      <c r="K163" s="74"/>
    </row>
    <row r="164" spans="2:11" ht="20.25" customHeight="1">
      <c r="B164" s="87" t="s">
        <v>119</v>
      </c>
      <c r="C164" s="66">
        <v>9</v>
      </c>
      <c r="D164" s="88">
        <v>2.1636791127105384E-2</v>
      </c>
      <c r="E164" s="88">
        <v>0.38134363771477037</v>
      </c>
      <c r="F164" s="88">
        <v>0.15890402175713442</v>
      </c>
      <c r="G164" s="89">
        <v>8.2011999999999983</v>
      </c>
      <c r="H164" s="90">
        <v>0.24043984462242934</v>
      </c>
      <c r="I164" s="90">
        <v>13.34173982271569</v>
      </c>
      <c r="J164" s="91">
        <v>1.8763989126015796</v>
      </c>
      <c r="K164" s="74"/>
    </row>
    <row r="165" spans="2:11" ht="20.25" customHeight="1">
      <c r="B165" s="87" t="s">
        <v>119</v>
      </c>
      <c r="C165" s="66">
        <v>10</v>
      </c>
      <c r="D165" s="88">
        <v>2.5117300182081068E-2</v>
      </c>
      <c r="E165" s="88">
        <v>0.3811901044628947</v>
      </c>
      <c r="F165" s="88">
        <v>0.18773771352165522</v>
      </c>
      <c r="G165" s="89">
        <v>7.147800000000001</v>
      </c>
      <c r="H165" s="90">
        <v>0.35032855539572677</v>
      </c>
      <c r="I165" s="90">
        <v>15.683201630592261</v>
      </c>
      <c r="J165" s="91">
        <v>2.0579520980757597</v>
      </c>
      <c r="K165" s="74" t="s">
        <v>70</v>
      </c>
    </row>
    <row r="166" spans="2:11" ht="20.25" customHeight="1">
      <c r="B166" s="87" t="s">
        <v>126</v>
      </c>
      <c r="C166" s="66">
        <v>1</v>
      </c>
      <c r="D166" s="88">
        <v>1.3313209509692212E-2</v>
      </c>
      <c r="E166" s="88">
        <v>0.51260796932665209</v>
      </c>
      <c r="F166" s="88">
        <v>0.48430439385808793</v>
      </c>
      <c r="G166" s="89">
        <v>5.585</v>
      </c>
      <c r="H166" s="90">
        <v>9.0645207406594004</v>
      </c>
      <c r="I166" s="90">
        <v>8.1839672972810575</v>
      </c>
      <c r="J166" s="91">
        <v>4.084793242945886</v>
      </c>
      <c r="K166" s="74"/>
    </row>
    <row r="167" spans="2:11" ht="20.25" customHeight="1">
      <c r="B167" s="87" t="s">
        <v>126</v>
      </c>
      <c r="C167" s="66">
        <v>2</v>
      </c>
      <c r="D167" s="88">
        <v>3.3473918168024017E-2</v>
      </c>
      <c r="E167" s="88">
        <v>0.43350124244443172</v>
      </c>
      <c r="F167" s="88">
        <v>0.44508146993593795</v>
      </c>
      <c r="G167" s="89">
        <v>3.7719999999999998</v>
      </c>
      <c r="H167" s="90">
        <v>0.29349825403068058</v>
      </c>
      <c r="I167" s="90">
        <v>2.5724258735630237</v>
      </c>
      <c r="J167" s="91">
        <v>4.609908576986105</v>
      </c>
      <c r="K167" s="74"/>
    </row>
    <row r="168" spans="2:11" ht="20.25" customHeight="1">
      <c r="B168" s="87" t="s">
        <v>126</v>
      </c>
      <c r="C168" s="66">
        <v>3</v>
      </c>
      <c r="D168" s="88">
        <v>6.0823930976838414E-2</v>
      </c>
      <c r="E168" s="88">
        <v>0.37396964184683301</v>
      </c>
      <c r="F168" s="88">
        <v>0.46188567899498095</v>
      </c>
      <c r="G168" s="89">
        <v>3.8980000000000001</v>
      </c>
      <c r="H168" s="90">
        <v>0.19961814584224577</v>
      </c>
      <c r="I168" s="90">
        <v>2.6718121058885203</v>
      </c>
      <c r="J168" s="91">
        <v>4.5885024526278553</v>
      </c>
      <c r="K168" s="74"/>
    </row>
    <row r="169" spans="2:11" ht="20.25" customHeight="1">
      <c r="B169" s="87" t="s">
        <v>126</v>
      </c>
      <c r="C169" s="66">
        <v>4</v>
      </c>
      <c r="D169" s="88">
        <v>7.2129140870487163E-2</v>
      </c>
      <c r="E169" s="88">
        <v>0.35157388018347491</v>
      </c>
      <c r="F169" s="88">
        <v>0.46001651731486276</v>
      </c>
      <c r="G169" s="89">
        <v>4.3470000000000004</v>
      </c>
      <c r="H169" s="90">
        <v>0.18596772107546825</v>
      </c>
      <c r="I169" s="90">
        <v>2.6204542515179616</v>
      </c>
      <c r="J169" s="91">
        <v>4.4700687022150811</v>
      </c>
      <c r="K169" s="74"/>
    </row>
    <row r="170" spans="2:11" ht="20.25" customHeight="1">
      <c r="B170" s="87" t="s">
        <v>126</v>
      </c>
      <c r="C170" s="66">
        <v>5</v>
      </c>
      <c r="D170" s="88">
        <v>5.6914271105455598E-2</v>
      </c>
      <c r="E170" s="88">
        <v>0.3236374556646564</v>
      </c>
      <c r="F170" s="88">
        <v>0.47321289819544915</v>
      </c>
      <c r="G170" s="89">
        <v>3.984</v>
      </c>
      <c r="H170" s="90">
        <v>0.30541455084748048</v>
      </c>
      <c r="I170" s="90">
        <v>2.6768687103690936</v>
      </c>
      <c r="J170" s="91">
        <v>4.6263176748581438</v>
      </c>
      <c r="K170" s="74"/>
    </row>
    <row r="171" spans="2:11" ht="20.25" customHeight="1">
      <c r="B171" s="87" t="s">
        <v>126</v>
      </c>
      <c r="C171" s="66">
        <v>6</v>
      </c>
      <c r="D171" s="88">
        <v>7.942055501426154E-2</v>
      </c>
      <c r="E171" s="88">
        <v>0.33593937545640912</v>
      </c>
      <c r="F171" s="88">
        <v>0.39209876733228544</v>
      </c>
      <c r="G171" s="89">
        <v>7.383</v>
      </c>
      <c r="H171" s="90">
        <v>0.19239389957423231</v>
      </c>
      <c r="I171" s="90">
        <v>2.693514594039252</v>
      </c>
      <c r="J171" s="91">
        <v>3.6809338466288781</v>
      </c>
      <c r="K171" s="74"/>
    </row>
    <row r="172" spans="2:11" ht="20.25" customHeight="1">
      <c r="B172" s="87" t="s">
        <v>126</v>
      </c>
      <c r="C172" s="66">
        <v>7</v>
      </c>
      <c r="D172" s="88">
        <v>5.6991824035594295E-2</v>
      </c>
      <c r="E172" s="88">
        <v>0.40209632458238448</v>
      </c>
      <c r="F172" s="88">
        <v>0.34677140246681798</v>
      </c>
      <c r="G172" s="89">
        <v>8.4909999999999997</v>
      </c>
      <c r="H172" s="90">
        <v>0.98206744839235549</v>
      </c>
      <c r="I172" s="90">
        <v>3.0647277268795921</v>
      </c>
      <c r="J172" s="91">
        <v>3.2219462364124878</v>
      </c>
      <c r="K172" s="74"/>
    </row>
    <row r="173" spans="2:11" ht="20.25" customHeight="1">
      <c r="B173" s="87" t="s">
        <v>126</v>
      </c>
      <c r="C173" s="66">
        <v>8</v>
      </c>
      <c r="D173" s="88">
        <v>5.7683346265625324E-2</v>
      </c>
      <c r="E173" s="88">
        <v>0.44338761686069805</v>
      </c>
      <c r="F173" s="88">
        <v>0.32143846093652217</v>
      </c>
      <c r="G173" s="89">
        <v>8.7970000000000006</v>
      </c>
      <c r="H173" s="90">
        <v>2.309079023831345</v>
      </c>
      <c r="I173" s="90">
        <v>3.7018568477296165</v>
      </c>
      <c r="J173" s="91">
        <v>3.1898449364979706</v>
      </c>
      <c r="K173" s="74"/>
    </row>
    <row r="174" spans="2:11" ht="20.25" customHeight="1">
      <c r="B174" s="87" t="s">
        <v>126</v>
      </c>
      <c r="C174" s="66">
        <v>9</v>
      </c>
      <c r="D174" s="88">
        <v>4.5615479110976562E-2</v>
      </c>
      <c r="E174" s="88">
        <v>0.45880950198708315</v>
      </c>
      <c r="F174" s="88">
        <v>0.36610417283376645</v>
      </c>
      <c r="G174" s="89">
        <v>7.452</v>
      </c>
      <c r="H174" s="90">
        <v>3.0763344517472864</v>
      </c>
      <c r="I174" s="90">
        <v>5.8063266142250107</v>
      </c>
      <c r="J174" s="91">
        <v>3.479906189893152</v>
      </c>
      <c r="K174" s="74"/>
    </row>
    <row r="175" spans="2:11" ht="20.25" customHeight="1">
      <c r="B175" s="87" t="s">
        <v>126</v>
      </c>
      <c r="C175" s="66">
        <v>10</v>
      </c>
      <c r="D175" s="88">
        <v>4.0087579375152844E-2</v>
      </c>
      <c r="E175" s="88">
        <v>0.47439751830743593</v>
      </c>
      <c r="F175" s="88">
        <v>0.47089798230289265</v>
      </c>
      <c r="G175" s="89">
        <v>5.5170000000000003</v>
      </c>
      <c r="H175" s="90">
        <v>6.3806303465764378</v>
      </c>
      <c r="I175" s="90">
        <v>7.1828733433682119</v>
      </c>
      <c r="J175" s="91">
        <v>4.0703258783710412</v>
      </c>
      <c r="K175" s="74" t="s">
        <v>67</v>
      </c>
    </row>
    <row r="176" spans="2:11" ht="20.25" customHeight="1">
      <c r="B176" s="85" t="s">
        <v>131</v>
      </c>
      <c r="C176" s="84"/>
      <c r="D176" s="85"/>
      <c r="E176" s="85"/>
      <c r="F176" s="85"/>
      <c r="G176" s="85"/>
      <c r="H176" s="85"/>
      <c r="I176" s="85"/>
      <c r="J176" s="85"/>
      <c r="K176" s="84"/>
    </row>
    <row r="177" spans="2:11" ht="20.25" customHeight="1">
      <c r="B177" s="225" t="str">
        <f>M67</f>
        <v>e음55</v>
      </c>
      <c r="C177" s="54"/>
      <c r="D177" s="67">
        <f>IFERROR((SUMIFS(D$86:D$175,$B$86:$B$175,$B177,$C$86:$C$175,MAX($C$86:$C$175))/SUMIFS(D$86:D$175,$B$86:$B$175,$B177,$C$86:$C$175,MAX($C$86:$C$175)-1))-1, "-")</f>
        <v>-7.4552465093384535E-2</v>
      </c>
      <c r="E177" s="67">
        <f>IFERROR((SUMIFS(E$86:E$175,$B$86:$B$175,$B177,$C$86:$C$175,MAX($C$86:$C$175))/SUMIFS(E$86:E$175,$B$86:$B$175,$B177,$C$86:$C$175,MAX($C$86:$C$175)-1))-1, "-")</f>
        <v>-4.4022884851720567E-2</v>
      </c>
      <c r="F177" s="67">
        <f>IFERROR((SUMIFS(F$86:F$175,$B$86:$B$175,$B177,$C$86:$C$175,MAX($C$86:$C$175))/SUMIFS(F$86:F$175,$B$86:$B$175,$B177,$C$86:$C$175,MAX($C$86:$C$175)-1))-1, "-")</f>
        <v>0.14442289187908264</v>
      </c>
      <c r="G177" s="67">
        <f>IFERROR((SUMIFS(G$86:G$175,$B$86:$B$175,$B177,$C$86:$C$175,MAX($C$86:$C$175))/SUMIFS(G$86:G$175,$B$86:$B$175,$B177,$C$86:$C$175,MAX($C$86:$C$175)-1))-1, "-")</f>
        <v>-0.16514639639639628</v>
      </c>
      <c r="H177" s="67" t="str">
        <f>IFERROR((SUMIFS(H$86:H$175,$B$86:$B$175,$B177,$C$86:$C$175,MAX($C$86:$C$175))/SUMIFS(H$86:H$175,$B$86:$B$175,$B177,$C$86:$C$175,MAX($C$86:$C$175)-1))-1, "-")</f>
        <v>-</v>
      </c>
      <c r="I177" s="67">
        <f>IFERROR((SUMIFS(I$86:I$175,$B$86:$B$175,$B177,$C$86:$C$175,MAX($C$86:$C$175))/SUMIFS(I$86:I$175,$B$86:$B$175,$B177,$C$86:$C$175,MAX($C$86:$C$175)-1))-1, "-")</f>
        <v>0.3701093803310731</v>
      </c>
      <c r="J177" s="67">
        <f>IFERROR((SUMIFS(J$86:J$175,$B$86:$B$175,$B177,$C$86:$C$175,MAX($C$86:$C$175))/SUMIFS(J$86:J$175,$B$86:$B$175,$B177,$C$86:$C$175,MAX($C$86:$C$175)-1))-1, "-")</f>
        <v>0.1096768389408409</v>
      </c>
      <c r="K177" s="55"/>
    </row>
    <row r="178" spans="2:11" ht="20.25" customHeight="1">
      <c r="B178" s="225" t="str">
        <f>N67</f>
        <v>e음61</v>
      </c>
      <c r="C178" s="54"/>
      <c r="D178" s="67">
        <f>IFERROR((SUMIFS(D$86:D$175,$B$86:$B$175,$B178,$C$86:$C$175,MAX($C$86:$C$175))/SUMIFS(D$86:D$175,$B$86:$B$175,$B178,$C$86:$C$175,MAX($C$86:$C$175)-1))-1, "-")</f>
        <v>-5.8395731837589393E-2</v>
      </c>
      <c r="E178" s="67">
        <f>IFERROR((SUMIFS(E$86:E$175,$B$86:$B$175,$B178,$C$86:$C$175,MAX($C$86:$C$175))/SUMIFS(E$86:E$175,$B$86:$B$175,$B178,$C$86:$C$175,MAX($C$86:$C$175)-1))-1, "-")</f>
        <v>1.2128611269843326E-2</v>
      </c>
      <c r="F178" s="67">
        <f>IFERROR((SUMIFS(F$86:F$175,$B$86:$B$175,$B178,$C$86:$C$175,MAX($C$86:$C$175))/SUMIFS(F$86:F$175,$B$86:$B$175,$B178,$C$86:$C$175,MAX($C$86:$C$175)-1))-1, "-")</f>
        <v>0.16316957095464568</v>
      </c>
      <c r="G178" s="67">
        <f>IFERROR((SUMIFS(G$86:G$175,$B$86:$B$175,$B178,$C$86:$C$175,MAX($C$86:$C$175))/SUMIFS(G$86:G$175,$B$86:$B$175,$B178,$C$86:$C$175,MAX($C$86:$C$175)-1))-1, "-")</f>
        <v>-0.10573988382396371</v>
      </c>
      <c r="H178" s="67" t="str">
        <f>IFERROR((SUMIFS(H$86:H$175,$B$86:$B$175,$B178,$C$86:$C$175,MAX($C$86:$C$175))/SUMIFS(H$86:H$175,$B$86:$B$175,$B178,$C$86:$C$175,MAX($C$86:$C$175)-1))-1, "-")</f>
        <v>-</v>
      </c>
      <c r="I178" s="67">
        <f>IFERROR((SUMIFS(I$86:I$175,$B$86:$B$175,$B178,$C$86:$C$175,MAX($C$86:$C$175))/SUMIFS(I$86:I$175,$B$86:$B$175,$B178,$C$86:$C$175,MAX($C$86:$C$175)-1))-1, "-")</f>
        <v>0.8796288103116352</v>
      </c>
      <c r="J178" s="67">
        <f>IFERROR((SUMIFS(J$86:J$175,$B$86:$B$175,$B178,$C$86:$C$175,MAX($C$86:$C$175))/SUMIFS(J$86:J$175,$B$86:$B$175,$B178,$C$86:$C$175,MAX($C$86:$C$175)-1))-1, "-")</f>
        <v>9.2536488950298201E-2</v>
      </c>
      <c r="K178" s="55"/>
    </row>
    <row r="179" spans="2:11" ht="20.25" customHeight="1">
      <c r="B179" s="225" t="str">
        <f>O67</f>
        <v>571</v>
      </c>
      <c r="C179" s="54"/>
      <c r="D179" s="67">
        <f>IFERROR((SUMIFS(D$86:D$175,$B$86:$B$175,$B179,$C$86:$C$175,MAX($C$86:$C$175))/SUMIFS(D$86:D$175,$B$86:$B$175,$B179,$C$86:$C$175,MAX($C$86:$C$175)-1))-1, "-")</f>
        <v>-4.9480175424376882E-2</v>
      </c>
      <c r="E179" s="67">
        <f>IFERROR((SUMIFS(E$86:E$175,$B$86:$B$175,$B179,$C$86:$C$175,MAX($C$86:$C$175))/SUMIFS(E$86:E$175,$B$86:$B$175,$B179,$C$86:$C$175,MAX($C$86:$C$175)-1))-1, "-")</f>
        <v>1.2281321289304703E-3</v>
      </c>
      <c r="F179" s="67">
        <f>IFERROR((SUMIFS(F$86:F$175,$B$86:$B$175,$B179,$C$86:$C$175,MAX($C$86:$C$175))/SUMIFS(F$86:F$175,$B$86:$B$175,$B179,$C$86:$C$175,MAX($C$86:$C$175)-1))-1, "-")</f>
        <v>0.10882476000135943</v>
      </c>
      <c r="G179" s="67">
        <f>IFERROR((SUMIFS(G$86:G$175,$B$86:$B$175,$B179,$C$86:$C$175,MAX($C$86:$C$175))/SUMIFS(G$86:G$175,$B$86:$B$175,$B179,$C$86:$C$175,MAX($C$86:$C$175)-1))-1, "-")</f>
        <v>-0.18342236223348396</v>
      </c>
      <c r="H179" s="67">
        <v>1</v>
      </c>
      <c r="I179" s="67">
        <f>IFERROR((SUMIFS(I$86:I$175,$B$86:$B$175,$B179,$C$86:$C$175,MAX($C$86:$C$175))/SUMIFS(I$86:I$175,$B$86:$B$175,$B179,$C$86:$C$175,MAX($C$86:$C$175)-1))-1, "-")</f>
        <v>0.42061502934907313</v>
      </c>
      <c r="J179" s="67">
        <f>IFERROR((SUMIFS(J$86:J$175,$B$86:$B$175,$B179,$C$86:$C$175,MAX($C$86:$C$175))/SUMIFS(J$86:J$175,$B$86:$B$175,$B179,$C$86:$C$175,MAX($C$86:$C$175)-1))-1, "-")</f>
        <v>0.13822039203102343</v>
      </c>
      <c r="K179" s="55"/>
    </row>
    <row r="180" spans="2:11" ht="20.25" customHeight="1">
      <c r="B180" s="225" t="str">
        <f>P67</f>
        <v>583</v>
      </c>
      <c r="C180" s="54"/>
      <c r="D180" s="67">
        <f>IFERROR((SUMIFS(D$86:D$175,$B$86:$B$175,$B180,$C$86:$C$175,MAX($C$86:$C$175))/SUMIFS(D$86:D$175,$B$86:$B$175,$B180,$C$86:$C$175,MAX($C$86:$C$175)-1))-1, "-")</f>
        <v>-0.13209974112169909</v>
      </c>
      <c r="E180" s="67">
        <f>IFERROR((SUMIFS(E$86:E$175,$B$86:$B$175,$B180,$C$86:$C$175,MAX($C$86:$C$175))/SUMIFS(E$86:E$175,$B$86:$B$175,$B180,$C$86:$C$175,MAX($C$86:$C$175)-1))-1, "-")</f>
        <v>-1.5800297246263306E-2</v>
      </c>
      <c r="F180" s="67">
        <f>IFERROR((SUMIFS(F$86:F$175,$B$86:$B$175,$B180,$C$86:$C$175,MAX($C$86:$C$175))/SUMIFS(F$86:F$175,$B$86:$B$175,$B180,$C$86:$C$175,MAX($C$86:$C$175)-1))-1, "-")</f>
        <v>0.14901920298782612</v>
      </c>
      <c r="G180" s="67">
        <f>IFERROR((SUMIFS(G$86:G$175,$B$86:$B$175,$B180,$C$86:$C$175,MAX($C$86:$C$175))/SUMIFS(G$86:G$175,$B$86:$B$175,$B180,$C$86:$C$175,MAX($C$86:$C$175)-1))-1, "-")</f>
        <v>-0.1302920246056527</v>
      </c>
      <c r="H180" s="67">
        <f>IFERROR((SUMIFS(H$86:H$175,$B$86:$B$175,$B180,$C$86:$C$175,MAX($C$86:$C$175))/SUMIFS(H$86:H$175,$B$86:$B$175,$B180,$C$86:$C$175,MAX($C$86:$C$175)-1))-1, "-")</f>
        <v>1.3270559419654053</v>
      </c>
      <c r="I180" s="67">
        <f>IFERROR((SUMIFS(I$86:I$175,$B$86:$B$175,$B180,$C$86:$C$175,MAX($C$86:$C$175))/SUMIFS(I$86:I$175,$B$86:$B$175,$B180,$C$86:$C$175,MAX($C$86:$C$175)-1))-1, "-")</f>
        <v>0.21501369303226592</v>
      </c>
      <c r="J180" s="67">
        <f>IFERROR((SUMIFS(J$86:J$175,$B$86:$B$175,$B180,$C$86:$C$175,MAX($C$86:$C$175))/SUMIFS(J$86:J$175,$B$86:$B$175,$B180,$C$86:$C$175,MAX($C$86:$C$175)-1))-1, "-")</f>
        <v>0.10649960210622211</v>
      </c>
      <c r="K180" s="55"/>
    </row>
    <row r="181" spans="2:11" ht="20.25" customHeight="1">
      <c r="B181" s="42" t="str">
        <f>Q67</f>
        <v>e음89</v>
      </c>
      <c r="C181" s="54"/>
      <c r="D181" s="67">
        <f>IFERROR((SUMIFS(D$86:D$175,$B$86:$B$175,$B181,$C$86:$C$175,MAX($C$86:$C$175))/SUMIFS(D$86:D$175,$B$86:$B$175,$B181,$C$86:$C$175,MAX($C$86:$C$175)-1))-1, "-")</f>
        <v>0.24165538771721851</v>
      </c>
      <c r="E181" s="67">
        <f>IFERROR((SUMIFS(E$86:E$175,$B$86:$B$175,$B181,$C$86:$C$175,MAX($C$86:$C$175))/SUMIFS(E$86:E$175,$B$86:$B$175,$B181,$C$86:$C$175,MAX($C$86:$C$175)-1))-1, "-")</f>
        <v>-7.0148280661105344E-3</v>
      </c>
      <c r="F181" s="67">
        <f>IFERROR((SUMIFS(F$86:F$175,$B$86:$B$175,$B181,$C$86:$C$175,MAX($C$86:$C$175))/SUMIFS(F$86:F$175,$B$86:$B$175,$B181,$C$86:$C$175,MAX($C$86:$C$175)-1))-1, "-")</f>
        <v>0.17004875560427957</v>
      </c>
      <c r="G181" s="67">
        <f>IFERROR((SUMIFS(G$86:G$175,$B$86:$B$175,$B181,$C$86:$C$175,MAX($C$86:$C$175))/SUMIFS(G$86:G$175,$B$86:$B$175,$B181,$C$86:$C$175,MAX($C$86:$C$175)-1))-1, "-")</f>
        <v>-5.65430307427226E-2</v>
      </c>
      <c r="H181" s="67">
        <f>IFERROR((SUMIFS(H$86:H$175,$B$86:$B$175,$B181,$C$86:$C$175,MAX($C$86:$C$175))/SUMIFS(H$86:H$175,$B$86:$B$175,$B181,$C$86:$C$175,MAX($C$86:$C$175)-1))-1, "-")</f>
        <v>1.58349654246698</v>
      </c>
      <c r="I181" s="67">
        <f>IFERROR((SUMIFS(I$86:I$175,$B$86:$B$175,$B181,$C$86:$C$175,MAX($C$86:$C$175))/SUMIFS(I$86:I$175,$B$86:$B$175,$B181,$C$86:$C$175,MAX($C$86:$C$175)-1))-1, "-")</f>
        <v>0.42606765251050227</v>
      </c>
      <c r="J181" s="67">
        <f>IFERROR((SUMIFS(J$86:J$175,$B$86:$B$175,$B181,$C$86:$C$175,MAX($C$86:$C$175))/SUMIFS(J$86:J$175,$B$86:$B$175,$B181,$C$86:$C$175,MAX($C$86:$C$175)-1))-1, "-")</f>
        <v>6.0354904904474704E-2</v>
      </c>
      <c r="K181" s="55"/>
    </row>
    <row r="182" spans="2:11" ht="20.25" customHeight="1">
      <c r="B182" s="225" t="str">
        <f>R67</f>
        <v>556</v>
      </c>
      <c r="C182" s="54"/>
      <c r="D182" s="67">
        <f>IFERROR((SUMIFS(D$86:D$175,$B$86:$B$175,$B182,$C$86:$C$175,MAX($C$86:$C$175))/SUMIFS(D$86:D$175,$B$86:$B$175,$B182,$C$86:$C$175,MAX($C$86:$C$175)-1))-1, "-")</f>
        <v>0.28810578860001845</v>
      </c>
      <c r="E182" s="67">
        <f>IFERROR((SUMIFS(E$86:E$175,$B$86:$B$175,$B182,$C$86:$C$175,MAX($C$86:$C$175))/SUMIFS(E$86:E$175,$B$86:$B$175,$B182,$C$86:$C$175,MAX($C$86:$C$175)-1))-1, "-")</f>
        <v>-1.2971280260430373E-2</v>
      </c>
      <c r="F182" s="67">
        <f>IFERROR((SUMIFS(F$86:F$175,$B$86:$B$175,$B182,$C$86:$C$175,MAX($C$86:$C$175))/SUMIFS(F$86:F$175,$B$86:$B$175,$B182,$C$86:$C$175,MAX($C$86:$C$175)-1))-1, "-")</f>
        <v>9.371645183592725E-2</v>
      </c>
      <c r="G182" s="67">
        <f>IFERROR((SUMIFS(G$86:G$175,$B$86:$B$175,$B182,$C$86:$C$175,MAX($C$86:$C$175))/SUMIFS(G$86:G$175,$B$86:$B$175,$B182,$C$86:$C$175,MAX($C$86:$C$175)-1))-1, "-")</f>
        <v>-0.12118444089213676</v>
      </c>
      <c r="H182" s="67">
        <f>IFERROR((SUMIFS(H$86:H$175,$B$86:$B$175,$B182,$C$86:$C$175,MAX($C$86:$C$175))/SUMIFS(H$86:H$175,$B$86:$B$175,$B182,$C$86:$C$175,MAX($C$86:$C$175)-1))-1, "-")</f>
        <v>3.0347931083571202</v>
      </c>
      <c r="I182" s="67">
        <f>IFERROR((SUMIFS(I$86:I$175,$B$86:$B$175,$B182,$C$86:$C$175,MAX($C$86:$C$175))/SUMIFS(I$86:I$175,$B$86:$B$175,$B182,$C$86:$C$175,MAX($C$86:$C$175)-1))-1, "-")</f>
        <v>0.16457430622928326</v>
      </c>
      <c r="J182" s="67">
        <f>IFERROR((SUMIFS(J$86:J$175,$B$86:$B$175,$B182,$C$86:$C$175,MAX($C$86:$C$175))/SUMIFS(J$86:J$175,$B$86:$B$175,$B182,$C$86:$C$175,MAX($C$86:$C$175)-1))-1, "-")</f>
        <v>9.4947486576922646E-2</v>
      </c>
      <c r="K182" s="55"/>
    </row>
    <row r="183" spans="2:11" ht="20.25" customHeight="1">
      <c r="B183" s="225" t="str">
        <f>S67</f>
        <v>590</v>
      </c>
      <c r="C183" s="54"/>
      <c r="D183" s="67">
        <f>IFERROR((SUMIFS(D$86:D$175,$B$86:$B$175,$B183,$C$86:$C$175,MAX($C$86:$C$175))/SUMIFS(D$86:D$175,$B$86:$B$175,$B183,$C$86:$C$175,MAX($C$86:$C$175)-1))-1, "-")</f>
        <v>1.8564486675655578E-2</v>
      </c>
      <c r="E183" s="67">
        <f>IFERROR((SUMIFS(E$86:E$175,$B$86:$B$175,$B183,$C$86:$C$175,MAX($C$86:$C$175))/SUMIFS(E$86:E$175,$B$86:$B$175,$B183,$C$86:$C$175,MAX($C$86:$C$175)-1))-1, "-")</f>
        <v>-4.1967900779178002E-2</v>
      </c>
      <c r="F183" s="67">
        <f>IFERROR((SUMIFS(F$86:F$175,$B$86:$B$175,$B183,$C$86:$C$175,MAX($C$86:$C$175))/SUMIFS(F$86:F$175,$B$86:$B$175,$B183,$C$86:$C$175,MAX($C$86:$C$175)-1))-1, "-")</f>
        <v>0.12399719357703254</v>
      </c>
      <c r="G183" s="67">
        <f>IFERROR((SUMIFS(G$86:G$175,$B$86:$B$175,$B183,$C$86:$C$175,MAX($C$86:$C$175))/SUMIFS(G$86:G$175,$B$86:$B$175,$B183,$C$86:$C$175,MAX($C$86:$C$175)-1))-1, "-")</f>
        <v>-0.1439726873206697</v>
      </c>
      <c r="H183" s="67">
        <f>IFERROR((SUMIFS(H$86:H$175,$B$86:$B$175,$B183,$C$86:$C$175,MAX($C$86:$C$175))/SUMIFS(H$86:H$175,$B$86:$B$175,$B183,$C$86:$C$175,MAX($C$86:$C$175)-1))-1, "-")</f>
        <v>0.28953804330448163</v>
      </c>
      <c r="I183" s="67">
        <f>IFERROR((SUMIFS(I$86:I$175,$B$86:$B$175,$B183,$C$86:$C$175,MAX($C$86:$C$175))/SUMIFS(I$86:I$175,$B$86:$B$175,$B183,$C$86:$C$175,MAX($C$86:$C$175)-1))-1, "-")</f>
        <v>1.1267849108292634</v>
      </c>
      <c r="J183" s="67">
        <f>IFERROR((SUMIFS(J$86:J$175,$B$86:$B$175,$B183,$C$86:$C$175,MAX($C$86:$C$175))/SUMIFS(J$86:J$175,$B$86:$B$175,$B183,$C$86:$C$175,MAX($C$86:$C$175)-1))-1, "-")</f>
        <v>0.10345293863654259</v>
      </c>
      <c r="K183" s="55"/>
    </row>
    <row r="184" spans="2:11" ht="20.25" customHeight="1">
      <c r="B184" s="225" t="str">
        <f>T67</f>
        <v>581</v>
      </c>
      <c r="C184" s="54"/>
      <c r="D184" s="67" t="str">
        <f>IFERROR((SUMIFS(D$86:D$175,$B$86:$B$175,$B184,$C$86:$C$175,MAX($C$86:$C$175))/SUMIFS(D$86:D$175,$B$86:$B$175,$B184,$C$86:$C$175,MAX($C$86:$C$175)-1))-1, "-")</f>
        <v>-</v>
      </c>
      <c r="E184" s="67" t="str">
        <f>IFERROR((SUMIFS(E$86:E$175,$B$86:$B$175,$B184,$C$86:$C$175,MAX($C$86:$C$175))/SUMIFS(E$86:E$175,$B$86:$B$175,$B184,$C$86:$C$175,MAX($C$86:$C$175)-1))-1, "-")</f>
        <v>-</v>
      </c>
      <c r="F184" s="67" t="str">
        <f>IFERROR((SUMIFS(F$86:F$175,$B$86:$B$175,$B184,$C$86:$C$175,MAX($C$86:$C$175))/SUMIFS(F$86:F$175,$B$86:$B$175,$B184,$C$86:$C$175,MAX($C$86:$C$175)-1))-1, "-")</f>
        <v>-</v>
      </c>
      <c r="G184" s="67" t="str">
        <f>IFERROR((SUMIFS(G$86:G$175,$B$86:$B$175,$B184,$C$86:$C$175,MAX($C$86:$C$175))/SUMIFS(G$86:G$175,$B$86:$B$175,$B184,$C$86:$C$175,MAX($C$86:$C$175)-1))-1, "-")</f>
        <v>-</v>
      </c>
      <c r="H184" s="67" t="str">
        <f>IFERROR((SUMIFS(H$86:H$175,$B$86:$B$175,$B184,$C$86:$C$175,MAX($C$86:$C$175))/SUMIFS(H$86:H$175,$B$86:$B$175,$B184,$C$86:$C$175,MAX($C$86:$C$175)-1))-1, "-")</f>
        <v>-</v>
      </c>
      <c r="I184" s="67" t="str">
        <f>IFERROR((SUMIFS(I$86:I$175,$B$86:$B$175,$B184,$C$86:$C$175,MAX($C$86:$C$175))/SUMIFS(I$86:I$175,$B$86:$B$175,$B184,$C$86:$C$175,MAX($C$86:$C$175)-1))-1, "-")</f>
        <v>-</v>
      </c>
      <c r="J184" s="67" t="str">
        <f>IFERROR((SUMIFS(J$86:J$175,$B$86:$B$175,$B184,$C$86:$C$175,MAX($C$86:$C$175))/SUMIFS(J$86:J$175,$B$86:$B$175,$B184,$C$86:$C$175,MAX($C$86:$C$175)-1))-1, "-")</f>
        <v>-</v>
      </c>
      <c r="K184" s="55"/>
    </row>
    <row r="185" spans="2:11" ht="20.25" customHeight="1">
      <c r="B185" s="225" t="str">
        <f>U67</f>
        <v>558</v>
      </c>
      <c r="C185" s="54"/>
      <c r="D185" s="67">
        <f>IFERROR((SUMIFS(D$86:D$175,$B$86:$B$175,$B185,$C$86:$C$175,MAX($C$86:$C$175))/SUMIFS(D$86:D$175,$B$86:$B$175,$B185,$C$86:$C$175,MAX($C$86:$C$175)-1))-1, "-")</f>
        <v>0.16086068560395228</v>
      </c>
      <c r="E185" s="67">
        <f>IFERROR((SUMIFS(E$86:E$175,$B$86:$B$175,$B185,$C$86:$C$175,MAX($C$86:$C$175))/SUMIFS(E$86:E$175,$B$86:$B$175,$B185,$C$86:$C$175,MAX($C$86:$C$175)-1))-1, "-")</f>
        <v>-4.026112846557961E-4</v>
      </c>
      <c r="F185" s="67">
        <f>IFERROR((SUMIFS(F$86:F$175,$B$86:$B$175,$B185,$C$86:$C$175,MAX($C$86:$C$175))/SUMIFS(F$86:F$175,$B$86:$B$175,$B185,$C$86:$C$175,MAX($C$86:$C$175)-1))-1, "-")</f>
        <v>0.18145350536558236</v>
      </c>
      <c r="G185" s="67">
        <f>IFERROR((SUMIFS(G$86:G$175,$B$86:$B$175,$B185,$C$86:$C$175,MAX($C$86:$C$175))/SUMIFS(G$86:G$175,$B$86:$B$175,$B185,$C$86:$C$175,MAX($C$86:$C$175)-1))-1, "-")</f>
        <v>-0.12844461786080053</v>
      </c>
      <c r="H185" s="67">
        <f>IFERROR((SUMIFS(H$86:H$175,$B$86:$B$175,$B185,$C$86:$C$175,MAX($C$86:$C$175))/SUMIFS(H$86:H$175,$B$86:$B$175,$B185,$C$86:$C$175,MAX($C$86:$C$175)-1))-1, "-")</f>
        <v>0.45703203204884502</v>
      </c>
      <c r="I185" s="67">
        <f>IFERROR((SUMIFS(I$86:I$175,$B$86:$B$175,$B185,$C$86:$C$175,MAX($C$86:$C$175))/SUMIFS(I$86:I$175,$B$86:$B$175,$B185,$C$86:$C$175,MAX($C$86:$C$175)-1))-1, "-")</f>
        <v>0.17549898581367862</v>
      </c>
      <c r="J185" s="67">
        <f>IFERROR((SUMIFS(J$86:J$175,$B$86:$B$175,$B185,$C$86:$C$175,MAX($C$86:$C$175))/SUMIFS(J$86:J$175,$B$86:$B$175,$B185,$C$86:$C$175,MAX($C$86:$C$175)-1))-1, "-")</f>
        <v>9.6756177087345074E-2</v>
      </c>
      <c r="K185" s="55"/>
    </row>
    <row r="186" spans="2:11" ht="20.25" hidden="1" customHeight="1">
      <c r="B186" s="42">
        <f>D75</f>
        <v>0</v>
      </c>
      <c r="C186" s="54"/>
      <c r="D186" s="67" t="str">
        <f>IFERROR((SUMIFS(D$86:D$175,$B$86:$B$175,$B186,$C$86:$C$175,MAX($C$86:$C$175))/SUMIFS(D$86:D$175,$B$86:$B$175,$B186,$C$86:$C$175,MAX($C$86:$C$175)-1))-1, "-")</f>
        <v>-</v>
      </c>
      <c r="E186" s="67" t="str">
        <f>IFERROR((SUMIFS(E$86:E$175,$B$86:$B$175,$B186,$C$86:$C$175,MAX($C$86:$C$175))/SUMIFS(E$86:E$175,$B$86:$B$175,$B186,$C$86:$C$175,MAX($C$86:$C$175)-1))-1, "-")</f>
        <v>-</v>
      </c>
      <c r="F186" s="67" t="str">
        <f>IFERROR((SUMIFS(F$86:F$175,$B$86:$B$175,$B186,$C$86:$C$175,MAX($C$86:$C$175))/SUMIFS(F$86:F$175,$B$86:$B$175,$B186,$C$86:$C$175,MAX($C$86:$C$175)-1))-1, "-")</f>
        <v>-</v>
      </c>
      <c r="G186" s="67" t="str">
        <f>IFERROR((SUMIFS(G$86:G$175,$B$86:$B$175,$B186,$C$86:$C$175,MAX($C$86:$C$175))/SUMIFS(G$86:G$175,$B$86:$B$175,$B186,$C$86:$C$175,MAX($C$86:$C$175)-1))-1, "-")</f>
        <v>-</v>
      </c>
      <c r="H186" s="67" t="str">
        <f>IFERROR((SUMIFS(H$86:H$175,$B$86:$B$175,$B186,$C$86:$C$175,MAX($C$86:$C$175))/SUMIFS(H$86:H$175,$B$86:$B$175,$B186,$C$86:$C$175,MAX($C$86:$C$175)-1))-1, "-")</f>
        <v>-</v>
      </c>
      <c r="I186" s="67" t="str">
        <f>IFERROR((SUMIFS(I$86:I$175,$B$86:$B$175,$B186,$C$86:$C$175,MAX($C$86:$C$175))/SUMIFS(I$86:I$175,$B$86:$B$175,$B186,$C$86:$C$175,MAX($C$86:$C$175)-1))-1, "-")</f>
        <v>-</v>
      </c>
      <c r="J186" s="86" t="str">
        <f>IFERROR((SUMIFS(J$86:J$175,$B$86:$B$175,$B186,$C$86:$C$175,MAX($C$86:$C$175))/SUMIFS(J$86:J$175,$B$86:$B$175,$B186,$C$86:$C$175,MAX($C$86:$C$175)-1))-1, "-")</f>
        <v>-</v>
      </c>
      <c r="K186" s="55"/>
    </row>
    <row r="187" spans="2:11" ht="20.25" hidden="1" customHeight="1">
      <c r="B187" s="42" t="str">
        <f>E75</f>
        <v/>
      </c>
      <c r="C187" s="54"/>
      <c r="D187" s="67" t="str">
        <f>IFERROR((SUMIFS(D$86:D$175,$B$86:$B$175,$B187,$C$86:$C$175,MAX($C$86:$C$175))/SUMIFS(D$86:D$175,$B$86:$B$175,$B187,$C$86:$C$175,MAX($C$86:$C$175)-1))-1, "-")</f>
        <v>-</v>
      </c>
      <c r="E187" s="67" t="str">
        <f>IFERROR((SUMIFS(E$86:E$175,$B$86:$B$175,$B187,$C$86:$C$175,MAX($C$86:$C$175))/SUMIFS(E$86:E$175,$B$86:$B$175,$B187,$C$86:$C$175,MAX($C$86:$C$175)-1))-1, "-")</f>
        <v>-</v>
      </c>
      <c r="F187" s="67" t="str">
        <f>IFERROR((SUMIFS(F$86:F$175,$B$86:$B$175,$B187,$C$86:$C$175,MAX($C$86:$C$175))/SUMIFS(F$86:F$175,$B$86:$B$175,$B187,$C$86:$C$175,MAX($C$86:$C$175)-1))-1, "-")</f>
        <v>-</v>
      </c>
      <c r="G187" s="67" t="str">
        <f>IFERROR((SUMIFS(G$86:G$175,$B$86:$B$175,$B187,$C$86:$C$175,MAX($C$86:$C$175))/SUMIFS(G$86:G$175,$B$86:$B$175,$B187,$C$86:$C$175,MAX($C$86:$C$175)-1))-1, "-")</f>
        <v>-</v>
      </c>
      <c r="H187" s="67" t="str">
        <f>IFERROR((SUMIFS(H$86:H$175,$B$86:$B$175,$B187,$C$86:$C$175,MAX($C$86:$C$175))/SUMIFS(H$86:H$175,$B$86:$B$175,$B187,$C$86:$C$175,MAX($C$86:$C$175)-1))-1, "-")</f>
        <v>-</v>
      </c>
      <c r="I187" s="67" t="str">
        <f>IFERROR((SUMIFS(I$86:I$175,$B$86:$B$175,$B187,$C$86:$C$175,MAX($C$86:$C$175))/SUMIFS(I$86:I$175,$B$86:$B$175,$B187,$C$86:$C$175,MAX($C$86:$C$175)-1))-1, "-")</f>
        <v>-</v>
      </c>
      <c r="J187" s="86" t="str">
        <f>IFERROR((SUMIFS(J$86:J$175,$B$86:$B$175,$B187,$C$86:$C$175,MAX($C$86:$C$175))/SUMIFS(J$86:J$175,$B$86:$B$175,$B187,$C$86:$C$175,MAX($C$86:$C$175)-1))-1, "-")</f>
        <v>-</v>
      </c>
      <c r="K187" s="55"/>
    </row>
    <row r="188" spans="2:11" ht="20.25" customHeight="1" thickBot="1"/>
    <row r="189" spans="2:11" ht="17.25" thickTop="1">
      <c r="B189" s="25" t="s">
        <v>51</v>
      </c>
      <c r="C189" s="25"/>
      <c r="D189" s="25"/>
      <c r="E189" s="25"/>
      <c r="F189" s="173" t="s">
        <v>77</v>
      </c>
      <c r="G189" s="43"/>
      <c r="H189" s="25"/>
      <c r="I189" s="25"/>
    </row>
    <row r="190" spans="2:11">
      <c r="B190" s="26" t="s">
        <v>33</v>
      </c>
      <c r="C190" s="26" t="s">
        <v>52</v>
      </c>
      <c r="D190" s="26"/>
      <c r="E190" s="26"/>
      <c r="F190" s="92" t="s">
        <v>78</v>
      </c>
      <c r="G190" s="44"/>
      <c r="H190" s="46" t="s">
        <v>81</v>
      </c>
      <c r="I190" s="46"/>
    </row>
    <row r="191" spans="2:11">
      <c r="B191" s="26" t="s">
        <v>34</v>
      </c>
      <c r="C191" s="26" t="s">
        <v>53</v>
      </c>
      <c r="D191" s="26"/>
      <c r="E191" s="26"/>
      <c r="F191" s="92" t="s">
        <v>79</v>
      </c>
      <c r="G191" s="44"/>
      <c r="H191" s="46" t="s">
        <v>82</v>
      </c>
      <c r="I191" s="46"/>
    </row>
    <row r="192" spans="2:11">
      <c r="B192" s="26" t="s">
        <v>4</v>
      </c>
      <c r="C192" s="26" t="s">
        <v>54</v>
      </c>
      <c r="D192" s="26"/>
      <c r="E192" s="26"/>
      <c r="F192" s="92" t="s">
        <v>80</v>
      </c>
      <c r="G192" s="44"/>
      <c r="H192" s="46" t="s">
        <v>83</v>
      </c>
      <c r="I192" s="46"/>
    </row>
    <row r="193" spans="2:9">
      <c r="B193" s="26" t="s">
        <v>5</v>
      </c>
      <c r="C193" s="26" t="s">
        <v>55</v>
      </c>
      <c r="D193" s="26"/>
      <c r="E193" s="26"/>
      <c r="F193" s="92" t="s">
        <v>87</v>
      </c>
      <c r="G193" s="44"/>
      <c r="H193" s="46" t="s">
        <v>84</v>
      </c>
      <c r="I193" s="46"/>
    </row>
    <row r="194" spans="2:9">
      <c r="B194" s="26" t="s">
        <v>56</v>
      </c>
      <c r="C194" s="26" t="s">
        <v>57</v>
      </c>
      <c r="D194" s="26"/>
      <c r="E194" s="26"/>
      <c r="F194" s="92" t="s">
        <v>88</v>
      </c>
      <c r="G194" s="44"/>
      <c r="H194" s="46" t="s">
        <v>85</v>
      </c>
      <c r="I194" s="46"/>
    </row>
    <row r="195" spans="2:9" ht="17.25" thickBot="1">
      <c r="B195" s="27" t="s">
        <v>58</v>
      </c>
      <c r="C195" s="27" t="s">
        <v>59</v>
      </c>
      <c r="D195" s="27"/>
      <c r="E195" s="27"/>
      <c r="F195" s="93" t="s">
        <v>89</v>
      </c>
      <c r="G195" s="45"/>
      <c r="H195" s="47" t="s">
        <v>86</v>
      </c>
      <c r="I195" s="47"/>
    </row>
    <row r="196" spans="2:9" ht="17.25" thickTop="1"/>
    <row r="197" spans="2:9" ht="6.75" customHeight="1"/>
  </sheetData>
  <mergeCells count="3">
    <mergeCell ref="O9:P9"/>
    <mergeCell ref="C4:D4"/>
    <mergeCell ref="C5:D5"/>
  </mergeCells>
  <phoneticPr fontId="3" type="noConversion"/>
  <conditionalFormatting sqref="B87:K95 B97:K105 B107:K115 B117:K125 B127:K135 B137:K145 B147:K155 B157:K174">
    <cfRule type="expression" dxfId="60" priority="30">
      <formula>$B87&lt;&gt;$B88</formula>
    </cfRule>
  </conditionalFormatting>
  <conditionalFormatting sqref="C67:K67">
    <cfRule type="containsText" dxfId="54" priority="36" operator="containsText" text="F">
      <formula>NOT(ISERROR(SEARCH("F",C67)))</formula>
    </cfRule>
    <cfRule type="containsText" dxfId="53" priority="37" operator="containsText" text="D">
      <formula>NOT(ISERROR(SEARCH("D",C67)))</formula>
    </cfRule>
    <cfRule type="containsText" dxfId="52" priority="38" operator="containsText" text="S">
      <formula>NOT(ISERROR(SEARCH("S",C67)))</formula>
    </cfRule>
    <cfRule type="containsText" dxfId="51" priority="39" operator="containsText" text="A">
      <formula>NOT(ISERROR(SEARCH("A",C67)))</formula>
    </cfRule>
  </conditionalFormatting>
  <conditionalFormatting sqref="C76:K76">
    <cfRule type="containsText" dxfId="50" priority="32" operator="containsText" text="F">
      <formula>NOT(ISERROR(SEARCH("F",C76)))</formula>
    </cfRule>
    <cfRule type="containsText" dxfId="49" priority="33" operator="containsText" text="D">
      <formula>NOT(ISERROR(SEARCH("D",C76)))</formula>
    </cfRule>
    <cfRule type="containsText" dxfId="48" priority="34" operator="containsText" text="S">
      <formula>NOT(ISERROR(SEARCH("S",C76)))</formula>
    </cfRule>
    <cfRule type="containsText" dxfId="47" priority="35" operator="containsText" text="A">
      <formula>NOT(ISERROR(SEARCH("A",C76)))</formula>
    </cfRule>
  </conditionalFormatting>
  <conditionalFormatting sqref="D54:K54 D56:K57 D58:D63 D64:K65 D74:K74 D83:K83 D176:K176 K177:K187">
    <cfRule type="containsText" dxfId="46" priority="94" operator="containsText" text="악화">
      <formula>NOT(ISERROR(SEARCH("악화",D54)))</formula>
    </cfRule>
  </conditionalFormatting>
  <conditionalFormatting sqref="D54:K54 D56:K57 D64:K65 D74:K74 D83:K83 D176:K176 K177:K187 D58:D63">
    <cfRule type="containsText" dxfId="45" priority="93" operator="containsText" text="개선">
      <formula>NOT(ISERROR(SEARCH("개선",D54)))</formula>
    </cfRule>
  </conditionalFormatting>
  <conditionalFormatting sqref="G4:G5">
    <cfRule type="containsText" dxfId="44" priority="44" operator="containsText" text="S">
      <formula>NOT(ISERROR(SEARCH("S",G4)))</formula>
    </cfRule>
    <cfRule type="containsText" dxfId="43" priority="45" operator="containsText" text="A">
      <formula>NOT(ISERROR(SEARCH("A",G4)))</formula>
    </cfRule>
  </conditionalFormatting>
  <conditionalFormatting sqref="G5">
    <cfRule type="containsText" dxfId="42" priority="40" operator="containsText" text="F">
      <formula>NOT(ISERROR(SEARCH("F",G5)))</formula>
    </cfRule>
    <cfRule type="containsText" dxfId="41" priority="41" operator="containsText" text="D">
      <formula>NOT(ISERROR(SEARCH("D",G5)))</formula>
    </cfRule>
  </conditionalFormatting>
  <conditionalFormatting sqref="K1:K21 J22 K77:K1048576">
    <cfRule type="containsText" dxfId="40" priority="13" operator="containsText" text="D">
      <formula>NOT(ISERROR(SEARCH("D",J1)))</formula>
    </cfRule>
    <cfRule type="containsText" dxfId="39" priority="14" operator="containsText" text="F">
      <formula>NOT(ISERROR(SEARCH("F",J1)))</formula>
    </cfRule>
    <cfRule type="containsText" dxfId="38" priority="15" operator="containsText" text="S">
      <formula>NOT(ISERROR(SEARCH("S",J1)))</formula>
    </cfRule>
    <cfRule type="containsText" dxfId="37" priority="16" operator="containsText" text="A">
      <formula>NOT(ISERROR(SEARCH("A",J1)))</formula>
    </cfRule>
  </conditionalFormatting>
  <conditionalFormatting sqref="K24:K28 K30:K51 K68:K74 K53:K66">
    <cfRule type="containsText" dxfId="36" priority="46" operator="containsText" text="D">
      <formula>NOT(ISERROR(SEARCH("D",K24)))</formula>
    </cfRule>
    <cfRule type="containsText" dxfId="35" priority="47" operator="containsText" text="F">
      <formula>NOT(ISERROR(SEARCH("F",K24)))</formula>
    </cfRule>
    <cfRule type="containsText" dxfId="34" priority="48" operator="containsText" text="S">
      <formula>NOT(ISERROR(SEARCH("S",K24)))</formula>
    </cfRule>
    <cfRule type="containsText" dxfId="33" priority="49" operator="containsText" text="A">
      <formula>NOT(ISERROR(SEARCH("A",K24)))</formula>
    </cfRule>
  </conditionalFormatting>
  <conditionalFormatting sqref="K52">
    <cfRule type="containsText" dxfId="32" priority="2" operator="containsText" text="D">
      <formula>NOT(ISERROR(SEARCH("D",K52)))</formula>
    </cfRule>
    <cfRule type="containsText" dxfId="31" priority="3" operator="containsText" text="F">
      <formula>NOT(ISERROR(SEARCH("F",K52)))</formula>
    </cfRule>
    <cfRule type="containsText" dxfId="30" priority="4" operator="containsText" text="S">
      <formula>NOT(ISERROR(SEARCH("S",K52)))</formula>
    </cfRule>
    <cfRule type="containsText" dxfId="29" priority="5" operator="containsText" text="A">
      <formula>NOT(ISERROR(SEARCH("A",K52)))</formula>
    </cfRule>
  </conditionalFormatting>
  <conditionalFormatting sqref="B175:K175">
    <cfRule type="expression" dxfId="28" priority="105">
      <formula>$B175&lt;&gt;#REF!</formula>
    </cfRule>
  </conditionalFormatting>
  <conditionalFormatting sqref="B96:K96 B106:K106 B116:K116 B126:K126 B136:K136 B146:K146 B156:K156">
    <cfRule type="expression" dxfId="26" priority="1">
      <formula>$B96&lt;&gt;#REF!</formula>
    </cfRule>
  </conditionalFormatting>
  <printOptions horizontalCentered="1"/>
  <pageMargins left="0" right="0" top="0.39370078740157483" bottom="0" header="0" footer="0"/>
  <pageSetup paperSize="9" scale="75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5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100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D177:J185</xm:sqref>
        </x14:conditionalFormatting>
        <x14:conditionalFormatting xmlns:xm="http://schemas.microsoft.com/office/excel/2006/main">
          <x14:cfRule type="iconSet" priority="5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D186:J187</xm:sqref>
        </x14:conditionalFormatting>
        <x14:conditionalFormatting xmlns:xm="http://schemas.microsoft.com/office/excel/2006/main">
          <x14:cfRule type="iconSet" priority="17" id="{3D0E34C7-B304-43CF-A87F-A512A3C2FED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5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201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160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38</v>
      </c>
      <c r="B4" s="139" t="s">
        <v>146</v>
      </c>
      <c r="C4" s="139" t="s">
        <v>1</v>
      </c>
      <c r="D4" s="139" t="s">
        <v>10</v>
      </c>
      <c r="E4" s="140" t="s">
        <v>145</v>
      </c>
      <c r="F4" s="126" t="s">
        <v>45</v>
      </c>
      <c r="G4" s="150" t="s">
        <v>150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27" t="s">
        <v>6</v>
      </c>
      <c r="O4" s="227" t="s">
        <v>7</v>
      </c>
      <c r="P4" s="227" t="s">
        <v>26</v>
      </c>
      <c r="Q4" s="227" t="s">
        <v>14</v>
      </c>
      <c r="R4" s="227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130</v>
      </c>
      <c r="BB4" t="s">
        <v>138</v>
      </c>
      <c r="BC4" t="s">
        <v>139</v>
      </c>
      <c r="BD4" t="s">
        <v>113</v>
      </c>
      <c r="BE4" t="s">
        <v>140</v>
      </c>
      <c r="BF4" t="s">
        <v>141</v>
      </c>
      <c r="BG4" t="s">
        <v>90</v>
      </c>
      <c r="BH4" t="s">
        <v>140</v>
      </c>
      <c r="BI4" t="s">
        <v>141</v>
      </c>
      <c r="BJ4" t="s">
        <v>90</v>
      </c>
      <c r="BL4" t="s">
        <v>142</v>
      </c>
      <c r="BM4" t="s">
        <v>143</v>
      </c>
      <c r="BN4" t="s">
        <v>144</v>
      </c>
    </row>
    <row r="5" spans="1:66">
      <c r="A5" s="144" t="str">
        <f>W5</f>
        <v>태양여객</v>
      </c>
      <c r="B5" s="144" t="str">
        <f>X5</f>
        <v>556</v>
      </c>
      <c r="C5" s="145" t="str">
        <f>Y5</f>
        <v>71바5253</v>
      </c>
      <c r="D5" s="133" t="str">
        <f>Z5</f>
        <v>중형</v>
      </c>
      <c r="E5" s="129" t="str">
        <f>AZ5</f>
        <v>B</v>
      </c>
      <c r="F5" s="152">
        <f>G5/H5</f>
        <v>0.9423999999999999</v>
      </c>
      <c r="G5" s="153">
        <f>AE5</f>
        <v>2.3559999999999999</v>
      </c>
      <c r="H5" s="154">
        <f>AF5</f>
        <v>2.5</v>
      </c>
      <c r="I5" s="155">
        <f>AC5</f>
        <v>3978.5659999999998</v>
      </c>
      <c r="J5" s="156">
        <f>AI5/AH5</f>
        <v>2.1263546850196175E-2</v>
      </c>
      <c r="K5" s="156">
        <f>AJ5/AH5</f>
        <v>0.35624689998871417</v>
      </c>
      <c r="L5" s="156">
        <f>AK5/AC5</f>
        <v>0.17041315891203013</v>
      </c>
      <c r="M5" s="157">
        <f>AG5</f>
        <v>5.4989999999999997</v>
      </c>
      <c r="N5" s="158">
        <f>IF(AW5=0,AT5,"속도계이상")</f>
        <v>1.3069999999999999</v>
      </c>
      <c r="O5" s="158">
        <f>IF(AW5=0,AU5,"속도계이상")</f>
        <v>8.0180000000000007</v>
      </c>
      <c r="P5" s="159">
        <f>AQ5/60</f>
        <v>0</v>
      </c>
      <c r="Q5" s="160">
        <f>AN5</f>
        <v>72</v>
      </c>
      <c r="R5" s="161">
        <f>AC5/(AH5-AI5-AJ5)</f>
        <v>21.344548288823852</v>
      </c>
      <c r="S5" s="146">
        <f>IF(AW5=0,AL5,"속도계이상")</f>
        <v>52</v>
      </c>
      <c r="T5" s="146">
        <f>IF(AW5=0,AM5,"속도계이상")</f>
        <v>319</v>
      </c>
      <c r="U5" t="s">
        <v>117</v>
      </c>
      <c r="V5" s="5" t="s">
        <v>118</v>
      </c>
      <c r="W5" t="s">
        <v>117</v>
      </c>
      <c r="X5" s="5" t="s">
        <v>118</v>
      </c>
      <c r="Y5" t="s">
        <v>202</v>
      </c>
      <c r="Z5" t="s">
        <v>196</v>
      </c>
      <c r="AA5" t="s">
        <v>203</v>
      </c>
      <c r="AB5">
        <v>533</v>
      </c>
      <c r="AC5" s="1">
        <v>3978.5659999999998</v>
      </c>
      <c r="AD5" s="1">
        <v>1688.4190000000001</v>
      </c>
      <c r="AE5" s="28">
        <v>2.3559999999999999</v>
      </c>
      <c r="AF5">
        <v>2.5</v>
      </c>
      <c r="AG5">
        <v>5.4989999999999997</v>
      </c>
      <c r="AH5">
        <v>299.43842599999999</v>
      </c>
      <c r="AI5">
        <v>6.3671230000000003</v>
      </c>
      <c r="AJ5">
        <v>106.67401099999999</v>
      </c>
      <c r="AK5">
        <v>678</v>
      </c>
      <c r="AL5">
        <v>52</v>
      </c>
      <c r="AM5">
        <v>319</v>
      </c>
      <c r="AN5">
        <v>72</v>
      </c>
      <c r="AO5">
        <v>13.286758000000001</v>
      </c>
      <c r="AP5">
        <v>343.8</v>
      </c>
      <c r="AQ5">
        <v>0</v>
      </c>
      <c r="AR5">
        <v>39</v>
      </c>
      <c r="AS5">
        <v>10584</v>
      </c>
      <c r="AT5">
        <v>1.3069999999999999</v>
      </c>
      <c r="AU5">
        <v>8.0180000000000007</v>
      </c>
      <c r="AV5">
        <v>30496</v>
      </c>
      <c r="AW5">
        <v>0</v>
      </c>
      <c r="AX5" s="29">
        <v>0.46</v>
      </c>
      <c r="AY5">
        <v>0.9423999999999999</v>
      </c>
      <c r="AZ5" t="s">
        <v>68</v>
      </c>
      <c r="BA5" t="s">
        <v>371</v>
      </c>
      <c r="BB5">
        <v>1</v>
      </c>
      <c r="BC5" t="s">
        <v>443</v>
      </c>
      <c r="BD5">
        <v>8</v>
      </c>
      <c r="BE5">
        <v>14597.157999999999</v>
      </c>
      <c r="BF5">
        <v>0.27255757593361668</v>
      </c>
      <c r="BG5">
        <v>0.25685825955984032</v>
      </c>
      <c r="BH5">
        <v>145855.10999999999</v>
      </c>
      <c r="BI5">
        <v>2.7277522193086004E-2</v>
      </c>
      <c r="BJ5">
        <v>2.5706336914764247E-2</v>
      </c>
      <c r="BK5">
        <v>1</v>
      </c>
      <c r="BL5" t="s">
        <v>67</v>
      </c>
      <c r="BM5">
        <v>2</v>
      </c>
      <c r="BN5" t="s">
        <v>406</v>
      </c>
    </row>
    <row r="6" spans="1:66">
      <c r="A6" s="141" t="str">
        <f t="shared" ref="A6:A7" si="0">W6</f>
        <v>태양여객</v>
      </c>
      <c r="B6" s="141" t="str">
        <f t="shared" ref="B6:B39" si="1">X6</f>
        <v>556</v>
      </c>
      <c r="C6" s="142" t="str">
        <f t="shared" ref="C6:C7" si="2">Y6</f>
        <v>71바7152</v>
      </c>
      <c r="D6" s="116" t="str">
        <f t="shared" ref="D6:D7" si="3">Z6</f>
        <v>중형</v>
      </c>
      <c r="E6" s="112" t="str">
        <f>AZ6</f>
        <v>C</v>
      </c>
      <c r="F6" s="162">
        <f>G6/H6</f>
        <v>0.88160000000000005</v>
      </c>
      <c r="G6" s="163">
        <f>AE6</f>
        <v>2.2040000000000002</v>
      </c>
      <c r="H6" s="164">
        <f>AF6</f>
        <v>2.5</v>
      </c>
      <c r="I6" s="165">
        <f t="shared" ref="I6:I7" si="4">AC6</f>
        <v>4525.3900000000003</v>
      </c>
      <c r="J6" s="166">
        <f t="shared" ref="J6:J7" si="5">AI6/AH6</f>
        <v>4.6379662454620454E-2</v>
      </c>
      <c r="K6" s="166">
        <f t="shared" ref="K6:K7" si="6">AJ6/AH6</f>
        <v>0.38540038464480225</v>
      </c>
      <c r="L6" s="166">
        <f t="shared" ref="L6:L7" si="7">AK6/AC6</f>
        <v>0.16904620375260473</v>
      </c>
      <c r="M6" s="167">
        <f t="shared" ref="M6:M7" si="8">AG6</f>
        <v>6.9850000000000003</v>
      </c>
      <c r="N6" s="168">
        <f t="shared" ref="N6:N7" si="9">IF(AW6=0,AT6,"속도계이상")</f>
        <v>0.155</v>
      </c>
      <c r="O6" s="168">
        <f t="shared" ref="O6:O7" si="10">IF(AW6=0,AU6,"속도계이상")</f>
        <v>4.5960000000000001</v>
      </c>
      <c r="P6" s="169">
        <f t="shared" ref="P6:P7" si="11">AQ6/60</f>
        <v>0</v>
      </c>
      <c r="Q6" s="170">
        <f t="shared" ref="Q6:Q7" si="12">AN6</f>
        <v>112</v>
      </c>
      <c r="R6" s="171">
        <f t="shared" ref="R6:R7" si="13">AC6/(AH6-AI6-AJ6)</f>
        <v>20.965182834435332</v>
      </c>
      <c r="S6" s="143">
        <f t="shared" ref="S6:S7" si="14">IF(AW6=0,AL6,"속도계이상")</f>
        <v>7</v>
      </c>
      <c r="T6" s="143">
        <f t="shared" ref="T6:T7" si="15">IF(AW6=0,AM6,"속도계이상")</f>
        <v>208</v>
      </c>
      <c r="U6" t="s">
        <v>117</v>
      </c>
      <c r="V6" s="5" t="s">
        <v>118</v>
      </c>
      <c r="W6" t="s">
        <v>117</v>
      </c>
      <c r="X6" s="5" t="s">
        <v>118</v>
      </c>
      <c r="Y6" t="s">
        <v>204</v>
      </c>
      <c r="Z6" t="s">
        <v>196</v>
      </c>
      <c r="AA6" t="s">
        <v>203</v>
      </c>
      <c r="AB6">
        <v>533</v>
      </c>
      <c r="AC6" s="1">
        <v>4525.3900000000003</v>
      </c>
      <c r="AD6" s="1">
        <v>2053.346</v>
      </c>
      <c r="AE6" s="28">
        <v>2.2040000000000002</v>
      </c>
      <c r="AF6">
        <v>2.5</v>
      </c>
      <c r="AG6">
        <v>6.9850000000000003</v>
      </c>
      <c r="AH6">
        <v>379.87514499999997</v>
      </c>
      <c r="AI6">
        <v>17.618480999999999</v>
      </c>
      <c r="AJ6">
        <v>146.40402700000001</v>
      </c>
      <c r="AK6">
        <v>765</v>
      </c>
      <c r="AL6">
        <v>7</v>
      </c>
      <c r="AM6">
        <v>208</v>
      </c>
      <c r="AN6">
        <v>112</v>
      </c>
      <c r="AO6">
        <v>11.912834999999999</v>
      </c>
      <c r="AP6">
        <v>256.10000000000002</v>
      </c>
      <c r="AQ6">
        <v>0</v>
      </c>
      <c r="AR6">
        <v>49</v>
      </c>
      <c r="AS6">
        <v>16082</v>
      </c>
      <c r="AT6">
        <v>0.155</v>
      </c>
      <c r="AU6">
        <v>4.5960000000000001</v>
      </c>
      <c r="AV6">
        <v>32607</v>
      </c>
      <c r="AW6">
        <v>0</v>
      </c>
      <c r="AX6" s="29">
        <v>0.49</v>
      </c>
      <c r="AY6">
        <v>0.88160000000000005</v>
      </c>
      <c r="AZ6" t="s">
        <v>69</v>
      </c>
      <c r="BA6" t="s">
        <v>371</v>
      </c>
      <c r="BB6">
        <v>1</v>
      </c>
      <c r="BC6" t="s">
        <v>405</v>
      </c>
      <c r="BD6">
        <v>5</v>
      </c>
      <c r="BE6">
        <v>14597.157999999999</v>
      </c>
      <c r="BF6">
        <v>0.31001856662783267</v>
      </c>
      <c r="BG6">
        <v>0.27331236833909728</v>
      </c>
      <c r="BH6">
        <v>145855.10999999999</v>
      </c>
      <c r="BI6">
        <v>3.1026612643190909E-2</v>
      </c>
      <c r="BJ6">
        <v>2.7353061706237108E-2</v>
      </c>
      <c r="BK6">
        <v>1</v>
      </c>
      <c r="BL6" t="s">
        <v>70</v>
      </c>
      <c r="BM6">
        <v>2</v>
      </c>
      <c r="BN6" t="s">
        <v>406</v>
      </c>
    </row>
    <row r="7" spans="1:66">
      <c r="A7" s="144" t="str">
        <f t="shared" si="0"/>
        <v>태양여객</v>
      </c>
      <c r="B7" s="144" t="str">
        <f t="shared" si="1"/>
        <v>556</v>
      </c>
      <c r="C7" s="145" t="str">
        <f t="shared" si="2"/>
        <v>71바7197</v>
      </c>
      <c r="D7" s="133" t="str">
        <f t="shared" si="3"/>
        <v>중형</v>
      </c>
      <c r="E7" s="129" t="str">
        <f t="shared" ref="E7:E39" si="16">AZ7</f>
        <v>D</v>
      </c>
      <c r="F7" s="152">
        <f t="shared" ref="F7:F39" si="17">G7/H7</f>
        <v>0.80769230769230771</v>
      </c>
      <c r="G7" s="153">
        <f t="shared" ref="G7:G39" si="18">AE7</f>
        <v>2.1</v>
      </c>
      <c r="H7" s="154">
        <f t="shared" ref="H7:H39" si="19">AF7</f>
        <v>2.6</v>
      </c>
      <c r="I7" s="155">
        <f t="shared" si="4"/>
        <v>4039.3719999999998</v>
      </c>
      <c r="J7" s="156">
        <f t="shared" si="5"/>
        <v>3.1896466826205394E-2</v>
      </c>
      <c r="K7" s="156">
        <f t="shared" si="6"/>
        <v>0.39914409493668657</v>
      </c>
      <c r="L7" s="156">
        <f t="shared" si="7"/>
        <v>0.1854248630727747</v>
      </c>
      <c r="M7" s="157">
        <f t="shared" si="8"/>
        <v>12.154999999999999</v>
      </c>
      <c r="N7" s="158">
        <f t="shared" si="9"/>
        <v>1.139</v>
      </c>
      <c r="O7" s="158">
        <f t="shared" si="10"/>
        <v>35.253</v>
      </c>
      <c r="P7" s="159">
        <f t="shared" si="11"/>
        <v>0.35833333333333334</v>
      </c>
      <c r="Q7" s="160">
        <f t="shared" si="12"/>
        <v>91</v>
      </c>
      <c r="R7" s="161">
        <f t="shared" si="13"/>
        <v>22.720496170388099</v>
      </c>
      <c r="S7" s="146">
        <f t="shared" si="14"/>
        <v>46</v>
      </c>
      <c r="T7" s="146">
        <f t="shared" si="15"/>
        <v>1424</v>
      </c>
      <c r="U7" t="s">
        <v>117</v>
      </c>
      <c r="V7" t="s">
        <v>118</v>
      </c>
      <c r="W7" s="4" t="s">
        <v>117</v>
      </c>
      <c r="X7" t="s">
        <v>118</v>
      </c>
      <c r="Y7" s="4" t="s">
        <v>205</v>
      </c>
      <c r="Z7" s="4" t="s">
        <v>196</v>
      </c>
      <c r="AA7" s="4" t="s">
        <v>48</v>
      </c>
      <c r="AB7" s="4">
        <v>533</v>
      </c>
      <c r="AC7" s="4">
        <v>4039.3719999999998</v>
      </c>
      <c r="AD7" s="4">
        <v>1923.8610000000001</v>
      </c>
      <c r="AE7" s="4">
        <v>2.1</v>
      </c>
      <c r="AF7" s="4">
        <v>2.6</v>
      </c>
      <c r="AG7" s="4">
        <v>12.154999999999999</v>
      </c>
      <c r="AH7" s="4">
        <v>312.47460899999999</v>
      </c>
      <c r="AI7" s="4">
        <v>9.9668360000000007</v>
      </c>
      <c r="AJ7" s="4">
        <v>124.72239500000001</v>
      </c>
      <c r="AK7" s="4">
        <v>749</v>
      </c>
      <c r="AL7" s="4">
        <v>46</v>
      </c>
      <c r="AM7" s="4">
        <v>1424</v>
      </c>
      <c r="AN7" s="4">
        <v>91</v>
      </c>
      <c r="AO7" s="4">
        <v>12.92704</v>
      </c>
      <c r="AP7" s="4">
        <v>1115.9000000000001</v>
      </c>
      <c r="AQ7" s="4">
        <v>21.5</v>
      </c>
      <c r="AR7" s="4">
        <v>57</v>
      </c>
      <c r="AS7" s="4">
        <v>21960</v>
      </c>
      <c r="AT7" s="4">
        <v>1.139</v>
      </c>
      <c r="AU7" s="4">
        <v>35.253</v>
      </c>
      <c r="AV7" s="4">
        <v>231</v>
      </c>
      <c r="AW7" s="4">
        <v>0</v>
      </c>
      <c r="AX7" s="30">
        <v>0.59</v>
      </c>
      <c r="AY7">
        <v>0.80769230769230771</v>
      </c>
      <c r="AZ7" t="s">
        <v>67</v>
      </c>
      <c r="BA7" t="s">
        <v>371</v>
      </c>
      <c r="BB7">
        <v>1</v>
      </c>
      <c r="BC7" t="s">
        <v>372</v>
      </c>
      <c r="BD7">
        <v>1</v>
      </c>
      <c r="BE7">
        <v>14597.157999999999</v>
      </c>
      <c r="BF7">
        <v>0.27672318132063789</v>
      </c>
      <c r="BG7">
        <v>0.22350718491282293</v>
      </c>
      <c r="BH7">
        <v>145855.10999999999</v>
      </c>
      <c r="BI7">
        <v>2.7694415368786189E-2</v>
      </c>
      <c r="BJ7">
        <v>2.236856625940423E-2</v>
      </c>
      <c r="BK7">
        <v>1</v>
      </c>
      <c r="BL7" t="s">
        <v>70</v>
      </c>
      <c r="BM7">
        <v>1</v>
      </c>
      <c r="BN7" t="s">
        <v>406</v>
      </c>
    </row>
    <row r="8" spans="1:66">
      <c r="A8" s="141" t="str">
        <f t="shared" ref="A8:A39" si="20">W8</f>
        <v>태양여객</v>
      </c>
      <c r="B8" s="141" t="str">
        <f t="shared" si="1"/>
        <v>556</v>
      </c>
      <c r="C8" s="142" t="str">
        <f t="shared" ref="C8:C39" si="21">Y8</f>
        <v>71바7354</v>
      </c>
      <c r="D8" s="116" t="str">
        <f t="shared" ref="D8:D39" si="22">Z8</f>
        <v>중형</v>
      </c>
      <c r="E8" s="112" t="str">
        <f t="shared" si="16"/>
        <v>F</v>
      </c>
      <c r="F8" s="162">
        <f t="shared" si="17"/>
        <v>0.67080000000000006</v>
      </c>
      <c r="G8" s="163">
        <f t="shared" si="18"/>
        <v>1.677</v>
      </c>
      <c r="H8" s="164">
        <f t="shared" si="19"/>
        <v>2.5</v>
      </c>
      <c r="I8" s="165">
        <f t="shared" ref="I8:I39" si="23">AC8</f>
        <v>2053.83</v>
      </c>
      <c r="J8" s="166">
        <f t="shared" ref="J8:J39" si="24">AI8/AH8</f>
        <v>2.6872899770849386E-2</v>
      </c>
      <c r="K8" s="166">
        <f t="shared" ref="K8:K39" si="25">AJ8/AH8</f>
        <v>0.34332837155681428</v>
      </c>
      <c r="L8" s="166">
        <f t="shared" ref="L8:L39" si="26">AK8/AC8</f>
        <v>0.15629336410511094</v>
      </c>
      <c r="M8" s="167">
        <f t="shared" ref="M8:M39" si="27">AG8</f>
        <v>9.9960000000000004</v>
      </c>
      <c r="N8" s="168">
        <f t="shared" ref="N8:N39" si="28">IF(AW8=0,AT8,"속도계이상")</f>
        <v>0</v>
      </c>
      <c r="O8" s="168">
        <f t="shared" ref="O8:O39" si="29">IF(AW8=0,AU8,"속도계이상")</f>
        <v>4.9180000000000001</v>
      </c>
      <c r="P8" s="169">
        <f t="shared" ref="P8:P39" si="30">AQ8/60</f>
        <v>0</v>
      </c>
      <c r="Q8" s="170">
        <f t="shared" ref="Q8:Q39" si="31">AN8</f>
        <v>72</v>
      </c>
      <c r="R8" s="171">
        <f t="shared" ref="R8:R39" si="32">AC8/(AH8-AI8-AJ8)</f>
        <v>21.59714518050782</v>
      </c>
      <c r="S8" s="143">
        <f t="shared" ref="S8:S39" si="33">IF(AW8=0,AL8,"속도계이상")</f>
        <v>0</v>
      </c>
      <c r="T8" s="143">
        <f t="shared" ref="T8:T39" si="34">IF(AW8=0,AM8,"속도계이상")</f>
        <v>101</v>
      </c>
      <c r="U8" t="s">
        <v>117</v>
      </c>
      <c r="V8" s="5" t="s">
        <v>118</v>
      </c>
      <c r="W8" t="s">
        <v>117</v>
      </c>
      <c r="X8" s="5" t="s">
        <v>118</v>
      </c>
      <c r="Y8" t="s">
        <v>206</v>
      </c>
      <c r="Z8" t="s">
        <v>196</v>
      </c>
      <c r="AA8" t="s">
        <v>203</v>
      </c>
      <c r="AB8">
        <v>533</v>
      </c>
      <c r="AC8" s="1">
        <v>2053.83</v>
      </c>
      <c r="AD8" s="1">
        <v>1224.453</v>
      </c>
      <c r="AE8" s="28">
        <v>1.677</v>
      </c>
      <c r="AF8">
        <v>2.5</v>
      </c>
      <c r="AG8">
        <v>9.9960000000000004</v>
      </c>
      <c r="AH8">
        <v>150.99632099999999</v>
      </c>
      <c r="AI8">
        <v>4.057709</v>
      </c>
      <c r="AJ8">
        <v>51.841321000000001</v>
      </c>
      <c r="AK8">
        <v>321</v>
      </c>
      <c r="AL8">
        <v>0</v>
      </c>
      <c r="AM8">
        <v>101</v>
      </c>
      <c r="AN8">
        <v>72</v>
      </c>
      <c r="AO8">
        <v>13.601853999999999</v>
      </c>
      <c r="AP8">
        <v>168.7</v>
      </c>
      <c r="AQ8">
        <v>0</v>
      </c>
      <c r="AR8">
        <v>11</v>
      </c>
      <c r="AS8">
        <v>1730</v>
      </c>
      <c r="AT8">
        <v>0</v>
      </c>
      <c r="AU8">
        <v>4.9180000000000001</v>
      </c>
      <c r="AV8">
        <v>0</v>
      </c>
      <c r="AW8">
        <v>0</v>
      </c>
      <c r="AX8" s="29">
        <v>0.44</v>
      </c>
      <c r="AY8">
        <v>0.67080000000000006</v>
      </c>
      <c r="AZ8" t="s">
        <v>70</v>
      </c>
      <c r="BA8" t="s">
        <v>371</v>
      </c>
      <c r="BB8">
        <v>1</v>
      </c>
      <c r="BC8" t="s">
        <v>373</v>
      </c>
      <c r="BD8">
        <v>1</v>
      </c>
      <c r="BE8">
        <v>14597.157999999999</v>
      </c>
      <c r="BF8">
        <v>0.14070067611791282</v>
      </c>
      <c r="BG8">
        <v>9.438201353989592E-2</v>
      </c>
      <c r="BH8">
        <v>145855.10999999999</v>
      </c>
      <c r="BI8">
        <v>1.4081303013655127E-2</v>
      </c>
      <c r="BJ8">
        <v>9.44573806155986E-3</v>
      </c>
      <c r="BK8">
        <v>1</v>
      </c>
      <c r="BL8" t="s">
        <v>70</v>
      </c>
      <c r="BM8">
        <v>0</v>
      </c>
      <c r="BN8" t="s">
        <v>368</v>
      </c>
    </row>
    <row r="9" spans="1:66">
      <c r="A9" s="144" t="str">
        <f t="shared" si="20"/>
        <v>태양여객</v>
      </c>
      <c r="B9" s="144" t="str">
        <f t="shared" si="1"/>
        <v>558</v>
      </c>
      <c r="C9" s="145" t="str">
        <f t="shared" si="21"/>
        <v>71바5254</v>
      </c>
      <c r="D9" s="133" t="str">
        <f t="shared" si="22"/>
        <v>중형</v>
      </c>
      <c r="E9" s="129" t="str">
        <f t="shared" si="16"/>
        <v>F</v>
      </c>
      <c r="F9" s="152">
        <f t="shared" si="17"/>
        <v>0.79884615384615376</v>
      </c>
      <c r="G9" s="153">
        <f t="shared" si="18"/>
        <v>2.077</v>
      </c>
      <c r="H9" s="154">
        <f t="shared" si="19"/>
        <v>2.6</v>
      </c>
      <c r="I9" s="155">
        <f t="shared" si="23"/>
        <v>4462.2169999999996</v>
      </c>
      <c r="J9" s="156">
        <f t="shared" si="24"/>
        <v>1.0997756366587969E-2</v>
      </c>
      <c r="K9" s="156">
        <f t="shared" si="25"/>
        <v>0.37898958878155642</v>
      </c>
      <c r="L9" s="156">
        <f t="shared" si="26"/>
        <v>0.19765959387452472</v>
      </c>
      <c r="M9" s="157">
        <f t="shared" si="27"/>
        <v>6.1180000000000003</v>
      </c>
      <c r="N9" s="158">
        <f t="shared" si="28"/>
        <v>2.1999999999999999E-2</v>
      </c>
      <c r="O9" s="158">
        <f t="shared" si="29"/>
        <v>3.7429999999999999</v>
      </c>
      <c r="P9" s="159">
        <f t="shared" si="30"/>
        <v>0</v>
      </c>
      <c r="Q9" s="160">
        <f t="shared" si="31"/>
        <v>66</v>
      </c>
      <c r="R9" s="161">
        <f t="shared" si="32"/>
        <v>21.115498250087313</v>
      </c>
      <c r="S9" s="146">
        <f t="shared" si="33"/>
        <v>1</v>
      </c>
      <c r="T9" s="146">
        <f t="shared" si="34"/>
        <v>167</v>
      </c>
      <c r="U9" t="s">
        <v>117</v>
      </c>
      <c r="V9" s="5" t="s">
        <v>119</v>
      </c>
      <c r="W9" t="s">
        <v>117</v>
      </c>
      <c r="X9" s="5" t="s">
        <v>119</v>
      </c>
      <c r="Y9" t="s">
        <v>207</v>
      </c>
      <c r="Z9" t="s">
        <v>196</v>
      </c>
      <c r="AA9" t="s">
        <v>203</v>
      </c>
      <c r="AB9">
        <v>533</v>
      </c>
      <c r="AC9" s="1">
        <v>4462.2169999999996</v>
      </c>
      <c r="AD9" s="1">
        <v>2148.7510000000002</v>
      </c>
      <c r="AE9" s="28">
        <v>2.077</v>
      </c>
      <c r="AF9">
        <v>2.6</v>
      </c>
      <c r="AG9">
        <v>6.1180000000000003</v>
      </c>
      <c r="AH9">
        <v>346.42602299999999</v>
      </c>
      <c r="AI9">
        <v>3.8099090000000002</v>
      </c>
      <c r="AJ9">
        <v>131.291856</v>
      </c>
      <c r="AK9">
        <v>882</v>
      </c>
      <c r="AL9">
        <v>1</v>
      </c>
      <c r="AM9">
        <v>167</v>
      </c>
      <c r="AN9">
        <v>66</v>
      </c>
      <c r="AO9">
        <v>12.880720999999999</v>
      </c>
      <c r="AP9">
        <v>52.9</v>
      </c>
      <c r="AQ9">
        <v>0</v>
      </c>
      <c r="AR9">
        <v>18</v>
      </c>
      <c r="AS9">
        <v>6286</v>
      </c>
      <c r="AT9">
        <v>2.1999999999999999E-2</v>
      </c>
      <c r="AU9">
        <v>3.7429999999999999</v>
      </c>
      <c r="AV9">
        <v>30133</v>
      </c>
      <c r="AW9">
        <v>0</v>
      </c>
      <c r="AX9" s="29">
        <v>0.43</v>
      </c>
      <c r="AY9">
        <v>0.79884615384615376</v>
      </c>
      <c r="AZ9" t="s">
        <v>70</v>
      </c>
      <c r="BA9" t="s">
        <v>374</v>
      </c>
      <c r="BB9">
        <v>1</v>
      </c>
      <c r="BC9" t="s">
        <v>376</v>
      </c>
      <c r="BD9">
        <v>6</v>
      </c>
      <c r="BE9">
        <v>20837.582000000002</v>
      </c>
      <c r="BF9">
        <v>0.21414274458524021</v>
      </c>
      <c r="BG9">
        <v>0.17106710788597843</v>
      </c>
      <c r="BH9">
        <v>145855.10999999999</v>
      </c>
      <c r="BI9">
        <v>3.0593491033670334E-2</v>
      </c>
      <c r="BJ9">
        <v>2.4439492644974338E-2</v>
      </c>
      <c r="BK9">
        <v>1</v>
      </c>
      <c r="BL9" t="s">
        <v>70</v>
      </c>
      <c r="BM9">
        <v>0</v>
      </c>
      <c r="BN9" t="s">
        <v>368</v>
      </c>
    </row>
    <row r="10" spans="1:66">
      <c r="A10" s="141" t="str">
        <f t="shared" si="20"/>
        <v>태양여객</v>
      </c>
      <c r="B10" s="141" t="str">
        <f t="shared" si="1"/>
        <v>558</v>
      </c>
      <c r="C10" s="142" t="str">
        <f t="shared" si="21"/>
        <v>71바6552</v>
      </c>
      <c r="D10" s="116" t="str">
        <f t="shared" si="22"/>
        <v>중형</v>
      </c>
      <c r="E10" s="112" t="str">
        <f t="shared" si="16"/>
        <v>F</v>
      </c>
      <c r="F10" s="162">
        <f t="shared" si="17"/>
        <v>0.79076923076923078</v>
      </c>
      <c r="G10" s="163">
        <f t="shared" si="18"/>
        <v>2.056</v>
      </c>
      <c r="H10" s="164">
        <f t="shared" si="19"/>
        <v>2.6</v>
      </c>
      <c r="I10" s="165">
        <f t="shared" si="23"/>
        <v>3816.3069999999998</v>
      </c>
      <c r="J10" s="166">
        <f t="shared" si="24"/>
        <v>3.3235103973288882E-2</v>
      </c>
      <c r="K10" s="166">
        <f t="shared" si="25"/>
        <v>0.37574628217518452</v>
      </c>
      <c r="L10" s="166">
        <f t="shared" si="26"/>
        <v>0.22927924823658055</v>
      </c>
      <c r="M10" s="167">
        <f t="shared" si="27"/>
        <v>4.9870000000000001</v>
      </c>
      <c r="N10" s="168">
        <f t="shared" si="28"/>
        <v>0</v>
      </c>
      <c r="O10" s="168">
        <f t="shared" si="29"/>
        <v>6.944</v>
      </c>
      <c r="P10" s="169">
        <f t="shared" si="30"/>
        <v>0</v>
      </c>
      <c r="Q10" s="170">
        <f t="shared" si="31"/>
        <v>67</v>
      </c>
      <c r="R10" s="171">
        <f t="shared" si="32"/>
        <v>20.540869605590032</v>
      </c>
      <c r="S10" s="143">
        <f t="shared" si="33"/>
        <v>0</v>
      </c>
      <c r="T10" s="143">
        <f t="shared" si="34"/>
        <v>265</v>
      </c>
      <c r="U10" t="s">
        <v>117</v>
      </c>
      <c r="V10" t="s">
        <v>119</v>
      </c>
      <c r="W10" s="4" t="s">
        <v>117</v>
      </c>
      <c r="X10" t="s">
        <v>119</v>
      </c>
      <c r="Y10" s="4" t="s">
        <v>208</v>
      </c>
      <c r="Z10" s="4" t="s">
        <v>196</v>
      </c>
      <c r="AA10" s="4" t="s">
        <v>203</v>
      </c>
      <c r="AB10" s="4">
        <v>533</v>
      </c>
      <c r="AC10" s="4">
        <v>3816.3069999999998</v>
      </c>
      <c r="AD10" s="4">
        <v>1855.963</v>
      </c>
      <c r="AE10" s="4">
        <v>2.056</v>
      </c>
      <c r="AF10" s="4">
        <v>2.6</v>
      </c>
      <c r="AG10" s="4">
        <v>4.9870000000000001</v>
      </c>
      <c r="AH10" s="4">
        <v>314.35713299999998</v>
      </c>
      <c r="AI10" s="4">
        <v>10.447692</v>
      </c>
      <c r="AJ10" s="4">
        <v>118.11852399999999</v>
      </c>
      <c r="AK10" s="4">
        <v>875</v>
      </c>
      <c r="AL10" s="4">
        <v>0</v>
      </c>
      <c r="AM10" s="4">
        <v>265</v>
      </c>
      <c r="AN10" s="4">
        <v>67</v>
      </c>
      <c r="AO10" s="4">
        <v>12.140036</v>
      </c>
      <c r="AP10" s="4">
        <v>16.399999999999999</v>
      </c>
      <c r="AQ10" s="4">
        <v>0</v>
      </c>
      <c r="AR10" s="4">
        <v>31</v>
      </c>
      <c r="AS10" s="4">
        <v>6072</v>
      </c>
      <c r="AT10" s="4">
        <v>0</v>
      </c>
      <c r="AU10" s="4">
        <v>6.944</v>
      </c>
      <c r="AV10" s="4">
        <v>25852</v>
      </c>
      <c r="AW10" s="4">
        <v>0</v>
      </c>
      <c r="AX10" s="30">
        <v>0.4</v>
      </c>
      <c r="AY10">
        <v>0.79076923076923078</v>
      </c>
      <c r="AZ10" t="s">
        <v>70</v>
      </c>
      <c r="BA10" t="s">
        <v>374</v>
      </c>
      <c r="BB10">
        <v>2</v>
      </c>
      <c r="BC10" t="s">
        <v>377</v>
      </c>
      <c r="BD10">
        <v>4</v>
      </c>
      <c r="BE10">
        <v>20837.582000000002</v>
      </c>
      <c r="BF10">
        <v>0.18314538606254793</v>
      </c>
      <c r="BG10">
        <v>0.14482573605561483</v>
      </c>
      <c r="BH10">
        <v>145855.10999999999</v>
      </c>
      <c r="BI10">
        <v>2.6165055170161676E-2</v>
      </c>
      <c r="BJ10">
        <v>2.0690520549943234E-2</v>
      </c>
      <c r="BK10">
        <v>1</v>
      </c>
      <c r="BL10" t="s">
        <v>70</v>
      </c>
      <c r="BM10">
        <v>0</v>
      </c>
      <c r="BN10" t="s">
        <v>368</v>
      </c>
    </row>
    <row r="11" spans="1:66">
      <c r="A11" s="144" t="str">
        <f t="shared" si="20"/>
        <v>태양여객</v>
      </c>
      <c r="B11" s="144" t="str">
        <f t="shared" si="1"/>
        <v>558</v>
      </c>
      <c r="C11" s="145" t="str">
        <f t="shared" si="21"/>
        <v>71바6555</v>
      </c>
      <c r="D11" s="133" t="str">
        <f t="shared" si="22"/>
        <v>중형</v>
      </c>
      <c r="E11" s="129" t="str">
        <f t="shared" si="16"/>
        <v>F</v>
      </c>
      <c r="F11" s="152">
        <f t="shared" si="17"/>
        <v>0.65384615384615385</v>
      </c>
      <c r="G11" s="153">
        <f t="shared" si="18"/>
        <v>1.7</v>
      </c>
      <c r="H11" s="154">
        <f t="shared" si="19"/>
        <v>2.6</v>
      </c>
      <c r="I11" s="155">
        <f t="shared" si="23"/>
        <v>2682.886</v>
      </c>
      <c r="J11" s="156">
        <f t="shared" si="24"/>
        <v>3.9558860397376612E-2</v>
      </c>
      <c r="K11" s="156">
        <f t="shared" si="25"/>
        <v>0.3790728972523944</v>
      </c>
      <c r="L11" s="156">
        <f t="shared" si="26"/>
        <v>0.23966728366393503</v>
      </c>
      <c r="M11" s="157">
        <f t="shared" si="27"/>
        <v>12.467000000000001</v>
      </c>
      <c r="N11" s="158">
        <f t="shared" si="28"/>
        <v>2.2360000000000002</v>
      </c>
      <c r="O11" s="158">
        <f t="shared" si="29"/>
        <v>59.674999999999997</v>
      </c>
      <c r="P11" s="159">
        <f t="shared" si="30"/>
        <v>0</v>
      </c>
      <c r="Q11" s="160">
        <f t="shared" si="31"/>
        <v>83</v>
      </c>
      <c r="R11" s="161">
        <f t="shared" si="32"/>
        <v>22.512406579087756</v>
      </c>
      <c r="S11" s="146">
        <f t="shared" si="33"/>
        <v>60</v>
      </c>
      <c r="T11" s="146">
        <f t="shared" si="34"/>
        <v>1601</v>
      </c>
      <c r="U11" t="s">
        <v>117</v>
      </c>
      <c r="V11" s="5" t="s">
        <v>119</v>
      </c>
      <c r="W11" t="s">
        <v>117</v>
      </c>
      <c r="X11" s="5" t="s">
        <v>119</v>
      </c>
      <c r="Y11" t="s">
        <v>209</v>
      </c>
      <c r="Z11" t="s">
        <v>196</v>
      </c>
      <c r="AA11" t="s">
        <v>203</v>
      </c>
      <c r="AB11">
        <v>533</v>
      </c>
      <c r="AC11" s="1">
        <v>2682.886</v>
      </c>
      <c r="AD11" s="1">
        <v>1577.9079999999999</v>
      </c>
      <c r="AE11" s="28">
        <v>1.7</v>
      </c>
      <c r="AF11">
        <v>2.6</v>
      </c>
      <c r="AG11">
        <v>12.467000000000001</v>
      </c>
      <c r="AH11">
        <v>204.98826099999999</v>
      </c>
      <c r="AI11">
        <v>8.109102</v>
      </c>
      <c r="AJ11">
        <v>77.705494000000002</v>
      </c>
      <c r="AK11">
        <v>643</v>
      </c>
      <c r="AL11">
        <v>60</v>
      </c>
      <c r="AM11">
        <v>1601</v>
      </c>
      <c r="AN11">
        <v>83</v>
      </c>
      <c r="AO11">
        <v>13.087998000000001</v>
      </c>
      <c r="AP11">
        <v>585.9</v>
      </c>
      <c r="AQ11">
        <v>0</v>
      </c>
      <c r="AR11">
        <v>31</v>
      </c>
      <c r="AS11">
        <v>4037</v>
      </c>
      <c r="AT11">
        <v>2.2360000000000002</v>
      </c>
      <c r="AU11">
        <v>59.674999999999997</v>
      </c>
      <c r="AV11">
        <v>0</v>
      </c>
      <c r="AW11">
        <v>0</v>
      </c>
      <c r="AX11" s="29">
        <v>0.49</v>
      </c>
      <c r="AY11">
        <v>0.65384615384615385</v>
      </c>
      <c r="AZ11" t="s">
        <v>70</v>
      </c>
      <c r="BA11" t="s">
        <v>374</v>
      </c>
      <c r="BB11">
        <v>3</v>
      </c>
      <c r="BC11" t="s">
        <v>375</v>
      </c>
      <c r="BD11">
        <v>1</v>
      </c>
      <c r="BE11">
        <v>20837.582000000002</v>
      </c>
      <c r="BF11">
        <v>0.12875227077690682</v>
      </c>
      <c r="BG11">
        <v>8.4184177046439074E-2</v>
      </c>
      <c r="BH11">
        <v>145855.10999999999</v>
      </c>
      <c r="BI11">
        <v>1.8394185846488342E-2</v>
      </c>
      <c r="BJ11">
        <v>1.2026967668857762E-2</v>
      </c>
      <c r="BK11">
        <v>1</v>
      </c>
      <c r="BL11" t="s">
        <v>444</v>
      </c>
      <c r="BM11">
        <v>1</v>
      </c>
      <c r="BN11" t="s">
        <v>406</v>
      </c>
    </row>
    <row r="12" spans="1:66" s="2" customFormat="1">
      <c r="A12" s="141" t="str">
        <f t="shared" si="20"/>
        <v>태양여객</v>
      </c>
      <c r="B12" s="141" t="str">
        <f t="shared" si="1"/>
        <v>558</v>
      </c>
      <c r="C12" s="142" t="str">
        <f t="shared" si="21"/>
        <v>71바6556</v>
      </c>
      <c r="D12" s="116" t="str">
        <f t="shared" si="22"/>
        <v>중형</v>
      </c>
      <c r="E12" s="112" t="str">
        <f t="shared" si="16"/>
        <v>C</v>
      </c>
      <c r="F12" s="162">
        <f t="shared" si="17"/>
        <v>0.86961538461538468</v>
      </c>
      <c r="G12" s="163">
        <f t="shared" si="18"/>
        <v>2.2610000000000001</v>
      </c>
      <c r="H12" s="164">
        <f t="shared" si="19"/>
        <v>2.6</v>
      </c>
      <c r="I12" s="165">
        <f t="shared" si="23"/>
        <v>4735.7910000000002</v>
      </c>
      <c r="J12" s="166">
        <f t="shared" si="24"/>
        <v>2.7834384508315015E-2</v>
      </c>
      <c r="K12" s="166">
        <f t="shared" si="25"/>
        <v>0.38203396188627353</v>
      </c>
      <c r="L12" s="166">
        <f t="shared" si="26"/>
        <v>0.20925754536042659</v>
      </c>
      <c r="M12" s="167">
        <f t="shared" si="27"/>
        <v>5.8920000000000003</v>
      </c>
      <c r="N12" s="168">
        <f t="shared" si="28"/>
        <v>0.19</v>
      </c>
      <c r="O12" s="168">
        <f t="shared" si="29"/>
        <v>17.103999999999999</v>
      </c>
      <c r="P12" s="169">
        <f t="shared" si="30"/>
        <v>0.47</v>
      </c>
      <c r="Q12" s="170">
        <f t="shared" si="31"/>
        <v>91</v>
      </c>
      <c r="R12" s="171">
        <f t="shared" si="32"/>
        <v>21.587669191821284</v>
      </c>
      <c r="S12" s="143">
        <f t="shared" si="33"/>
        <v>9</v>
      </c>
      <c r="T12" s="143">
        <f t="shared" si="34"/>
        <v>810</v>
      </c>
      <c r="U12" t="s">
        <v>117</v>
      </c>
      <c r="V12" s="5" t="s">
        <v>119</v>
      </c>
      <c r="W12" t="s">
        <v>117</v>
      </c>
      <c r="X12" s="5" t="s">
        <v>119</v>
      </c>
      <c r="Y12" t="s">
        <v>210</v>
      </c>
      <c r="Z12" t="s">
        <v>196</v>
      </c>
      <c r="AA12" t="s">
        <v>203</v>
      </c>
      <c r="AB12">
        <v>533</v>
      </c>
      <c r="AC12" s="1">
        <v>4735.7910000000002</v>
      </c>
      <c r="AD12" s="1">
        <v>2094.6840000000002</v>
      </c>
      <c r="AE12" s="28">
        <v>2.2610000000000001</v>
      </c>
      <c r="AF12">
        <v>2.6</v>
      </c>
      <c r="AG12">
        <v>5.8920000000000003</v>
      </c>
      <c r="AH12">
        <v>371.73877499999998</v>
      </c>
      <c r="AI12">
        <v>10.34712</v>
      </c>
      <c r="AJ12">
        <v>142.01683700000001</v>
      </c>
      <c r="AK12">
        <v>991</v>
      </c>
      <c r="AL12">
        <v>9</v>
      </c>
      <c r="AM12">
        <v>810</v>
      </c>
      <c r="AN12">
        <v>91</v>
      </c>
      <c r="AO12">
        <v>12.739566</v>
      </c>
      <c r="AP12">
        <v>543.29999999999995</v>
      </c>
      <c r="AQ12">
        <v>28.2</v>
      </c>
      <c r="AR12">
        <v>38</v>
      </c>
      <c r="AS12">
        <v>8766</v>
      </c>
      <c r="AT12">
        <v>0.19</v>
      </c>
      <c r="AU12">
        <v>17.103999999999999</v>
      </c>
      <c r="AV12">
        <v>35176</v>
      </c>
      <c r="AW12">
        <v>0</v>
      </c>
      <c r="AX12" s="29">
        <v>0.45</v>
      </c>
      <c r="AY12" s="2">
        <v>0.86961538461538468</v>
      </c>
      <c r="AZ12" s="2" t="s">
        <v>69</v>
      </c>
      <c r="BA12" s="2" t="s">
        <v>374</v>
      </c>
      <c r="BB12" s="2">
        <v>1</v>
      </c>
      <c r="BC12" s="2" t="s">
        <v>445</v>
      </c>
      <c r="BD12" s="2">
        <v>4</v>
      </c>
      <c r="BE12" s="2">
        <v>20837.582000000002</v>
      </c>
      <c r="BF12" s="2">
        <v>0.22727161913508007</v>
      </c>
      <c r="BG12" s="2">
        <v>0.19763889648631386</v>
      </c>
      <c r="BH12" s="2">
        <v>145855.10999999999</v>
      </c>
      <c r="BI12" s="2">
        <v>3.2469146950010873E-2</v>
      </c>
      <c r="BJ12" s="2">
        <v>2.8235669713067148E-2</v>
      </c>
      <c r="BK12" s="2">
        <v>1</v>
      </c>
      <c r="BL12" s="2" t="s">
        <v>70</v>
      </c>
      <c r="BM12" s="2">
        <v>2</v>
      </c>
      <c r="BN12" s="2" t="s">
        <v>406</v>
      </c>
    </row>
    <row r="13" spans="1:66">
      <c r="A13" s="144" t="str">
        <f t="shared" si="20"/>
        <v>태양여객</v>
      </c>
      <c r="B13" s="144" t="str">
        <f t="shared" si="1"/>
        <v>558</v>
      </c>
      <c r="C13" s="145" t="str">
        <f t="shared" si="21"/>
        <v>71바6558</v>
      </c>
      <c r="D13" s="133" t="str">
        <f t="shared" si="22"/>
        <v>중형</v>
      </c>
      <c r="E13" s="129" t="str">
        <f t="shared" si="16"/>
        <v>D</v>
      </c>
      <c r="F13" s="152">
        <f t="shared" si="17"/>
        <v>0.80769230769230771</v>
      </c>
      <c r="G13" s="153">
        <f t="shared" si="18"/>
        <v>2.1</v>
      </c>
      <c r="H13" s="154">
        <f t="shared" si="19"/>
        <v>2.6</v>
      </c>
      <c r="I13" s="155">
        <f t="shared" si="23"/>
        <v>5140.3810000000003</v>
      </c>
      <c r="J13" s="156">
        <f t="shared" si="24"/>
        <v>2.1063784118686087E-2</v>
      </c>
      <c r="K13" s="156">
        <f t="shared" si="25"/>
        <v>0.38763714506619756</v>
      </c>
      <c r="L13" s="156">
        <f t="shared" si="26"/>
        <v>0.10135435486202286</v>
      </c>
      <c r="M13" s="157">
        <f t="shared" si="27"/>
        <v>6.2750000000000004</v>
      </c>
      <c r="N13" s="158">
        <f t="shared" si="28"/>
        <v>5.8000000000000003E-2</v>
      </c>
      <c r="O13" s="158">
        <f t="shared" si="29"/>
        <v>8.2680000000000007</v>
      </c>
      <c r="P13" s="159">
        <f t="shared" si="30"/>
        <v>0</v>
      </c>
      <c r="Q13" s="160">
        <f t="shared" si="31"/>
        <v>77</v>
      </c>
      <c r="R13" s="161">
        <f t="shared" si="32"/>
        <v>21.606804414911412</v>
      </c>
      <c r="S13" s="146">
        <f t="shared" si="33"/>
        <v>3</v>
      </c>
      <c r="T13" s="146">
        <f t="shared" si="34"/>
        <v>425</v>
      </c>
      <c r="U13" t="s">
        <v>117</v>
      </c>
      <c r="V13" t="s">
        <v>119</v>
      </c>
      <c r="W13" s="4" t="s">
        <v>117</v>
      </c>
      <c r="X13" t="s">
        <v>119</v>
      </c>
      <c r="Y13" s="4" t="s">
        <v>211</v>
      </c>
      <c r="Z13" s="4" t="s">
        <v>196</v>
      </c>
      <c r="AA13" s="4" t="s">
        <v>203</v>
      </c>
      <c r="AB13" s="4">
        <v>533</v>
      </c>
      <c r="AC13" s="4">
        <v>5140.3810000000003</v>
      </c>
      <c r="AD13" s="4">
        <v>2448.0909999999999</v>
      </c>
      <c r="AE13" s="4">
        <v>2.1</v>
      </c>
      <c r="AF13" s="4">
        <v>2.6</v>
      </c>
      <c r="AG13" s="4">
        <v>6.2750000000000004</v>
      </c>
      <c r="AH13" s="4">
        <v>402.34404000000001</v>
      </c>
      <c r="AI13" s="4">
        <v>8.474888</v>
      </c>
      <c r="AJ13" s="4">
        <v>155.96349499999999</v>
      </c>
      <c r="AK13" s="4">
        <v>521</v>
      </c>
      <c r="AL13" s="4">
        <v>3</v>
      </c>
      <c r="AM13" s="4">
        <v>425</v>
      </c>
      <c r="AN13" s="4">
        <v>77</v>
      </c>
      <c r="AO13" s="4">
        <v>12.776083</v>
      </c>
      <c r="AP13" s="4">
        <v>224.5</v>
      </c>
      <c r="AQ13" s="4">
        <v>0</v>
      </c>
      <c r="AR13" s="4">
        <v>45</v>
      </c>
      <c r="AS13" s="4">
        <v>6868</v>
      </c>
      <c r="AT13" s="4">
        <v>5.8000000000000003E-2</v>
      </c>
      <c r="AU13" s="4">
        <v>8.2680000000000007</v>
      </c>
      <c r="AV13" s="4">
        <v>40004</v>
      </c>
      <c r="AW13" s="4">
        <v>0</v>
      </c>
      <c r="AX13" s="30">
        <v>0.43</v>
      </c>
      <c r="AY13">
        <v>0.80769230769230771</v>
      </c>
      <c r="AZ13" t="s">
        <v>67</v>
      </c>
      <c r="BA13" t="s">
        <v>374</v>
      </c>
      <c r="BB13">
        <v>1</v>
      </c>
      <c r="BC13" t="s">
        <v>446</v>
      </c>
      <c r="BD13">
        <v>5</v>
      </c>
      <c r="BE13">
        <v>20837.582000000002</v>
      </c>
      <c r="BF13">
        <v>0.24668797944022486</v>
      </c>
      <c r="BG13">
        <v>0.19924798339402777</v>
      </c>
      <c r="BH13">
        <v>145855.10999999999</v>
      </c>
      <c r="BI13">
        <v>3.5243064161413346E-2</v>
      </c>
      <c r="BJ13">
        <v>2.846555182268001E-2</v>
      </c>
      <c r="BK13">
        <v>1</v>
      </c>
      <c r="BL13" t="s">
        <v>70</v>
      </c>
      <c r="BM13">
        <v>1</v>
      </c>
      <c r="BN13" t="s">
        <v>406</v>
      </c>
    </row>
    <row r="14" spans="1:66">
      <c r="A14" s="141" t="str">
        <f t="shared" si="20"/>
        <v>태양여객</v>
      </c>
      <c r="B14" s="141" t="str">
        <f t="shared" si="1"/>
        <v>571</v>
      </c>
      <c r="C14" s="142" t="str">
        <f t="shared" si="21"/>
        <v>71바6551</v>
      </c>
      <c r="D14" s="116" t="str">
        <f t="shared" si="22"/>
        <v>중형</v>
      </c>
      <c r="E14" s="112" t="str">
        <f t="shared" si="16"/>
        <v>A</v>
      </c>
      <c r="F14" s="162">
        <f t="shared" si="17"/>
        <v>0.95039999999999991</v>
      </c>
      <c r="G14" s="163">
        <f t="shared" si="18"/>
        <v>2.3759999999999999</v>
      </c>
      <c r="H14" s="164">
        <f t="shared" si="19"/>
        <v>2.5</v>
      </c>
      <c r="I14" s="165">
        <f t="shared" si="23"/>
        <v>4143.473</v>
      </c>
      <c r="J14" s="166">
        <f t="shared" si="24"/>
        <v>2.1887745429912848E-2</v>
      </c>
      <c r="K14" s="166">
        <f t="shared" si="25"/>
        <v>0.34191560862298509</v>
      </c>
      <c r="L14" s="166">
        <f t="shared" si="26"/>
        <v>8.4711545121688978E-2</v>
      </c>
      <c r="M14" s="167">
        <f t="shared" si="27"/>
        <v>5.27</v>
      </c>
      <c r="N14" s="168">
        <f t="shared" si="28"/>
        <v>0.48299999999999998</v>
      </c>
      <c r="O14" s="168">
        <f t="shared" si="29"/>
        <v>1.714</v>
      </c>
      <c r="P14" s="169">
        <f t="shared" si="30"/>
        <v>0</v>
      </c>
      <c r="Q14" s="170">
        <f t="shared" si="31"/>
        <v>72</v>
      </c>
      <c r="R14" s="171">
        <f t="shared" si="32"/>
        <v>19.051212623217566</v>
      </c>
      <c r="S14" s="143">
        <f t="shared" si="33"/>
        <v>20</v>
      </c>
      <c r="T14" s="143">
        <f t="shared" si="34"/>
        <v>71</v>
      </c>
      <c r="U14" t="s">
        <v>117</v>
      </c>
      <c r="V14" s="5" t="s">
        <v>120</v>
      </c>
      <c r="W14" t="s">
        <v>117</v>
      </c>
      <c r="X14" s="5" t="s">
        <v>120</v>
      </c>
      <c r="Y14" t="s">
        <v>212</v>
      </c>
      <c r="Z14" t="s">
        <v>196</v>
      </c>
      <c r="AA14" t="s">
        <v>203</v>
      </c>
      <c r="AB14">
        <v>533</v>
      </c>
      <c r="AC14" s="1">
        <v>4143.473</v>
      </c>
      <c r="AD14" s="1">
        <v>1743.9770000000001</v>
      </c>
      <c r="AE14" s="28">
        <v>2.3759999999999999</v>
      </c>
      <c r="AF14">
        <v>2.5</v>
      </c>
      <c r="AG14">
        <v>5.27</v>
      </c>
      <c r="AH14">
        <v>341.86175200000002</v>
      </c>
      <c r="AI14">
        <v>7.482583</v>
      </c>
      <c r="AJ14">
        <v>116.88786899999999</v>
      </c>
      <c r="AK14">
        <v>351</v>
      </c>
      <c r="AL14">
        <v>20</v>
      </c>
      <c r="AM14">
        <v>71</v>
      </c>
      <c r="AN14">
        <v>72</v>
      </c>
      <c r="AO14">
        <v>12.120317</v>
      </c>
      <c r="AP14">
        <v>52</v>
      </c>
      <c r="AQ14">
        <v>0</v>
      </c>
      <c r="AR14">
        <v>9</v>
      </c>
      <c r="AS14">
        <v>2201</v>
      </c>
      <c r="AT14">
        <v>0.48299999999999998</v>
      </c>
      <c r="AU14">
        <v>1.714</v>
      </c>
      <c r="AV14">
        <v>27954</v>
      </c>
      <c r="AW14">
        <v>0</v>
      </c>
      <c r="AX14" s="29">
        <v>0.51</v>
      </c>
      <c r="AY14">
        <v>0.95039999999999991</v>
      </c>
      <c r="AZ14" t="s">
        <v>66</v>
      </c>
      <c r="BA14" t="s">
        <v>380</v>
      </c>
      <c r="BB14">
        <v>1</v>
      </c>
      <c r="BC14" t="s">
        <v>447</v>
      </c>
      <c r="BD14">
        <v>9</v>
      </c>
      <c r="BE14">
        <v>17015.188000000002</v>
      </c>
      <c r="BF14">
        <v>0.24351614569289504</v>
      </c>
      <c r="BG14">
        <v>0.23143774486652743</v>
      </c>
      <c r="BH14">
        <v>145855.10999999999</v>
      </c>
      <c r="BI14">
        <v>2.8408144219287213E-2</v>
      </c>
      <c r="BJ14">
        <v>2.6999100266010566E-2</v>
      </c>
      <c r="BK14">
        <v>1</v>
      </c>
      <c r="BL14" t="s">
        <v>69</v>
      </c>
      <c r="BM14">
        <v>2</v>
      </c>
      <c r="BN14" t="s">
        <v>406</v>
      </c>
    </row>
    <row r="15" spans="1:66">
      <c r="A15" s="144" t="str">
        <f t="shared" si="20"/>
        <v>태양여객</v>
      </c>
      <c r="B15" s="144" t="str">
        <f t="shared" si="1"/>
        <v>571</v>
      </c>
      <c r="C15" s="145" t="str">
        <f t="shared" si="21"/>
        <v>71바7160</v>
      </c>
      <c r="D15" s="133" t="str">
        <f t="shared" si="22"/>
        <v>중형</v>
      </c>
      <c r="E15" s="129" t="str">
        <f t="shared" si="16"/>
        <v>F</v>
      </c>
      <c r="F15" s="152">
        <f t="shared" si="17"/>
        <v>0.78439999999999999</v>
      </c>
      <c r="G15" s="153">
        <f t="shared" si="18"/>
        <v>1.9610000000000001</v>
      </c>
      <c r="H15" s="154">
        <f t="shared" si="19"/>
        <v>2.5</v>
      </c>
      <c r="I15" s="155">
        <f t="shared" si="23"/>
        <v>3227.5839999999998</v>
      </c>
      <c r="J15" s="156">
        <f t="shared" si="24"/>
        <v>3.166933121196229E-2</v>
      </c>
      <c r="K15" s="156">
        <f t="shared" si="25"/>
        <v>0.38048656482561199</v>
      </c>
      <c r="L15" s="156">
        <f t="shared" si="26"/>
        <v>0.10100434256707184</v>
      </c>
      <c r="M15" s="157">
        <f t="shared" si="27"/>
        <v>8.6829999999999998</v>
      </c>
      <c r="N15" s="158">
        <f t="shared" si="28"/>
        <v>0.27900000000000003</v>
      </c>
      <c r="O15" s="158">
        <f t="shared" si="29"/>
        <v>3.9660000000000002</v>
      </c>
      <c r="P15" s="159">
        <f t="shared" si="30"/>
        <v>0</v>
      </c>
      <c r="Q15" s="160">
        <f t="shared" si="31"/>
        <v>79</v>
      </c>
      <c r="R15" s="161">
        <f t="shared" si="32"/>
        <v>19.716007813114629</v>
      </c>
      <c r="S15" s="146">
        <f t="shared" si="33"/>
        <v>9</v>
      </c>
      <c r="T15" s="146">
        <f t="shared" si="34"/>
        <v>128</v>
      </c>
      <c r="U15" t="s">
        <v>117</v>
      </c>
      <c r="V15" s="5" t="s">
        <v>120</v>
      </c>
      <c r="W15" t="s">
        <v>117</v>
      </c>
      <c r="X15" s="5" t="s">
        <v>120</v>
      </c>
      <c r="Y15" t="s">
        <v>213</v>
      </c>
      <c r="Z15" t="s">
        <v>196</v>
      </c>
      <c r="AA15" t="s">
        <v>203</v>
      </c>
      <c r="AB15">
        <v>533</v>
      </c>
      <c r="AC15" s="1">
        <v>3227.5839999999998</v>
      </c>
      <c r="AD15" s="1">
        <v>1645.7059999999999</v>
      </c>
      <c r="AE15" s="28">
        <v>1.9610000000000001</v>
      </c>
      <c r="AF15">
        <v>2.5</v>
      </c>
      <c r="AG15">
        <v>8.6829999999999998</v>
      </c>
      <c r="AH15">
        <v>278.48153600000001</v>
      </c>
      <c r="AI15">
        <v>8.8193239999999999</v>
      </c>
      <c r="AJ15">
        <v>105.958483</v>
      </c>
      <c r="AK15">
        <v>326</v>
      </c>
      <c r="AL15">
        <v>9</v>
      </c>
      <c r="AM15">
        <v>128</v>
      </c>
      <c r="AN15">
        <v>79</v>
      </c>
      <c r="AO15">
        <v>11.589938</v>
      </c>
      <c r="AP15">
        <v>54.1</v>
      </c>
      <c r="AQ15">
        <v>0</v>
      </c>
      <c r="AR15">
        <v>9</v>
      </c>
      <c r="AS15">
        <v>3435</v>
      </c>
      <c r="AT15">
        <v>0.27900000000000003</v>
      </c>
      <c r="AU15">
        <v>3.9660000000000002</v>
      </c>
      <c r="AV15">
        <v>19976</v>
      </c>
      <c r="AW15">
        <v>0</v>
      </c>
      <c r="AX15" s="29">
        <v>0.52</v>
      </c>
      <c r="AY15">
        <v>0.78439999999999999</v>
      </c>
      <c r="AZ15" t="s">
        <v>70</v>
      </c>
      <c r="BA15" t="s">
        <v>380</v>
      </c>
      <c r="BB15">
        <v>1</v>
      </c>
      <c r="BC15" t="s">
        <v>381</v>
      </c>
      <c r="BD15">
        <v>7</v>
      </c>
      <c r="BE15">
        <v>17015.188000000002</v>
      </c>
      <c r="BF15">
        <v>0.189688412493591</v>
      </c>
      <c r="BG15">
        <v>0.14879159075997278</v>
      </c>
      <c r="BH15">
        <v>145855.10999999999</v>
      </c>
      <c r="BI15">
        <v>2.2128700187466866E-2</v>
      </c>
      <c r="BJ15">
        <v>1.7357752427049008E-2</v>
      </c>
      <c r="BK15">
        <v>1</v>
      </c>
      <c r="BL15" t="s">
        <v>70</v>
      </c>
      <c r="BM15">
        <v>0</v>
      </c>
      <c r="BN15" t="s">
        <v>368</v>
      </c>
    </row>
    <row r="16" spans="1:66">
      <c r="A16" s="141" t="str">
        <f t="shared" si="20"/>
        <v>태양여객</v>
      </c>
      <c r="B16" s="141" t="str">
        <f t="shared" si="1"/>
        <v>571</v>
      </c>
      <c r="C16" s="142" t="str">
        <f t="shared" si="21"/>
        <v>71바7209</v>
      </c>
      <c r="D16" s="116" t="str">
        <f t="shared" si="22"/>
        <v>중형</v>
      </c>
      <c r="E16" s="112" t="str">
        <f t="shared" si="16"/>
        <v>B</v>
      </c>
      <c r="F16" s="162">
        <f t="shared" si="17"/>
        <v>0.9423999999999999</v>
      </c>
      <c r="G16" s="163">
        <f t="shared" si="18"/>
        <v>2.3559999999999999</v>
      </c>
      <c r="H16" s="164">
        <f t="shared" si="19"/>
        <v>2.5</v>
      </c>
      <c r="I16" s="165">
        <f t="shared" si="23"/>
        <v>3809.0590000000002</v>
      </c>
      <c r="J16" s="166">
        <f t="shared" si="24"/>
        <v>6.4956959801927866E-2</v>
      </c>
      <c r="K16" s="166">
        <f t="shared" si="25"/>
        <v>0.37571339294763811</v>
      </c>
      <c r="L16" s="166">
        <f t="shared" si="26"/>
        <v>0.16303239198972763</v>
      </c>
      <c r="M16" s="167">
        <f t="shared" si="27"/>
        <v>6.3730000000000002</v>
      </c>
      <c r="N16" s="168">
        <f t="shared" si="28"/>
        <v>5.2999999999999999E-2</v>
      </c>
      <c r="O16" s="168">
        <f t="shared" si="29"/>
        <v>6.4059999999999997</v>
      </c>
      <c r="P16" s="169">
        <f t="shared" si="30"/>
        <v>0</v>
      </c>
      <c r="Q16" s="170">
        <f t="shared" si="31"/>
        <v>70</v>
      </c>
      <c r="R16" s="171">
        <f t="shared" si="32"/>
        <v>21.007080958712365</v>
      </c>
      <c r="S16" s="143">
        <f t="shared" si="33"/>
        <v>2</v>
      </c>
      <c r="T16" s="143">
        <f t="shared" si="34"/>
        <v>244</v>
      </c>
      <c r="U16" t="s">
        <v>117</v>
      </c>
      <c r="V16" t="s">
        <v>120</v>
      </c>
      <c r="W16" s="4" t="s">
        <v>117</v>
      </c>
      <c r="X16" t="s">
        <v>120</v>
      </c>
      <c r="Y16" s="4" t="s">
        <v>214</v>
      </c>
      <c r="Z16" s="4" t="s">
        <v>196</v>
      </c>
      <c r="AA16" s="4" t="s">
        <v>203</v>
      </c>
      <c r="AB16" s="4">
        <v>533</v>
      </c>
      <c r="AC16" s="4">
        <v>3809.0590000000002</v>
      </c>
      <c r="AD16" s="4">
        <v>1616.6610000000001</v>
      </c>
      <c r="AE16" s="4">
        <v>2.3559999999999999</v>
      </c>
      <c r="AF16" s="4">
        <v>2.5</v>
      </c>
      <c r="AG16" s="4">
        <v>6.3730000000000002</v>
      </c>
      <c r="AH16" s="4">
        <v>324.17845699999998</v>
      </c>
      <c r="AI16" s="4">
        <v>21.057646999999999</v>
      </c>
      <c r="AJ16" s="4">
        <v>121.798188</v>
      </c>
      <c r="AK16" s="4">
        <v>621</v>
      </c>
      <c r="AL16" s="4">
        <v>2</v>
      </c>
      <c r="AM16" s="4">
        <v>244</v>
      </c>
      <c r="AN16" s="4">
        <v>70</v>
      </c>
      <c r="AO16" s="4">
        <v>11.749883000000001</v>
      </c>
      <c r="AP16" s="4">
        <v>97.9</v>
      </c>
      <c r="AQ16" s="4">
        <v>0</v>
      </c>
      <c r="AR16" s="4">
        <v>42</v>
      </c>
      <c r="AS16" s="4">
        <v>6993</v>
      </c>
      <c r="AT16" s="4">
        <v>5.2999999999999999E-2</v>
      </c>
      <c r="AU16" s="4">
        <v>6.4059999999999997</v>
      </c>
      <c r="AV16" s="4">
        <v>26231</v>
      </c>
      <c r="AW16" s="4">
        <v>0</v>
      </c>
      <c r="AX16" s="30">
        <v>0.5</v>
      </c>
      <c r="AY16">
        <v>0.9423999999999999</v>
      </c>
      <c r="AZ16" t="s">
        <v>68</v>
      </c>
      <c r="BA16" t="s">
        <v>380</v>
      </c>
      <c r="BB16">
        <v>1</v>
      </c>
      <c r="BC16" t="s">
        <v>448</v>
      </c>
      <c r="BD16">
        <v>9</v>
      </c>
      <c r="BE16">
        <v>17015.188000000002</v>
      </c>
      <c r="BF16">
        <v>0.22386229291148588</v>
      </c>
      <c r="BG16">
        <v>0.21096782483978427</v>
      </c>
      <c r="BH16">
        <v>145855.10999999999</v>
      </c>
      <c r="BI16">
        <v>2.6115362019198372E-2</v>
      </c>
      <c r="BJ16">
        <v>2.4611117166892543E-2</v>
      </c>
      <c r="BK16">
        <v>1</v>
      </c>
      <c r="BL16" t="s">
        <v>67</v>
      </c>
      <c r="BM16">
        <v>2</v>
      </c>
      <c r="BN16" t="s">
        <v>406</v>
      </c>
    </row>
    <row r="17" spans="1:66">
      <c r="A17" s="144" t="str">
        <f t="shared" si="20"/>
        <v>태양여객</v>
      </c>
      <c r="B17" s="144" t="str">
        <f t="shared" si="1"/>
        <v>571</v>
      </c>
      <c r="C17" s="145" t="str">
        <f t="shared" si="21"/>
        <v>71바7367</v>
      </c>
      <c r="D17" s="133" t="str">
        <f t="shared" si="22"/>
        <v>중형</v>
      </c>
      <c r="E17" s="129" t="str">
        <f t="shared" si="16"/>
        <v>B</v>
      </c>
      <c r="F17" s="152">
        <f t="shared" si="17"/>
        <v>0.92538461538461536</v>
      </c>
      <c r="G17" s="153">
        <f t="shared" si="18"/>
        <v>2.4060000000000001</v>
      </c>
      <c r="H17" s="154">
        <f t="shared" si="19"/>
        <v>2.6</v>
      </c>
      <c r="I17" s="155">
        <f t="shared" si="23"/>
        <v>4114.78</v>
      </c>
      <c r="J17" s="156">
        <f t="shared" si="24"/>
        <v>3.9895382071729248E-2</v>
      </c>
      <c r="K17" s="156">
        <f t="shared" si="25"/>
        <v>0.38358705909650048</v>
      </c>
      <c r="L17" s="156">
        <f t="shared" si="26"/>
        <v>0.17692318908908861</v>
      </c>
      <c r="M17" s="157">
        <f t="shared" si="27"/>
        <v>9.0960000000000001</v>
      </c>
      <c r="N17" s="158">
        <f t="shared" si="28"/>
        <v>7.2999999999999995E-2</v>
      </c>
      <c r="O17" s="158">
        <f t="shared" si="29"/>
        <v>12.782999999999999</v>
      </c>
      <c r="P17" s="159">
        <f t="shared" si="30"/>
        <v>0.37333333333333329</v>
      </c>
      <c r="Q17" s="160">
        <f t="shared" si="31"/>
        <v>89</v>
      </c>
      <c r="R17" s="161">
        <f t="shared" si="32"/>
        <v>21.156903874547815</v>
      </c>
      <c r="S17" s="146">
        <f t="shared" si="33"/>
        <v>3</v>
      </c>
      <c r="T17" s="146">
        <f t="shared" si="34"/>
        <v>526</v>
      </c>
      <c r="U17" t="s">
        <v>117</v>
      </c>
      <c r="V17" s="5" t="s">
        <v>120</v>
      </c>
      <c r="W17" t="s">
        <v>117</v>
      </c>
      <c r="X17" s="5" t="s">
        <v>120</v>
      </c>
      <c r="Y17" t="s">
        <v>215</v>
      </c>
      <c r="Z17" t="s">
        <v>196</v>
      </c>
      <c r="AA17" t="s">
        <v>48</v>
      </c>
      <c r="AB17">
        <v>533</v>
      </c>
      <c r="AC17" s="1">
        <v>4114.78</v>
      </c>
      <c r="AD17" s="1">
        <v>1710.5509999999999</v>
      </c>
      <c r="AE17" s="28">
        <v>2.4060000000000001</v>
      </c>
      <c r="AF17">
        <v>2.6</v>
      </c>
      <c r="AG17">
        <v>9.0960000000000001</v>
      </c>
      <c r="AH17">
        <v>337.35097400000001</v>
      </c>
      <c r="AI17">
        <v>13.458746</v>
      </c>
      <c r="AJ17">
        <v>129.403468</v>
      </c>
      <c r="AK17">
        <v>728</v>
      </c>
      <c r="AL17">
        <v>3</v>
      </c>
      <c r="AM17">
        <v>526</v>
      </c>
      <c r="AN17">
        <v>89</v>
      </c>
      <c r="AO17">
        <v>12.197326</v>
      </c>
      <c r="AP17">
        <v>552</v>
      </c>
      <c r="AQ17">
        <v>22.4</v>
      </c>
      <c r="AR17">
        <v>26</v>
      </c>
      <c r="AS17">
        <v>11629</v>
      </c>
      <c r="AT17">
        <v>7.2999999999999995E-2</v>
      </c>
      <c r="AU17">
        <v>12.782999999999999</v>
      </c>
      <c r="AV17">
        <v>28803</v>
      </c>
      <c r="AW17">
        <v>0</v>
      </c>
      <c r="AX17" s="29">
        <v>0.61</v>
      </c>
      <c r="AY17">
        <v>0.92538461538461536</v>
      </c>
      <c r="AZ17" t="s">
        <v>68</v>
      </c>
      <c r="BA17" t="s">
        <v>380</v>
      </c>
      <c r="BB17">
        <v>2</v>
      </c>
      <c r="BC17" t="s">
        <v>449</v>
      </c>
      <c r="BD17">
        <v>9</v>
      </c>
      <c r="BE17">
        <v>17015.188000000002</v>
      </c>
      <c r="BF17">
        <v>0.241829828738889</v>
      </c>
      <c r="BG17">
        <v>0.22378560305606421</v>
      </c>
      <c r="BH17">
        <v>145855.10999999999</v>
      </c>
      <c r="BI17">
        <v>2.8211421595033592E-2</v>
      </c>
      <c r="BJ17">
        <v>2.6106415522173392E-2</v>
      </c>
      <c r="BK17">
        <v>1</v>
      </c>
      <c r="BL17" t="s">
        <v>67</v>
      </c>
      <c r="BM17">
        <v>2</v>
      </c>
      <c r="BN17" t="s">
        <v>406</v>
      </c>
    </row>
    <row r="18" spans="1:66">
      <c r="A18" s="141" t="str">
        <f t="shared" si="20"/>
        <v>태양여객</v>
      </c>
      <c r="B18" s="141" t="str">
        <f t="shared" si="1"/>
        <v>571</v>
      </c>
      <c r="C18" s="142" t="str">
        <f t="shared" si="21"/>
        <v>71바7401</v>
      </c>
      <c r="D18" s="116" t="str">
        <f t="shared" si="22"/>
        <v>저상</v>
      </c>
      <c r="E18" s="112" t="str">
        <f t="shared" si="16"/>
        <v>B</v>
      </c>
      <c r="F18" s="162">
        <f t="shared" si="17"/>
        <v>0.92319999999999991</v>
      </c>
      <c r="G18" s="163">
        <f t="shared" si="18"/>
        <v>2.3079999999999998</v>
      </c>
      <c r="H18" s="164">
        <f t="shared" si="19"/>
        <v>2.5</v>
      </c>
      <c r="I18" s="165">
        <f t="shared" si="23"/>
        <v>1720.2919999999999</v>
      </c>
      <c r="J18" s="166">
        <f t="shared" si="24"/>
        <v>4.6925109977995615E-2</v>
      </c>
      <c r="K18" s="166">
        <f t="shared" si="25"/>
        <v>0.39061026724084003</v>
      </c>
      <c r="L18" s="166">
        <f t="shared" si="26"/>
        <v>0.15113713253331412</v>
      </c>
      <c r="M18" s="167">
        <f t="shared" si="27"/>
        <v>6.3490000000000002</v>
      </c>
      <c r="N18" s="168">
        <f t="shared" si="28"/>
        <v>0.23300000000000001</v>
      </c>
      <c r="O18" s="168">
        <f t="shared" si="29"/>
        <v>1.4530000000000001</v>
      </c>
      <c r="P18" s="169">
        <f t="shared" si="30"/>
        <v>0</v>
      </c>
      <c r="Q18" s="170">
        <f t="shared" si="31"/>
        <v>67</v>
      </c>
      <c r="R18" s="171">
        <f t="shared" si="32"/>
        <v>20.133901189310148</v>
      </c>
      <c r="S18" s="143">
        <f t="shared" si="33"/>
        <v>4</v>
      </c>
      <c r="T18" s="143">
        <f t="shared" si="34"/>
        <v>25</v>
      </c>
      <c r="U18" t="s">
        <v>117</v>
      </c>
      <c r="V18" s="5" t="s">
        <v>120</v>
      </c>
      <c r="W18" t="s">
        <v>117</v>
      </c>
      <c r="X18" s="5" t="s">
        <v>120</v>
      </c>
      <c r="Y18" t="s">
        <v>216</v>
      </c>
      <c r="Z18" t="s">
        <v>378</v>
      </c>
      <c r="AA18" t="s">
        <v>379</v>
      </c>
      <c r="AB18">
        <v>533</v>
      </c>
      <c r="AC18" s="1">
        <v>1720.2919999999999</v>
      </c>
      <c r="AD18" s="1">
        <v>745.45299999999997</v>
      </c>
      <c r="AE18" s="28">
        <v>2.3079999999999998</v>
      </c>
      <c r="AF18">
        <v>2.5</v>
      </c>
      <c r="AG18">
        <v>6.3490000000000002</v>
      </c>
      <c r="AH18">
        <v>151.907433</v>
      </c>
      <c r="AI18">
        <v>7.1282730000000001</v>
      </c>
      <c r="AJ18">
        <v>59.336602999999997</v>
      </c>
      <c r="AK18">
        <v>260</v>
      </c>
      <c r="AL18">
        <v>4</v>
      </c>
      <c r="AM18">
        <v>25</v>
      </c>
      <c r="AN18">
        <v>67</v>
      </c>
      <c r="AO18">
        <v>11.324607</v>
      </c>
      <c r="AP18">
        <v>18.8</v>
      </c>
      <c r="AQ18">
        <v>0</v>
      </c>
      <c r="AR18">
        <v>9</v>
      </c>
      <c r="AS18">
        <v>2977</v>
      </c>
      <c r="AT18">
        <v>0.23300000000000001</v>
      </c>
      <c r="AU18">
        <v>1.4530000000000001</v>
      </c>
      <c r="AV18">
        <v>10827</v>
      </c>
      <c r="AW18">
        <v>0</v>
      </c>
      <c r="AX18" s="29">
        <v>0.51</v>
      </c>
      <c r="AY18">
        <v>0.92319999999999991</v>
      </c>
      <c r="AZ18" t="s">
        <v>68</v>
      </c>
      <c r="BA18" t="s">
        <v>380</v>
      </c>
      <c r="BB18">
        <v>3</v>
      </c>
      <c r="BC18" t="s">
        <v>450</v>
      </c>
      <c r="BD18">
        <v>6</v>
      </c>
      <c r="BE18">
        <v>17015.188000000002</v>
      </c>
      <c r="BF18">
        <v>0.10110332016313894</v>
      </c>
      <c r="BG18">
        <v>9.333858517460987E-2</v>
      </c>
      <c r="BH18">
        <v>145855.10999999999</v>
      </c>
      <c r="BI18">
        <v>1.1794526773864831E-2</v>
      </c>
      <c r="BJ18">
        <v>1.0888707117632011E-2</v>
      </c>
      <c r="BK18">
        <v>1</v>
      </c>
      <c r="BL18" t="s">
        <v>67</v>
      </c>
      <c r="BM18">
        <v>2</v>
      </c>
      <c r="BN18" t="s">
        <v>406</v>
      </c>
    </row>
    <row r="19" spans="1:66">
      <c r="A19" s="144" t="str">
        <f t="shared" si="20"/>
        <v>태양여객</v>
      </c>
      <c r="B19" s="144" t="str">
        <f t="shared" si="1"/>
        <v>581</v>
      </c>
      <c r="C19" s="145" t="str">
        <f t="shared" si="21"/>
        <v>71바5260</v>
      </c>
      <c r="D19" s="133" t="str">
        <f t="shared" si="22"/>
        <v>중형</v>
      </c>
      <c r="E19" s="129" t="str">
        <f t="shared" si="16"/>
        <v>D</v>
      </c>
      <c r="F19" s="152">
        <f t="shared" si="17"/>
        <v>0.82919999999999994</v>
      </c>
      <c r="G19" s="153">
        <f t="shared" si="18"/>
        <v>2.073</v>
      </c>
      <c r="H19" s="154">
        <f t="shared" si="19"/>
        <v>2.5</v>
      </c>
      <c r="I19" s="155">
        <f t="shared" si="23"/>
        <v>1475.22</v>
      </c>
      <c r="J19" s="156">
        <f t="shared" si="24"/>
        <v>6.1052964816051408E-2</v>
      </c>
      <c r="K19" s="156">
        <f t="shared" si="25"/>
        <v>0.39873556722375658</v>
      </c>
      <c r="L19" s="156">
        <f t="shared" si="26"/>
        <v>0.14302951424194357</v>
      </c>
      <c r="M19" s="157">
        <f t="shared" si="27"/>
        <v>7</v>
      </c>
      <c r="N19" s="158">
        <f t="shared" si="28"/>
        <v>6.8000000000000005E-2</v>
      </c>
      <c r="O19" s="158">
        <f t="shared" si="29"/>
        <v>3.05</v>
      </c>
      <c r="P19" s="159">
        <f t="shared" si="30"/>
        <v>0</v>
      </c>
      <c r="Q19" s="160">
        <f t="shared" si="31"/>
        <v>69</v>
      </c>
      <c r="R19" s="161">
        <f t="shared" si="32"/>
        <v>18.606014471554793</v>
      </c>
      <c r="S19" s="146">
        <f t="shared" si="33"/>
        <v>1</v>
      </c>
      <c r="T19" s="146">
        <f t="shared" si="34"/>
        <v>45</v>
      </c>
      <c r="U19" t="s">
        <v>117</v>
      </c>
      <c r="V19" t="s">
        <v>121</v>
      </c>
      <c r="W19" s="4" t="s">
        <v>117</v>
      </c>
      <c r="X19" t="s">
        <v>121</v>
      </c>
      <c r="Y19" s="4" t="s">
        <v>217</v>
      </c>
      <c r="Z19" s="4" t="s">
        <v>196</v>
      </c>
      <c r="AA19" s="4" t="s">
        <v>203</v>
      </c>
      <c r="AB19" s="4">
        <v>533</v>
      </c>
      <c r="AC19" s="4">
        <v>1475.22</v>
      </c>
      <c r="AD19" s="4">
        <v>711.61599999999999</v>
      </c>
      <c r="AE19" s="4">
        <v>2.073</v>
      </c>
      <c r="AF19" s="4">
        <v>2.5</v>
      </c>
      <c r="AG19" s="4">
        <v>7</v>
      </c>
      <c r="AH19" s="4">
        <v>146.770792</v>
      </c>
      <c r="AI19" s="4">
        <v>8.9607919999999996</v>
      </c>
      <c r="AJ19" s="4">
        <v>58.522734999999997</v>
      </c>
      <c r="AK19" s="4">
        <v>211</v>
      </c>
      <c r="AL19" s="4">
        <v>1</v>
      </c>
      <c r="AM19" s="4">
        <v>45</v>
      </c>
      <c r="AN19" s="4">
        <v>69</v>
      </c>
      <c r="AO19" s="4">
        <v>10.051182000000001</v>
      </c>
      <c r="AP19" s="4">
        <v>39</v>
      </c>
      <c r="AQ19" s="4">
        <v>0</v>
      </c>
      <c r="AR19" s="4">
        <v>45</v>
      </c>
      <c r="AS19" s="4">
        <v>25356</v>
      </c>
      <c r="AT19" s="4">
        <v>6.8000000000000005E-2</v>
      </c>
      <c r="AU19" s="4">
        <v>3.05</v>
      </c>
      <c r="AV19" s="4">
        <v>6201</v>
      </c>
      <c r="AW19" s="4">
        <v>0</v>
      </c>
      <c r="AX19" s="30">
        <v>0.52</v>
      </c>
      <c r="AY19">
        <v>0.82919999999999994</v>
      </c>
      <c r="AZ19" t="s">
        <v>67</v>
      </c>
      <c r="BA19" t="s">
        <v>382</v>
      </c>
      <c r="BB19">
        <v>1</v>
      </c>
      <c r="BC19" t="s">
        <v>384</v>
      </c>
      <c r="BD19">
        <v>9</v>
      </c>
      <c r="BE19">
        <v>16796.349999999999</v>
      </c>
      <c r="BF19">
        <v>8.7829796354565143E-2</v>
      </c>
      <c r="BG19">
        <v>7.2828467137205408E-2</v>
      </c>
      <c r="BH19">
        <v>145855.10999999999</v>
      </c>
      <c r="BI19">
        <v>1.0114283963037018E-2</v>
      </c>
      <c r="BJ19">
        <v>8.3867642621502942E-3</v>
      </c>
      <c r="BK19">
        <v>1</v>
      </c>
      <c r="BL19" t="s">
        <v>70</v>
      </c>
      <c r="BM19">
        <v>1</v>
      </c>
      <c r="BN19" t="s">
        <v>406</v>
      </c>
    </row>
    <row r="20" spans="1:66">
      <c r="A20" s="141" t="str">
        <f t="shared" si="20"/>
        <v>태양여객</v>
      </c>
      <c r="B20" s="141" t="str">
        <f t="shared" si="1"/>
        <v>581</v>
      </c>
      <c r="C20" s="142" t="str">
        <f t="shared" si="21"/>
        <v>71바7194</v>
      </c>
      <c r="D20" s="116" t="str">
        <f t="shared" si="22"/>
        <v>중형</v>
      </c>
      <c r="E20" s="112" t="str">
        <f t="shared" si="16"/>
        <v>A</v>
      </c>
      <c r="F20" s="162">
        <f t="shared" si="17"/>
        <v>0.96039999999999992</v>
      </c>
      <c r="G20" s="163">
        <f t="shared" si="18"/>
        <v>2.4009999999999998</v>
      </c>
      <c r="H20" s="164">
        <f t="shared" si="19"/>
        <v>2.5</v>
      </c>
      <c r="I20" s="165">
        <f t="shared" si="23"/>
        <v>2019.6969999999999</v>
      </c>
      <c r="J20" s="166">
        <f t="shared" si="24"/>
        <v>2.4282990867636405E-2</v>
      </c>
      <c r="K20" s="166">
        <f t="shared" si="25"/>
        <v>0.34814500168544643</v>
      </c>
      <c r="L20" s="166">
        <f t="shared" si="26"/>
        <v>0.19656413808605946</v>
      </c>
      <c r="M20" s="167">
        <f t="shared" si="27"/>
        <v>7.25</v>
      </c>
      <c r="N20" s="168">
        <f t="shared" si="28"/>
        <v>0.19800000000000001</v>
      </c>
      <c r="O20" s="168">
        <f t="shared" si="29"/>
        <v>4.8520000000000003</v>
      </c>
      <c r="P20" s="169">
        <f t="shared" si="30"/>
        <v>0</v>
      </c>
      <c r="Q20" s="170">
        <f t="shared" si="31"/>
        <v>78</v>
      </c>
      <c r="R20" s="171">
        <f t="shared" si="32"/>
        <v>19.663315865989702</v>
      </c>
      <c r="S20" s="143">
        <f t="shared" si="33"/>
        <v>4</v>
      </c>
      <c r="T20" s="143">
        <f t="shared" si="34"/>
        <v>98</v>
      </c>
      <c r="U20" t="s">
        <v>117</v>
      </c>
      <c r="V20" s="5" t="s">
        <v>121</v>
      </c>
      <c r="W20" t="s">
        <v>117</v>
      </c>
      <c r="X20" s="5" t="s">
        <v>121</v>
      </c>
      <c r="Y20" t="s">
        <v>218</v>
      </c>
      <c r="Z20" t="s">
        <v>196</v>
      </c>
      <c r="AA20" t="s">
        <v>48</v>
      </c>
      <c r="AB20">
        <v>533</v>
      </c>
      <c r="AC20" s="1">
        <v>2019.6969999999999</v>
      </c>
      <c r="AD20" s="1">
        <v>841.21199999999999</v>
      </c>
      <c r="AE20" s="28">
        <v>2.4009999999999998</v>
      </c>
      <c r="AF20">
        <v>2.5</v>
      </c>
      <c r="AG20">
        <v>7.25</v>
      </c>
      <c r="AH20">
        <v>163.668801</v>
      </c>
      <c r="AI20">
        <v>3.9743680000000001</v>
      </c>
      <c r="AJ20">
        <v>56.980474999999998</v>
      </c>
      <c r="AK20">
        <v>397</v>
      </c>
      <c r="AL20">
        <v>4</v>
      </c>
      <c r="AM20">
        <v>98</v>
      </c>
      <c r="AN20">
        <v>78</v>
      </c>
      <c r="AO20">
        <v>12.340146000000001</v>
      </c>
      <c r="AP20">
        <v>71.7</v>
      </c>
      <c r="AQ20">
        <v>0</v>
      </c>
      <c r="AR20">
        <v>10</v>
      </c>
      <c r="AS20">
        <v>1932</v>
      </c>
      <c r="AT20">
        <v>0.19800000000000001</v>
      </c>
      <c r="AU20">
        <v>4.8520000000000003</v>
      </c>
      <c r="AV20">
        <v>14302</v>
      </c>
      <c r="AW20">
        <v>0</v>
      </c>
      <c r="AX20" s="29">
        <v>0.57999999999999996</v>
      </c>
      <c r="AY20">
        <v>0.96039999999999992</v>
      </c>
      <c r="AZ20" t="s">
        <v>66</v>
      </c>
      <c r="BA20" t="s">
        <v>382</v>
      </c>
      <c r="BB20">
        <v>1</v>
      </c>
      <c r="BC20" t="s">
        <v>451</v>
      </c>
      <c r="BD20">
        <v>8</v>
      </c>
      <c r="BE20">
        <v>16796.349999999999</v>
      </c>
      <c r="BF20">
        <v>0.12024618443888108</v>
      </c>
      <c r="BG20">
        <v>0.11548443553510138</v>
      </c>
      <c r="BH20">
        <v>145855.10999999999</v>
      </c>
      <c r="BI20">
        <v>1.384728310170278E-2</v>
      </c>
      <c r="BJ20">
        <v>1.3298930690875349E-2</v>
      </c>
      <c r="BK20">
        <v>1</v>
      </c>
      <c r="BL20" t="s">
        <v>69</v>
      </c>
      <c r="BM20">
        <v>2</v>
      </c>
      <c r="BN20" t="s">
        <v>406</v>
      </c>
    </row>
    <row r="21" spans="1:66">
      <c r="A21" s="144" t="str">
        <f t="shared" si="20"/>
        <v>태양여객</v>
      </c>
      <c r="B21" s="144" t="str">
        <f t="shared" si="1"/>
        <v>581</v>
      </c>
      <c r="C21" s="145" t="str">
        <f t="shared" si="21"/>
        <v>71바7351</v>
      </c>
      <c r="D21" s="133" t="str">
        <f t="shared" si="22"/>
        <v>중형</v>
      </c>
      <c r="E21" s="129" t="str">
        <f t="shared" si="16"/>
        <v>C</v>
      </c>
      <c r="F21" s="152">
        <f t="shared" si="17"/>
        <v>0.88624999999999998</v>
      </c>
      <c r="G21" s="153">
        <f t="shared" si="18"/>
        <v>2.1269999999999998</v>
      </c>
      <c r="H21" s="154">
        <f t="shared" si="19"/>
        <v>2.4</v>
      </c>
      <c r="I21" s="155">
        <f t="shared" si="23"/>
        <v>4249.67</v>
      </c>
      <c r="J21" s="156">
        <f t="shared" si="24"/>
        <v>3.1611899279502371E-2</v>
      </c>
      <c r="K21" s="156">
        <f t="shared" si="25"/>
        <v>0.34562926841599473</v>
      </c>
      <c r="L21" s="156">
        <f t="shared" si="26"/>
        <v>0.14542305637849526</v>
      </c>
      <c r="M21" s="157">
        <f t="shared" si="27"/>
        <v>3.43</v>
      </c>
      <c r="N21" s="158">
        <f t="shared" si="28"/>
        <v>2.4E-2</v>
      </c>
      <c r="O21" s="158">
        <f t="shared" si="29"/>
        <v>2.1880000000000002</v>
      </c>
      <c r="P21" s="159">
        <f t="shared" si="30"/>
        <v>9.0000000000000011E-2</v>
      </c>
      <c r="Q21" s="160">
        <f t="shared" si="31"/>
        <v>81</v>
      </c>
      <c r="R21" s="161">
        <f t="shared" si="32"/>
        <v>18.484989701364807</v>
      </c>
      <c r="S21" s="146">
        <f t="shared" si="33"/>
        <v>1</v>
      </c>
      <c r="T21" s="146">
        <f t="shared" si="34"/>
        <v>93</v>
      </c>
      <c r="U21" t="s">
        <v>117</v>
      </c>
      <c r="V21" s="5" t="s">
        <v>121</v>
      </c>
      <c r="W21" t="s">
        <v>117</v>
      </c>
      <c r="X21" s="5" t="s">
        <v>121</v>
      </c>
      <c r="Y21" t="s">
        <v>219</v>
      </c>
      <c r="Z21" t="s">
        <v>196</v>
      </c>
      <c r="AA21" t="s">
        <v>203</v>
      </c>
      <c r="AB21">
        <v>533</v>
      </c>
      <c r="AC21" s="1">
        <v>4249.67</v>
      </c>
      <c r="AD21" s="1">
        <v>1998.279</v>
      </c>
      <c r="AE21" s="28">
        <v>2.1269999999999998</v>
      </c>
      <c r="AF21">
        <v>2.4</v>
      </c>
      <c r="AG21">
        <v>3.43</v>
      </c>
      <c r="AH21">
        <v>369.16124200000002</v>
      </c>
      <c r="AI21">
        <v>11.669888</v>
      </c>
      <c r="AJ21">
        <v>127.59293</v>
      </c>
      <c r="AK21">
        <v>618</v>
      </c>
      <c r="AL21">
        <v>1</v>
      </c>
      <c r="AM21">
        <v>93</v>
      </c>
      <c r="AN21">
        <v>81</v>
      </c>
      <c r="AO21">
        <v>11.51169</v>
      </c>
      <c r="AP21">
        <v>288</v>
      </c>
      <c r="AQ21">
        <v>5.4</v>
      </c>
      <c r="AR21">
        <v>56</v>
      </c>
      <c r="AS21">
        <v>15958</v>
      </c>
      <c r="AT21">
        <v>2.4E-2</v>
      </c>
      <c r="AU21">
        <v>2.1880000000000002</v>
      </c>
      <c r="AV21">
        <v>25917</v>
      </c>
      <c r="AW21">
        <v>0</v>
      </c>
      <c r="AX21" s="29">
        <v>0.4</v>
      </c>
      <c r="AY21">
        <v>0.88624999999999998</v>
      </c>
      <c r="AZ21" t="s">
        <v>69</v>
      </c>
      <c r="BA21" t="s">
        <v>382</v>
      </c>
      <c r="BB21">
        <v>1</v>
      </c>
      <c r="BC21" t="s">
        <v>407</v>
      </c>
      <c r="BD21">
        <v>5</v>
      </c>
      <c r="BE21">
        <v>16796.349999999999</v>
      </c>
      <c r="BF21">
        <v>0.25301151738324101</v>
      </c>
      <c r="BG21">
        <v>0.22423145728089736</v>
      </c>
      <c r="BH21">
        <v>145855.10999999999</v>
      </c>
      <c r="BI21">
        <v>2.9136243495342745E-2</v>
      </c>
      <c r="BJ21">
        <v>2.5821995797747507E-2</v>
      </c>
      <c r="BK21">
        <v>1</v>
      </c>
      <c r="BL21" t="s">
        <v>70</v>
      </c>
      <c r="BM21">
        <v>2</v>
      </c>
      <c r="BN21" t="s">
        <v>406</v>
      </c>
    </row>
    <row r="22" spans="1:66">
      <c r="A22" s="141" t="str">
        <f t="shared" si="20"/>
        <v>태양여객</v>
      </c>
      <c r="B22" s="141" t="str">
        <f t="shared" si="1"/>
        <v>581</v>
      </c>
      <c r="C22" s="142" t="str">
        <f t="shared" si="21"/>
        <v>71바7352</v>
      </c>
      <c r="D22" s="116" t="str">
        <f t="shared" si="22"/>
        <v>중형</v>
      </c>
      <c r="E22" s="112" t="str">
        <f t="shared" si="16"/>
        <v>F</v>
      </c>
      <c r="F22" s="162">
        <f t="shared" si="17"/>
        <v>0.76079999999999992</v>
      </c>
      <c r="G22" s="163">
        <f t="shared" si="18"/>
        <v>1.9019999999999999</v>
      </c>
      <c r="H22" s="164">
        <f t="shared" si="19"/>
        <v>2.5</v>
      </c>
      <c r="I22" s="165">
        <f t="shared" si="23"/>
        <v>4591.4939999999997</v>
      </c>
      <c r="J22" s="166">
        <f t="shared" si="24"/>
        <v>4.6600558198811579E-2</v>
      </c>
      <c r="K22" s="166">
        <f t="shared" si="25"/>
        <v>0.37057537300777799</v>
      </c>
      <c r="L22" s="166">
        <f t="shared" si="26"/>
        <v>9.7353933164238057E-2</v>
      </c>
      <c r="M22" s="167">
        <f t="shared" si="27"/>
        <v>5.9180000000000001</v>
      </c>
      <c r="N22" s="168">
        <f t="shared" si="28"/>
        <v>0.17399999999999999</v>
      </c>
      <c r="O22" s="168">
        <f t="shared" si="29"/>
        <v>2.33</v>
      </c>
      <c r="P22" s="169">
        <f t="shared" si="30"/>
        <v>0</v>
      </c>
      <c r="Q22" s="170">
        <f t="shared" si="31"/>
        <v>75</v>
      </c>
      <c r="R22" s="171">
        <f t="shared" si="32"/>
        <v>19.498410288263958</v>
      </c>
      <c r="S22" s="143">
        <f t="shared" si="33"/>
        <v>8</v>
      </c>
      <c r="T22" s="143">
        <f t="shared" si="34"/>
        <v>107</v>
      </c>
      <c r="U22" t="s">
        <v>117</v>
      </c>
      <c r="V22" t="s">
        <v>121</v>
      </c>
      <c r="W22" s="4" t="s">
        <v>117</v>
      </c>
      <c r="X22" t="s">
        <v>121</v>
      </c>
      <c r="Y22" s="4" t="s">
        <v>220</v>
      </c>
      <c r="Z22" s="4" t="s">
        <v>196</v>
      </c>
      <c r="AA22" s="4" t="s">
        <v>203</v>
      </c>
      <c r="AB22" s="4">
        <v>533</v>
      </c>
      <c r="AC22" s="4">
        <v>4591.4939999999997</v>
      </c>
      <c r="AD22" s="4">
        <v>2414.058</v>
      </c>
      <c r="AE22" s="4">
        <v>1.9019999999999999</v>
      </c>
      <c r="AF22" s="4">
        <v>2.5</v>
      </c>
      <c r="AG22" s="4">
        <v>5.9180000000000001</v>
      </c>
      <c r="AH22" s="4">
        <v>404.03346499999998</v>
      </c>
      <c r="AI22" s="4">
        <v>18.828185000000001</v>
      </c>
      <c r="AJ22" s="4">
        <v>149.724852</v>
      </c>
      <c r="AK22" s="4">
        <v>447</v>
      </c>
      <c r="AL22" s="4">
        <v>8</v>
      </c>
      <c r="AM22" s="4">
        <v>107</v>
      </c>
      <c r="AN22" s="4">
        <v>75</v>
      </c>
      <c r="AO22" s="4">
        <v>11.364141999999999</v>
      </c>
      <c r="AP22" s="4">
        <v>75.3</v>
      </c>
      <c r="AQ22" s="4">
        <v>0</v>
      </c>
      <c r="AR22" s="4">
        <v>64</v>
      </c>
      <c r="AS22" s="4">
        <v>21187</v>
      </c>
      <c r="AT22" s="4">
        <v>0.17399999999999999</v>
      </c>
      <c r="AU22" s="4">
        <v>2.33</v>
      </c>
      <c r="AV22" s="4">
        <v>26323</v>
      </c>
      <c r="AW22" s="4">
        <v>0</v>
      </c>
      <c r="AX22" s="30">
        <v>0.42</v>
      </c>
      <c r="AY22">
        <v>0.76079999999999992</v>
      </c>
      <c r="AZ22" t="s">
        <v>70</v>
      </c>
      <c r="BA22" t="s">
        <v>382</v>
      </c>
      <c r="BB22">
        <v>1</v>
      </c>
      <c r="BC22" t="s">
        <v>385</v>
      </c>
      <c r="BD22">
        <v>8</v>
      </c>
      <c r="BE22">
        <v>16796.349999999999</v>
      </c>
      <c r="BF22">
        <v>0.27336260556609027</v>
      </c>
      <c r="BG22">
        <v>0.20797427031468146</v>
      </c>
      <c r="BH22">
        <v>145855.10999999999</v>
      </c>
      <c r="BI22">
        <v>3.1479829537682982E-2</v>
      </c>
      <c r="BJ22">
        <v>2.394985431226921E-2</v>
      </c>
      <c r="BK22">
        <v>1</v>
      </c>
      <c r="BL22" t="s">
        <v>70</v>
      </c>
      <c r="BM22">
        <v>0</v>
      </c>
      <c r="BN22" t="s">
        <v>368</v>
      </c>
    </row>
    <row r="23" spans="1:66">
      <c r="A23" s="144" t="str">
        <f t="shared" si="20"/>
        <v>태양여객</v>
      </c>
      <c r="B23" s="144" t="str">
        <f t="shared" si="1"/>
        <v>581</v>
      </c>
      <c r="C23" s="145" t="str">
        <f t="shared" si="21"/>
        <v>71바7405</v>
      </c>
      <c r="D23" s="133" t="str">
        <f t="shared" si="22"/>
        <v>저상</v>
      </c>
      <c r="E23" s="129" t="str">
        <f t="shared" si="16"/>
        <v>C</v>
      </c>
      <c r="F23" s="152">
        <f t="shared" si="17"/>
        <v>0.86</v>
      </c>
      <c r="G23" s="153">
        <f t="shared" si="18"/>
        <v>2.15</v>
      </c>
      <c r="H23" s="154">
        <f t="shared" si="19"/>
        <v>2.5</v>
      </c>
      <c r="I23" s="155">
        <f t="shared" si="23"/>
        <v>2574.047</v>
      </c>
      <c r="J23" s="156">
        <f t="shared" si="24"/>
        <v>6.5566573667713707E-2</v>
      </c>
      <c r="K23" s="156">
        <f t="shared" si="25"/>
        <v>0.3389708937565114</v>
      </c>
      <c r="L23" s="156">
        <f t="shared" si="26"/>
        <v>0.11305154878679372</v>
      </c>
      <c r="M23" s="157">
        <f t="shared" si="27"/>
        <v>4.6959999999999997</v>
      </c>
      <c r="N23" s="158">
        <f t="shared" si="28"/>
        <v>7.8E-2</v>
      </c>
      <c r="O23" s="158">
        <f t="shared" si="29"/>
        <v>2.681</v>
      </c>
      <c r="P23" s="159">
        <f t="shared" si="30"/>
        <v>0</v>
      </c>
      <c r="Q23" s="160">
        <f t="shared" si="31"/>
        <v>72</v>
      </c>
      <c r="R23" s="161">
        <f t="shared" si="32"/>
        <v>19.053440861272044</v>
      </c>
      <c r="S23" s="146">
        <f t="shared" si="33"/>
        <v>2</v>
      </c>
      <c r="T23" s="146">
        <f t="shared" si="34"/>
        <v>69</v>
      </c>
      <c r="U23" t="s">
        <v>117</v>
      </c>
      <c r="V23" s="5" t="s">
        <v>121</v>
      </c>
      <c r="W23" t="s">
        <v>117</v>
      </c>
      <c r="X23" s="5" t="s">
        <v>121</v>
      </c>
      <c r="Y23" t="s">
        <v>452</v>
      </c>
      <c r="Z23" t="s">
        <v>378</v>
      </c>
      <c r="AA23" t="s">
        <v>379</v>
      </c>
      <c r="AB23">
        <v>533</v>
      </c>
      <c r="AC23" s="1">
        <v>2574.047</v>
      </c>
      <c r="AD23" s="1">
        <v>1197.037</v>
      </c>
      <c r="AE23" s="28">
        <v>2.15</v>
      </c>
      <c r="AF23">
        <v>2.5</v>
      </c>
      <c r="AG23">
        <v>4.6959999999999997</v>
      </c>
      <c r="AH23">
        <v>226.87603100000001</v>
      </c>
      <c r="AI23">
        <v>14.875484</v>
      </c>
      <c r="AJ23">
        <v>76.904370999999998</v>
      </c>
      <c r="AK23">
        <v>291</v>
      </c>
      <c r="AL23">
        <v>2</v>
      </c>
      <c r="AM23">
        <v>69</v>
      </c>
      <c r="AN23">
        <v>72</v>
      </c>
      <c r="AO23">
        <v>11.345610000000001</v>
      </c>
      <c r="AP23">
        <v>43.9</v>
      </c>
      <c r="AQ23">
        <v>0</v>
      </c>
      <c r="AR23">
        <v>16</v>
      </c>
      <c r="AS23">
        <v>6583</v>
      </c>
      <c r="AT23">
        <v>7.8E-2</v>
      </c>
      <c r="AU23">
        <v>2.681</v>
      </c>
      <c r="AV23">
        <v>17182</v>
      </c>
      <c r="AW23">
        <v>0</v>
      </c>
      <c r="AX23" s="29">
        <v>0.44</v>
      </c>
      <c r="AY23">
        <v>0.86</v>
      </c>
      <c r="AZ23" t="s">
        <v>69</v>
      </c>
      <c r="BA23" t="s">
        <v>382</v>
      </c>
      <c r="BB23">
        <v>2</v>
      </c>
      <c r="BC23" t="s">
        <v>453</v>
      </c>
      <c r="BD23">
        <v>5</v>
      </c>
      <c r="BE23">
        <v>16796.349999999999</v>
      </c>
      <c r="BF23">
        <v>0.15325037880253747</v>
      </c>
      <c r="BG23">
        <v>0.13179532577018221</v>
      </c>
      <c r="BH23">
        <v>145855.10999999999</v>
      </c>
      <c r="BI23">
        <v>1.76479727038703E-2</v>
      </c>
      <c r="BJ23">
        <v>1.5177256525328458E-2</v>
      </c>
      <c r="BK23">
        <v>1</v>
      </c>
      <c r="BL23" t="s">
        <v>454</v>
      </c>
      <c r="BM23" t="s">
        <v>455</v>
      </c>
      <c r="BN23" t="s">
        <v>454</v>
      </c>
    </row>
    <row r="24" spans="1:66">
      <c r="A24" s="141" t="str">
        <f t="shared" si="20"/>
        <v>태양여객</v>
      </c>
      <c r="B24" s="141" t="str">
        <f t="shared" si="1"/>
        <v>581</v>
      </c>
      <c r="C24" s="142" t="str">
        <f t="shared" si="21"/>
        <v>72바1916</v>
      </c>
      <c r="D24" s="116" t="str">
        <f t="shared" si="22"/>
        <v>중형</v>
      </c>
      <c r="E24" s="112" t="str">
        <f t="shared" si="16"/>
        <v>F</v>
      </c>
      <c r="F24" s="162">
        <f t="shared" si="17"/>
        <v>0.70399999999999996</v>
      </c>
      <c r="G24" s="163">
        <f t="shared" si="18"/>
        <v>1.76</v>
      </c>
      <c r="H24" s="164">
        <f t="shared" si="19"/>
        <v>2.5</v>
      </c>
      <c r="I24" s="165">
        <f t="shared" si="23"/>
        <v>1886.222</v>
      </c>
      <c r="J24" s="166">
        <f t="shared" si="24"/>
        <v>5.3857815588276556E-2</v>
      </c>
      <c r="K24" s="166">
        <f t="shared" si="25"/>
        <v>0.36136409670443659</v>
      </c>
      <c r="L24" s="166">
        <f t="shared" si="26"/>
        <v>0.13466071332006518</v>
      </c>
      <c r="M24" s="167">
        <f t="shared" si="27"/>
        <v>5.7169999999999996</v>
      </c>
      <c r="N24" s="168">
        <f t="shared" si="28"/>
        <v>0.42399999999999999</v>
      </c>
      <c r="O24" s="168">
        <f t="shared" si="29"/>
        <v>9.1720000000000006</v>
      </c>
      <c r="P24" s="169">
        <f t="shared" si="30"/>
        <v>0</v>
      </c>
      <c r="Q24" s="170">
        <f t="shared" si="31"/>
        <v>70</v>
      </c>
      <c r="R24" s="171">
        <f t="shared" si="32"/>
        <v>21.30754335057923</v>
      </c>
      <c r="S24" s="143">
        <f t="shared" si="33"/>
        <v>8</v>
      </c>
      <c r="T24" s="143">
        <f t="shared" si="34"/>
        <v>173</v>
      </c>
      <c r="U24" t="s">
        <v>117</v>
      </c>
      <c r="V24" s="5" t="s">
        <v>121</v>
      </c>
      <c r="W24" t="s">
        <v>117</v>
      </c>
      <c r="X24" s="5" t="s">
        <v>121</v>
      </c>
      <c r="Y24" t="s">
        <v>221</v>
      </c>
      <c r="Z24" t="s">
        <v>196</v>
      </c>
      <c r="AA24" t="s">
        <v>203</v>
      </c>
      <c r="AB24">
        <v>533</v>
      </c>
      <c r="AC24" s="1">
        <v>1886.222</v>
      </c>
      <c r="AD24" s="1">
        <v>1071.9880000000001</v>
      </c>
      <c r="AE24" s="28">
        <v>1.76</v>
      </c>
      <c r="AF24">
        <v>2.5</v>
      </c>
      <c r="AG24">
        <v>5.7169999999999996</v>
      </c>
      <c r="AH24">
        <v>151.379942</v>
      </c>
      <c r="AI24">
        <v>8.1529930000000004</v>
      </c>
      <c r="AJ24">
        <v>54.703276000000002</v>
      </c>
      <c r="AK24">
        <v>254</v>
      </c>
      <c r="AL24">
        <v>8</v>
      </c>
      <c r="AM24">
        <v>173</v>
      </c>
      <c r="AN24">
        <v>70</v>
      </c>
      <c r="AO24">
        <v>12.460184</v>
      </c>
      <c r="AP24">
        <v>79</v>
      </c>
      <c r="AQ24">
        <v>0</v>
      </c>
      <c r="AR24">
        <v>26</v>
      </c>
      <c r="AS24">
        <v>5703</v>
      </c>
      <c r="AT24">
        <v>0.42399999999999999</v>
      </c>
      <c r="AU24">
        <v>9.1720000000000006</v>
      </c>
      <c r="AV24">
        <v>3159</v>
      </c>
      <c r="AW24">
        <v>0</v>
      </c>
      <c r="AX24" s="29">
        <v>0.35</v>
      </c>
      <c r="AY24">
        <v>0.70399999999999996</v>
      </c>
      <c r="AZ24" t="s">
        <v>70</v>
      </c>
      <c r="BA24" t="s">
        <v>382</v>
      </c>
      <c r="BB24">
        <v>2</v>
      </c>
      <c r="BC24" t="s">
        <v>383</v>
      </c>
      <c r="BD24">
        <v>6</v>
      </c>
      <c r="BE24">
        <v>16796.349999999999</v>
      </c>
      <c r="BF24">
        <v>0.11229951745468511</v>
      </c>
      <c r="BG24">
        <v>7.9058860288098318E-2</v>
      </c>
      <c r="BH24">
        <v>145855.10999999999</v>
      </c>
      <c r="BI24">
        <v>1.2932162609866737E-2</v>
      </c>
      <c r="BJ24">
        <v>9.1042424773461819E-3</v>
      </c>
      <c r="BK24">
        <v>1</v>
      </c>
      <c r="BL24" t="s">
        <v>70</v>
      </c>
      <c r="BM24">
        <v>0</v>
      </c>
      <c r="BN24" t="s">
        <v>368</v>
      </c>
    </row>
    <row r="25" spans="1:66">
      <c r="A25" s="144" t="str">
        <f t="shared" si="20"/>
        <v>태양여객</v>
      </c>
      <c r="B25" s="144" t="str">
        <f t="shared" si="1"/>
        <v>583</v>
      </c>
      <c r="C25" s="145" t="str">
        <f t="shared" si="21"/>
        <v>71바6557</v>
      </c>
      <c r="D25" s="133" t="str">
        <f t="shared" si="22"/>
        <v>중형</v>
      </c>
      <c r="E25" s="129" t="str">
        <f t="shared" si="16"/>
        <v>C</v>
      </c>
      <c r="F25" s="152">
        <f t="shared" si="17"/>
        <v>0.87555555555555542</v>
      </c>
      <c r="G25" s="153">
        <f t="shared" si="18"/>
        <v>2.3639999999999999</v>
      </c>
      <c r="H25" s="154">
        <f t="shared" si="19"/>
        <v>2.7</v>
      </c>
      <c r="I25" s="155">
        <f t="shared" si="23"/>
        <v>5448.0969999999998</v>
      </c>
      <c r="J25" s="156">
        <f t="shared" si="24"/>
        <v>2.7883946812400424E-2</v>
      </c>
      <c r="K25" s="156">
        <f t="shared" si="25"/>
        <v>0.33140935986270859</v>
      </c>
      <c r="L25" s="156">
        <f t="shared" si="26"/>
        <v>0.26321117263514215</v>
      </c>
      <c r="M25" s="157">
        <f t="shared" si="27"/>
        <v>10.654999999999999</v>
      </c>
      <c r="N25" s="158">
        <f t="shared" si="28"/>
        <v>0</v>
      </c>
      <c r="O25" s="158">
        <f t="shared" si="29"/>
        <v>16.556000000000001</v>
      </c>
      <c r="P25" s="159">
        <f t="shared" si="30"/>
        <v>0</v>
      </c>
      <c r="Q25" s="160">
        <f t="shared" si="31"/>
        <v>85</v>
      </c>
      <c r="R25" s="161">
        <f t="shared" si="32"/>
        <v>23.581024253071476</v>
      </c>
      <c r="S25" s="146">
        <f t="shared" si="33"/>
        <v>0</v>
      </c>
      <c r="T25" s="146">
        <f t="shared" si="34"/>
        <v>902</v>
      </c>
      <c r="U25" t="s">
        <v>117</v>
      </c>
      <c r="V25" t="s">
        <v>122</v>
      </c>
      <c r="W25" s="4" t="s">
        <v>117</v>
      </c>
      <c r="X25" s="4" t="s">
        <v>122</v>
      </c>
      <c r="Y25" s="4" t="s">
        <v>222</v>
      </c>
      <c r="Z25" s="4" t="s">
        <v>196</v>
      </c>
      <c r="AA25" s="4" t="s">
        <v>48</v>
      </c>
      <c r="AB25" s="4">
        <v>533</v>
      </c>
      <c r="AC25" s="4">
        <v>5448.0969999999998</v>
      </c>
      <c r="AD25" s="4">
        <v>2304.395</v>
      </c>
      <c r="AE25" s="4">
        <v>2.3639999999999999</v>
      </c>
      <c r="AF25" s="4">
        <v>2.7</v>
      </c>
      <c r="AG25" s="4">
        <v>10.654999999999999</v>
      </c>
      <c r="AH25" s="4">
        <v>360.59766100000002</v>
      </c>
      <c r="AI25" s="4">
        <v>10.054886</v>
      </c>
      <c r="AJ25" s="4">
        <v>119.50543999999999</v>
      </c>
      <c r="AK25" s="4">
        <v>1434</v>
      </c>
      <c r="AL25" s="4">
        <v>0</v>
      </c>
      <c r="AM25" s="4">
        <v>902</v>
      </c>
      <c r="AN25" s="4">
        <v>85</v>
      </c>
      <c r="AO25" s="4">
        <v>15.10852</v>
      </c>
      <c r="AP25" s="4">
        <v>355.6</v>
      </c>
      <c r="AQ25" s="4">
        <v>0</v>
      </c>
      <c r="AR25" s="4">
        <v>38</v>
      </c>
      <c r="AS25" s="4">
        <v>13791</v>
      </c>
      <c r="AT25" s="4">
        <v>0</v>
      </c>
      <c r="AU25" s="4">
        <v>16.556000000000001</v>
      </c>
      <c r="AV25" s="4">
        <v>47869</v>
      </c>
      <c r="AW25" s="4">
        <v>0</v>
      </c>
      <c r="AX25" s="30">
        <v>0.59</v>
      </c>
      <c r="AY25">
        <v>0.87555555555555542</v>
      </c>
      <c r="AZ25" t="s">
        <v>69</v>
      </c>
      <c r="BA25" t="s">
        <v>386</v>
      </c>
      <c r="BB25">
        <v>1</v>
      </c>
      <c r="BC25" t="s">
        <v>387</v>
      </c>
      <c r="BD25">
        <v>11</v>
      </c>
      <c r="BE25">
        <v>34129.786999999997</v>
      </c>
      <c r="BF25">
        <v>0.15962880166817334</v>
      </c>
      <c r="BG25">
        <v>0.13976388412724508</v>
      </c>
      <c r="BH25">
        <v>145855.10999999999</v>
      </c>
      <c r="BI25">
        <v>3.7352801694777782E-2</v>
      </c>
      <c r="BJ25">
        <v>3.270445303942765E-2</v>
      </c>
      <c r="BK25">
        <v>1</v>
      </c>
      <c r="BL25" t="s">
        <v>70</v>
      </c>
      <c r="BM25">
        <v>2</v>
      </c>
      <c r="BN25" t="s">
        <v>406</v>
      </c>
    </row>
    <row r="26" spans="1:66">
      <c r="A26" s="141" t="str">
        <f t="shared" si="20"/>
        <v>태양여객</v>
      </c>
      <c r="B26" s="141" t="str">
        <f t="shared" si="1"/>
        <v>583</v>
      </c>
      <c r="C26" s="142" t="str">
        <f t="shared" si="21"/>
        <v>71바7013</v>
      </c>
      <c r="D26" s="116" t="str">
        <f t="shared" si="22"/>
        <v>중형</v>
      </c>
      <c r="E26" s="112" t="str">
        <f t="shared" si="16"/>
        <v>C</v>
      </c>
      <c r="F26" s="162">
        <f t="shared" si="17"/>
        <v>0.87230769230769223</v>
      </c>
      <c r="G26" s="163">
        <f t="shared" si="18"/>
        <v>2.2679999999999998</v>
      </c>
      <c r="H26" s="164">
        <f t="shared" si="19"/>
        <v>2.6</v>
      </c>
      <c r="I26" s="165">
        <f t="shared" si="23"/>
        <v>5423.7870000000003</v>
      </c>
      <c r="J26" s="166">
        <f t="shared" si="24"/>
        <v>1.6834856757709897E-2</v>
      </c>
      <c r="K26" s="166">
        <f t="shared" si="25"/>
        <v>0.33197428395313117</v>
      </c>
      <c r="L26" s="166">
        <f t="shared" si="26"/>
        <v>0.261994064294929</v>
      </c>
      <c r="M26" s="167">
        <f t="shared" si="27"/>
        <v>10.63</v>
      </c>
      <c r="N26" s="168">
        <f t="shared" si="28"/>
        <v>3.6999999999999998E-2</v>
      </c>
      <c r="O26" s="168">
        <f t="shared" si="29"/>
        <v>8.1489999999999991</v>
      </c>
      <c r="P26" s="169">
        <f t="shared" si="30"/>
        <v>0.28500000000000003</v>
      </c>
      <c r="Q26" s="170">
        <f t="shared" si="31"/>
        <v>85</v>
      </c>
      <c r="R26" s="171">
        <f t="shared" si="32"/>
        <v>23.798705069678668</v>
      </c>
      <c r="S26" s="143">
        <f t="shared" si="33"/>
        <v>2</v>
      </c>
      <c r="T26" s="143">
        <f t="shared" si="34"/>
        <v>442</v>
      </c>
      <c r="U26" t="s">
        <v>117</v>
      </c>
      <c r="V26" s="5" t="s">
        <v>122</v>
      </c>
      <c r="W26" t="s">
        <v>117</v>
      </c>
      <c r="X26" s="5" t="s">
        <v>122</v>
      </c>
      <c r="Y26" t="s">
        <v>223</v>
      </c>
      <c r="Z26" t="s">
        <v>196</v>
      </c>
      <c r="AA26" t="s">
        <v>48</v>
      </c>
      <c r="AB26">
        <v>533</v>
      </c>
      <c r="AC26" s="1">
        <v>5423.7870000000003</v>
      </c>
      <c r="AD26" s="1">
        <v>2391.62</v>
      </c>
      <c r="AE26" s="28">
        <v>2.2679999999999998</v>
      </c>
      <c r="AF26">
        <v>2.6</v>
      </c>
      <c r="AG26">
        <v>10.63</v>
      </c>
      <c r="AH26">
        <v>349.978208</v>
      </c>
      <c r="AI26">
        <v>5.8918330000000001</v>
      </c>
      <c r="AJ26">
        <v>116.18376499999999</v>
      </c>
      <c r="AK26">
        <v>1421</v>
      </c>
      <c r="AL26">
        <v>2</v>
      </c>
      <c r="AM26">
        <v>442</v>
      </c>
      <c r="AN26">
        <v>85</v>
      </c>
      <c r="AO26">
        <v>15.497498999999999</v>
      </c>
      <c r="AP26">
        <v>428</v>
      </c>
      <c r="AQ26">
        <v>17.100000000000001</v>
      </c>
      <c r="AR26">
        <v>29</v>
      </c>
      <c r="AS26">
        <v>7037</v>
      </c>
      <c r="AT26">
        <v>3.6999999999999998E-2</v>
      </c>
      <c r="AU26">
        <v>8.1489999999999991</v>
      </c>
      <c r="AV26">
        <v>46773</v>
      </c>
      <c r="AW26">
        <v>0</v>
      </c>
      <c r="AX26" s="29">
        <v>0.56000000000000005</v>
      </c>
      <c r="AY26">
        <v>0.87230769230769223</v>
      </c>
      <c r="AZ26" t="s">
        <v>69</v>
      </c>
      <c r="BA26" t="s">
        <v>386</v>
      </c>
      <c r="BB26">
        <v>2</v>
      </c>
      <c r="BC26" t="s">
        <v>388</v>
      </c>
      <c r="BD26">
        <v>13</v>
      </c>
      <c r="BE26">
        <v>34129.786999999997</v>
      </c>
      <c r="BF26">
        <v>0.15891652063342795</v>
      </c>
      <c r="BG26">
        <v>0.1386241033833133</v>
      </c>
      <c r="BH26">
        <v>145855.10999999999</v>
      </c>
      <c r="BI26">
        <v>3.7186129440374083E-2</v>
      </c>
      <c r="BJ26">
        <v>3.243774675798785E-2</v>
      </c>
      <c r="BK26">
        <v>1</v>
      </c>
      <c r="BL26" t="s">
        <v>67</v>
      </c>
      <c r="BM26">
        <v>1</v>
      </c>
      <c r="BN26" t="s">
        <v>406</v>
      </c>
    </row>
    <row r="27" spans="1:66">
      <c r="A27" s="144" t="str">
        <f t="shared" si="20"/>
        <v>태양여객</v>
      </c>
      <c r="B27" s="144" t="str">
        <f t="shared" si="1"/>
        <v>583</v>
      </c>
      <c r="C27" s="145" t="str">
        <f t="shared" si="21"/>
        <v>71바7158</v>
      </c>
      <c r="D27" s="133" t="str">
        <f t="shared" si="22"/>
        <v>중형</v>
      </c>
      <c r="E27" s="129" t="str">
        <f t="shared" si="16"/>
        <v>C</v>
      </c>
      <c r="F27" s="152">
        <f t="shared" si="17"/>
        <v>0.86730769230769222</v>
      </c>
      <c r="G27" s="153">
        <f t="shared" si="18"/>
        <v>2.2549999999999999</v>
      </c>
      <c r="H27" s="154">
        <f t="shared" si="19"/>
        <v>2.6</v>
      </c>
      <c r="I27" s="155">
        <f t="shared" si="23"/>
        <v>5912.9009999999998</v>
      </c>
      <c r="J27" s="156">
        <f t="shared" si="24"/>
        <v>3.3730434099683709E-2</v>
      </c>
      <c r="K27" s="156">
        <f t="shared" si="25"/>
        <v>0.38966017386541385</v>
      </c>
      <c r="L27" s="156">
        <f t="shared" si="26"/>
        <v>0.33384627951660278</v>
      </c>
      <c r="M27" s="157">
        <f t="shared" si="27"/>
        <v>11.733000000000001</v>
      </c>
      <c r="N27" s="158">
        <f t="shared" si="28"/>
        <v>0.35499999999999998</v>
      </c>
      <c r="O27" s="158">
        <f t="shared" si="29"/>
        <v>17.452999999999999</v>
      </c>
      <c r="P27" s="159">
        <f t="shared" si="30"/>
        <v>0.73166666666666669</v>
      </c>
      <c r="Q27" s="160">
        <f t="shared" si="31"/>
        <v>85</v>
      </c>
      <c r="R27" s="161">
        <f t="shared" si="32"/>
        <v>26.07353699245327</v>
      </c>
      <c r="S27" s="146">
        <f t="shared" si="33"/>
        <v>21</v>
      </c>
      <c r="T27" s="146">
        <f t="shared" si="34"/>
        <v>1032</v>
      </c>
      <c r="U27" t="s">
        <v>117</v>
      </c>
      <c r="V27" t="s">
        <v>122</v>
      </c>
      <c r="W27" t="s">
        <v>117</v>
      </c>
      <c r="X27" s="4" t="s">
        <v>122</v>
      </c>
      <c r="Y27" s="4" t="s">
        <v>224</v>
      </c>
      <c r="Z27" s="4" t="s">
        <v>196</v>
      </c>
      <c r="AA27" s="4" t="s">
        <v>48</v>
      </c>
      <c r="AB27" s="4">
        <v>533</v>
      </c>
      <c r="AC27" s="4">
        <v>5912.9009999999998</v>
      </c>
      <c r="AD27" s="4">
        <v>2622.3879999999999</v>
      </c>
      <c r="AE27" s="4">
        <v>2.2549999999999999</v>
      </c>
      <c r="AF27" s="4">
        <v>2.6</v>
      </c>
      <c r="AG27" s="4">
        <v>11.733000000000001</v>
      </c>
      <c r="AH27" s="4">
        <v>393.29547200000002</v>
      </c>
      <c r="AI27" s="4">
        <v>13.266026999999999</v>
      </c>
      <c r="AJ27" s="4">
        <v>153.25158200000001</v>
      </c>
      <c r="AK27" s="4">
        <v>1974</v>
      </c>
      <c r="AL27" s="4">
        <v>21</v>
      </c>
      <c r="AM27" s="4">
        <v>1032</v>
      </c>
      <c r="AN27" s="4">
        <v>85</v>
      </c>
      <c r="AO27" s="4">
        <v>15.034246</v>
      </c>
      <c r="AP27" s="4">
        <v>6451.2</v>
      </c>
      <c r="AQ27" s="4">
        <v>43.9</v>
      </c>
      <c r="AR27" s="4">
        <v>138</v>
      </c>
      <c r="AS27" s="4">
        <v>80031</v>
      </c>
      <c r="AT27" s="4">
        <v>0.35499999999999998</v>
      </c>
      <c r="AU27" s="4">
        <v>17.452999999999999</v>
      </c>
      <c r="AV27" s="4">
        <v>0</v>
      </c>
      <c r="AW27" s="4">
        <v>0</v>
      </c>
      <c r="AX27" s="30">
        <v>0.54</v>
      </c>
      <c r="AY27">
        <v>0.86730769230769222</v>
      </c>
      <c r="AZ27" t="s">
        <v>69</v>
      </c>
      <c r="BA27" t="s">
        <v>386</v>
      </c>
      <c r="BB27">
        <v>3</v>
      </c>
      <c r="BC27" t="s">
        <v>456</v>
      </c>
      <c r="BD27">
        <v>1</v>
      </c>
      <c r="BE27">
        <v>34129.786999999997</v>
      </c>
      <c r="BF27">
        <v>0.17324752129276402</v>
      </c>
      <c r="BG27">
        <v>0.15025890789045493</v>
      </c>
      <c r="BH27">
        <v>145855.10999999999</v>
      </c>
      <c r="BI27">
        <v>4.0539553259395573E-2</v>
      </c>
      <c r="BJ27">
        <v>3.516026638459116E-2</v>
      </c>
      <c r="BK27">
        <v>1</v>
      </c>
      <c r="BL27" t="s">
        <v>70</v>
      </c>
      <c r="BM27">
        <v>2</v>
      </c>
      <c r="BN27" t="s">
        <v>406</v>
      </c>
    </row>
    <row r="28" spans="1:66">
      <c r="A28" s="141" t="str">
        <f t="shared" si="20"/>
        <v>태양여객</v>
      </c>
      <c r="B28" s="141" t="str">
        <f t="shared" si="1"/>
        <v>583</v>
      </c>
      <c r="C28" s="142" t="str">
        <f t="shared" si="21"/>
        <v>71바7403</v>
      </c>
      <c r="D28" s="116" t="str">
        <f t="shared" si="22"/>
        <v>중형</v>
      </c>
      <c r="E28" s="112" t="str">
        <f t="shared" si="16"/>
        <v>B</v>
      </c>
      <c r="F28" s="162">
        <f t="shared" si="17"/>
        <v>0.90592592592592591</v>
      </c>
      <c r="G28" s="163">
        <f t="shared" si="18"/>
        <v>2.4460000000000002</v>
      </c>
      <c r="H28" s="164">
        <f t="shared" si="19"/>
        <v>2.7</v>
      </c>
      <c r="I28" s="165">
        <f t="shared" si="23"/>
        <v>5978.3270000000002</v>
      </c>
      <c r="J28" s="166">
        <f t="shared" si="24"/>
        <v>2.4311937402991105E-2</v>
      </c>
      <c r="K28" s="166">
        <f t="shared" si="25"/>
        <v>0.32027337003736711</v>
      </c>
      <c r="L28" s="166">
        <f t="shared" si="26"/>
        <v>0.28134961503444023</v>
      </c>
      <c r="M28" s="167">
        <f t="shared" si="27"/>
        <v>9.4559999999999995</v>
      </c>
      <c r="N28" s="168">
        <f t="shared" si="28"/>
        <v>0</v>
      </c>
      <c r="O28" s="168">
        <f t="shared" si="29"/>
        <v>8.5980000000000008</v>
      </c>
      <c r="P28" s="169">
        <f t="shared" si="30"/>
        <v>0</v>
      </c>
      <c r="Q28" s="170">
        <f t="shared" si="31"/>
        <v>82</v>
      </c>
      <c r="R28" s="171">
        <f t="shared" si="32"/>
        <v>23.959965048258752</v>
      </c>
      <c r="S28" s="143">
        <f t="shared" si="33"/>
        <v>0</v>
      </c>
      <c r="T28" s="143">
        <f t="shared" si="34"/>
        <v>514</v>
      </c>
      <c r="U28" t="s">
        <v>117</v>
      </c>
      <c r="V28" t="s">
        <v>122</v>
      </c>
      <c r="W28" s="4" t="s">
        <v>117</v>
      </c>
      <c r="X28" s="4" t="s">
        <v>122</v>
      </c>
      <c r="Y28" s="4" t="s">
        <v>225</v>
      </c>
      <c r="Z28" s="4" t="s">
        <v>196</v>
      </c>
      <c r="AA28" s="4" t="s">
        <v>48</v>
      </c>
      <c r="AB28" s="4">
        <v>533</v>
      </c>
      <c r="AC28" s="4">
        <v>5978.3270000000002</v>
      </c>
      <c r="AD28" s="4">
        <v>2443.9699999999998</v>
      </c>
      <c r="AE28" s="4">
        <v>2.4460000000000002</v>
      </c>
      <c r="AF28" s="4">
        <v>2.7</v>
      </c>
      <c r="AG28" s="4">
        <v>9.4559999999999995</v>
      </c>
      <c r="AH28" s="4">
        <v>380.69512300000002</v>
      </c>
      <c r="AI28" s="4">
        <v>9.2554359999999996</v>
      </c>
      <c r="AJ28" s="4">
        <v>121.92650999999999</v>
      </c>
      <c r="AK28" s="4">
        <v>1682</v>
      </c>
      <c r="AL28" s="4">
        <v>0</v>
      </c>
      <c r="AM28" s="4">
        <v>514</v>
      </c>
      <c r="AN28" s="4">
        <v>82</v>
      </c>
      <c r="AO28" s="4">
        <v>15.703713</v>
      </c>
      <c r="AP28" s="4">
        <v>198</v>
      </c>
      <c r="AQ28" s="4">
        <v>0</v>
      </c>
      <c r="AR28" s="4">
        <v>24</v>
      </c>
      <c r="AS28" s="4">
        <v>5024</v>
      </c>
      <c r="AT28" s="4">
        <v>0</v>
      </c>
      <c r="AU28" s="4">
        <v>8.5980000000000008</v>
      </c>
      <c r="AV28" s="4">
        <v>53813</v>
      </c>
      <c r="AW28" s="4">
        <v>0</v>
      </c>
      <c r="AX28" s="30">
        <v>0.56000000000000005</v>
      </c>
      <c r="AY28">
        <v>0.90592592592592591</v>
      </c>
      <c r="AZ28" t="s">
        <v>68</v>
      </c>
      <c r="BA28" t="s">
        <v>386</v>
      </c>
      <c r="BB28">
        <v>2</v>
      </c>
      <c r="BC28" t="s">
        <v>457</v>
      </c>
      <c r="BD28">
        <v>12</v>
      </c>
      <c r="BE28">
        <v>34129.786999999997</v>
      </c>
      <c r="BF28">
        <v>0.17516449780363413</v>
      </c>
      <c r="BG28">
        <v>0.15868605986210707</v>
      </c>
      <c r="BH28">
        <v>145855.10999999999</v>
      </c>
      <c r="BI28">
        <v>4.0988121705163437E-2</v>
      </c>
      <c r="BJ28">
        <v>3.7132202107714729E-2</v>
      </c>
      <c r="BK28">
        <v>1</v>
      </c>
      <c r="BL28" t="s">
        <v>70</v>
      </c>
      <c r="BM28">
        <v>3</v>
      </c>
      <c r="BN28" t="s">
        <v>406</v>
      </c>
    </row>
    <row r="29" spans="1:66">
      <c r="A29" s="144" t="str">
        <f t="shared" si="20"/>
        <v>태양여객</v>
      </c>
      <c r="B29" s="144" t="str">
        <f t="shared" si="1"/>
        <v>583</v>
      </c>
      <c r="C29" s="145" t="str">
        <f t="shared" si="21"/>
        <v>71바7407</v>
      </c>
      <c r="D29" s="133" t="str">
        <f t="shared" si="22"/>
        <v>중형</v>
      </c>
      <c r="E29" s="129" t="str">
        <f t="shared" si="16"/>
        <v>C</v>
      </c>
      <c r="F29" s="152">
        <f t="shared" si="17"/>
        <v>0.86111111111111116</v>
      </c>
      <c r="G29" s="153">
        <f t="shared" si="18"/>
        <v>2.3250000000000002</v>
      </c>
      <c r="H29" s="154">
        <f t="shared" si="19"/>
        <v>2.7</v>
      </c>
      <c r="I29" s="155">
        <f t="shared" si="23"/>
        <v>5289.7479999999996</v>
      </c>
      <c r="J29" s="156">
        <f t="shared" si="24"/>
        <v>2.014369487968623E-2</v>
      </c>
      <c r="K29" s="156">
        <f t="shared" si="25"/>
        <v>0.32299335679891006</v>
      </c>
      <c r="L29" s="156">
        <f t="shared" si="26"/>
        <v>0.23592806311378162</v>
      </c>
      <c r="M29" s="157">
        <f t="shared" si="27"/>
        <v>10.448</v>
      </c>
      <c r="N29" s="158">
        <f t="shared" si="28"/>
        <v>1.9E-2</v>
      </c>
      <c r="O29" s="158">
        <f t="shared" si="29"/>
        <v>8.1859999999999999</v>
      </c>
      <c r="P29" s="159">
        <f t="shared" si="30"/>
        <v>0</v>
      </c>
      <c r="Q29" s="160">
        <f t="shared" si="31"/>
        <v>89</v>
      </c>
      <c r="R29" s="161">
        <f t="shared" si="32"/>
        <v>24.581042408900032</v>
      </c>
      <c r="S29" s="146">
        <f t="shared" si="33"/>
        <v>1</v>
      </c>
      <c r="T29" s="146">
        <f t="shared" si="34"/>
        <v>433</v>
      </c>
      <c r="U29" t="s">
        <v>117</v>
      </c>
      <c r="V29" s="5" t="s">
        <v>122</v>
      </c>
      <c r="W29" t="s">
        <v>117</v>
      </c>
      <c r="X29" s="5" t="s">
        <v>122</v>
      </c>
      <c r="Y29" t="s">
        <v>226</v>
      </c>
      <c r="Z29" t="s">
        <v>196</v>
      </c>
      <c r="AA29" t="s">
        <v>48</v>
      </c>
      <c r="AB29">
        <v>533</v>
      </c>
      <c r="AC29" s="1">
        <v>5289.7479999999996</v>
      </c>
      <c r="AD29" s="1">
        <v>2275.2249999999999</v>
      </c>
      <c r="AE29" s="28">
        <v>2.3250000000000002</v>
      </c>
      <c r="AF29">
        <v>2.7</v>
      </c>
      <c r="AG29">
        <v>10.448</v>
      </c>
      <c r="AH29">
        <v>327.61209100000002</v>
      </c>
      <c r="AI29">
        <v>6.5993180000000002</v>
      </c>
      <c r="AJ29">
        <v>105.816529</v>
      </c>
      <c r="AK29">
        <v>1248</v>
      </c>
      <c r="AL29">
        <v>1</v>
      </c>
      <c r="AM29">
        <v>433</v>
      </c>
      <c r="AN29">
        <v>89</v>
      </c>
      <c r="AO29">
        <v>16.146374999999999</v>
      </c>
      <c r="AP29">
        <v>570.29999999999995</v>
      </c>
      <c r="AQ29">
        <v>0</v>
      </c>
      <c r="AR29">
        <v>11</v>
      </c>
      <c r="AS29">
        <v>1368</v>
      </c>
      <c r="AT29">
        <v>1.9E-2</v>
      </c>
      <c r="AU29">
        <v>8.1859999999999999</v>
      </c>
      <c r="AV29">
        <v>44591</v>
      </c>
      <c r="AW29">
        <v>0</v>
      </c>
      <c r="AX29" s="29">
        <v>0.55000000000000004</v>
      </c>
      <c r="AY29">
        <v>0.86111111111111116</v>
      </c>
      <c r="AZ29" t="s">
        <v>69</v>
      </c>
      <c r="BA29" t="s">
        <v>386</v>
      </c>
      <c r="BB29">
        <v>4</v>
      </c>
      <c r="BC29" t="s">
        <v>458</v>
      </c>
      <c r="BD29">
        <v>9</v>
      </c>
      <c r="BE29">
        <v>34129.786999999997</v>
      </c>
      <c r="BF29">
        <v>0.15498918876932927</v>
      </c>
      <c r="BG29">
        <v>0.13346291255136689</v>
      </c>
      <c r="BH29">
        <v>145855.10999999999</v>
      </c>
      <c r="BI29">
        <v>3.626714209738692E-2</v>
      </c>
      <c r="BJ29">
        <v>3.1230039028305404E-2</v>
      </c>
      <c r="BK29">
        <v>1</v>
      </c>
      <c r="BL29" t="s">
        <v>70</v>
      </c>
      <c r="BM29">
        <v>2</v>
      </c>
      <c r="BN29" t="s">
        <v>406</v>
      </c>
    </row>
    <row r="30" spans="1:66">
      <c r="A30" s="141" t="str">
        <f t="shared" si="20"/>
        <v>태양여객</v>
      </c>
      <c r="B30" s="141" t="str">
        <f t="shared" si="1"/>
        <v>583</v>
      </c>
      <c r="C30" s="142" t="str">
        <f t="shared" si="21"/>
        <v>72바1870</v>
      </c>
      <c r="D30" s="116" t="str">
        <f t="shared" si="22"/>
        <v>중형</v>
      </c>
      <c r="E30" s="112" t="str">
        <f t="shared" si="16"/>
        <v>B</v>
      </c>
      <c r="F30" s="162">
        <f t="shared" si="17"/>
        <v>0.92538461538461536</v>
      </c>
      <c r="G30" s="163">
        <f t="shared" si="18"/>
        <v>2.4060000000000001</v>
      </c>
      <c r="H30" s="164">
        <f t="shared" si="19"/>
        <v>2.6</v>
      </c>
      <c r="I30" s="165">
        <f t="shared" si="23"/>
        <v>6076.9269999999997</v>
      </c>
      <c r="J30" s="166">
        <f t="shared" si="24"/>
        <v>1.3460237080002727E-2</v>
      </c>
      <c r="K30" s="166">
        <f t="shared" si="25"/>
        <v>0.34483590906081929</v>
      </c>
      <c r="L30" s="166">
        <f t="shared" si="26"/>
        <v>0.23136693924412785</v>
      </c>
      <c r="M30" s="167">
        <f t="shared" si="27"/>
        <v>11.973000000000001</v>
      </c>
      <c r="N30" s="168">
        <f t="shared" si="28"/>
        <v>6.6000000000000003E-2</v>
      </c>
      <c r="O30" s="168">
        <f t="shared" si="29"/>
        <v>33.718000000000004</v>
      </c>
      <c r="P30" s="169">
        <f t="shared" si="30"/>
        <v>1.1816666666666669</v>
      </c>
      <c r="Q30" s="170">
        <f t="shared" si="31"/>
        <v>98</v>
      </c>
      <c r="R30" s="171">
        <f t="shared" si="32"/>
        <v>24.950901418904643</v>
      </c>
      <c r="S30" s="143">
        <f t="shared" si="33"/>
        <v>4</v>
      </c>
      <c r="T30" s="143">
        <f t="shared" si="34"/>
        <v>2049</v>
      </c>
      <c r="U30" t="s">
        <v>117</v>
      </c>
      <c r="V30" t="s">
        <v>122</v>
      </c>
      <c r="W30" t="s">
        <v>117</v>
      </c>
      <c r="X30" s="4" t="s">
        <v>122</v>
      </c>
      <c r="Y30" s="4" t="s">
        <v>227</v>
      </c>
      <c r="Z30" s="4" t="s">
        <v>196</v>
      </c>
      <c r="AA30" s="4" t="s">
        <v>48</v>
      </c>
      <c r="AB30" s="4">
        <v>533</v>
      </c>
      <c r="AC30" s="4">
        <v>6076.9269999999997</v>
      </c>
      <c r="AD30" s="4">
        <v>2525.288</v>
      </c>
      <c r="AE30" s="4">
        <v>2.4060000000000001</v>
      </c>
      <c r="AF30" s="4">
        <v>2.6</v>
      </c>
      <c r="AG30" s="4">
        <v>11.973000000000001</v>
      </c>
      <c r="AH30" s="4">
        <v>379.54487499999999</v>
      </c>
      <c r="AI30" s="4">
        <v>5.1087639999999999</v>
      </c>
      <c r="AJ30" s="4">
        <v>130.88070200000001</v>
      </c>
      <c r="AK30" s="4">
        <v>1406</v>
      </c>
      <c r="AL30" s="4">
        <v>4</v>
      </c>
      <c r="AM30" s="4">
        <v>2049</v>
      </c>
      <c r="AN30" s="4">
        <v>98</v>
      </c>
      <c r="AO30" s="4">
        <v>16.011088999999998</v>
      </c>
      <c r="AP30" s="4">
        <v>2254.1</v>
      </c>
      <c r="AQ30" s="4">
        <v>70.900000000000006</v>
      </c>
      <c r="AR30" s="4">
        <v>69</v>
      </c>
      <c r="AS30" s="4">
        <v>23346</v>
      </c>
      <c r="AT30" s="4">
        <v>6.6000000000000003E-2</v>
      </c>
      <c r="AU30" s="4">
        <v>33.718000000000004</v>
      </c>
      <c r="AV30" s="4">
        <v>47727</v>
      </c>
      <c r="AW30" s="4">
        <v>0</v>
      </c>
      <c r="AX30" s="30">
        <v>0.61</v>
      </c>
      <c r="AY30">
        <v>0.92538461538461536</v>
      </c>
      <c r="AZ30" t="s">
        <v>68</v>
      </c>
      <c r="BA30" t="s">
        <v>386</v>
      </c>
      <c r="BB30">
        <v>1</v>
      </c>
      <c r="BC30" t="s">
        <v>459</v>
      </c>
      <c r="BD30">
        <v>9</v>
      </c>
      <c r="BE30">
        <v>34129.786999999997</v>
      </c>
      <c r="BF30">
        <v>0.1780534698326714</v>
      </c>
      <c r="BG30">
        <v>0.16476794169900283</v>
      </c>
      <c r="BH30">
        <v>145855.10999999999</v>
      </c>
      <c r="BI30">
        <v>4.1664135044702927E-2</v>
      </c>
      <c r="BJ30">
        <v>3.855534958367509E-2</v>
      </c>
      <c r="BK30">
        <v>1</v>
      </c>
      <c r="BL30" t="s">
        <v>69</v>
      </c>
      <c r="BM30">
        <v>1</v>
      </c>
      <c r="BN30" t="s">
        <v>406</v>
      </c>
    </row>
    <row r="31" spans="1:66">
      <c r="A31" s="144" t="str">
        <f t="shared" si="20"/>
        <v>태양여객</v>
      </c>
      <c r="B31" s="144" t="str">
        <f t="shared" si="1"/>
        <v>590</v>
      </c>
      <c r="C31" s="145" t="str">
        <f t="shared" si="21"/>
        <v>71바5257</v>
      </c>
      <c r="D31" s="133" t="str">
        <f t="shared" si="22"/>
        <v>중형</v>
      </c>
      <c r="E31" s="129" t="str">
        <f t="shared" si="16"/>
        <v>F</v>
      </c>
      <c r="F31" s="152">
        <f t="shared" si="17"/>
        <v>0.79846153846153844</v>
      </c>
      <c r="G31" s="153">
        <f t="shared" si="18"/>
        <v>2.0760000000000001</v>
      </c>
      <c r="H31" s="154">
        <f t="shared" si="19"/>
        <v>2.6</v>
      </c>
      <c r="I31" s="155">
        <f t="shared" si="23"/>
        <v>4751.451</v>
      </c>
      <c r="J31" s="156">
        <f t="shared" si="24"/>
        <v>2.6714723481422304E-2</v>
      </c>
      <c r="K31" s="156">
        <f t="shared" si="25"/>
        <v>0.34701348965193968</v>
      </c>
      <c r="L31" s="156">
        <f t="shared" si="26"/>
        <v>0.11217625942054332</v>
      </c>
      <c r="M31" s="157">
        <f t="shared" si="27"/>
        <v>7.4710000000000001</v>
      </c>
      <c r="N31" s="158">
        <f t="shared" si="28"/>
        <v>0.126</v>
      </c>
      <c r="O31" s="158">
        <f t="shared" si="29"/>
        <v>1.01</v>
      </c>
      <c r="P31" s="159">
        <f t="shared" si="30"/>
        <v>0</v>
      </c>
      <c r="Q31" s="160">
        <f t="shared" si="31"/>
        <v>64</v>
      </c>
      <c r="R31" s="161">
        <f t="shared" si="32"/>
        <v>22.255317508973512</v>
      </c>
      <c r="S31" s="146">
        <f t="shared" si="33"/>
        <v>6</v>
      </c>
      <c r="T31" s="146">
        <f t="shared" si="34"/>
        <v>48</v>
      </c>
      <c r="U31" t="s">
        <v>117</v>
      </c>
      <c r="V31" t="s">
        <v>123</v>
      </c>
      <c r="W31" s="4" t="s">
        <v>117</v>
      </c>
      <c r="X31" s="4" t="s">
        <v>123</v>
      </c>
      <c r="Y31" s="4" t="s">
        <v>228</v>
      </c>
      <c r="Z31" s="4" t="s">
        <v>196</v>
      </c>
      <c r="AA31" s="4" t="s">
        <v>203</v>
      </c>
      <c r="AB31" s="4">
        <v>533</v>
      </c>
      <c r="AC31" s="4">
        <v>4751.451</v>
      </c>
      <c r="AD31" s="4">
        <v>2288.326</v>
      </c>
      <c r="AE31" s="4">
        <v>2.0760000000000001</v>
      </c>
      <c r="AF31" s="4">
        <v>2.6</v>
      </c>
      <c r="AG31" s="4">
        <v>7.4710000000000001</v>
      </c>
      <c r="AH31" s="4">
        <v>340.90204999999997</v>
      </c>
      <c r="AI31" s="4">
        <v>9.1071039999999996</v>
      </c>
      <c r="AJ31" s="4">
        <v>118.29761000000001</v>
      </c>
      <c r="AK31" s="4">
        <v>533</v>
      </c>
      <c r="AL31" s="4">
        <v>6</v>
      </c>
      <c r="AM31" s="4">
        <v>48</v>
      </c>
      <c r="AN31" s="4">
        <v>64</v>
      </c>
      <c r="AO31" s="4">
        <v>13.937877</v>
      </c>
      <c r="AP31" s="4">
        <v>4.8</v>
      </c>
      <c r="AQ31" s="4">
        <v>0</v>
      </c>
      <c r="AR31" s="4">
        <v>94</v>
      </c>
      <c r="AS31" s="4">
        <v>44916</v>
      </c>
      <c r="AT31" s="4">
        <v>0.126</v>
      </c>
      <c r="AU31" s="4">
        <v>1.01</v>
      </c>
      <c r="AV31" s="4">
        <v>38715</v>
      </c>
      <c r="AW31" s="4">
        <v>0</v>
      </c>
      <c r="AX31" s="4">
        <v>0.45</v>
      </c>
      <c r="AY31">
        <v>0.79846153846153844</v>
      </c>
      <c r="AZ31" t="s">
        <v>70</v>
      </c>
      <c r="BA31" t="s">
        <v>389</v>
      </c>
      <c r="BB31">
        <v>1</v>
      </c>
      <c r="BC31" t="s">
        <v>390</v>
      </c>
      <c r="BD31">
        <v>7</v>
      </c>
      <c r="BE31">
        <v>11988.382</v>
      </c>
      <c r="BF31">
        <v>0.39633797121246223</v>
      </c>
      <c r="BG31">
        <v>0.31646062624502752</v>
      </c>
      <c r="BH31">
        <v>145855.10999999999</v>
      </c>
      <c r="BI31">
        <v>3.2576513774525973E-2</v>
      </c>
      <c r="BJ31">
        <v>2.6011093306121506E-2</v>
      </c>
      <c r="BK31">
        <v>1</v>
      </c>
      <c r="BL31" t="s">
        <v>70</v>
      </c>
      <c r="BM31">
        <v>0</v>
      </c>
      <c r="BN31" t="s">
        <v>368</v>
      </c>
    </row>
    <row r="32" spans="1:66">
      <c r="A32" s="141" t="str">
        <f t="shared" si="20"/>
        <v>태양여객</v>
      </c>
      <c r="B32" s="141" t="str">
        <f t="shared" si="1"/>
        <v>590</v>
      </c>
      <c r="C32" s="142" t="str">
        <f t="shared" si="21"/>
        <v>71바5261</v>
      </c>
      <c r="D32" s="116" t="str">
        <f t="shared" si="22"/>
        <v>중형</v>
      </c>
      <c r="E32" s="112" t="str">
        <f t="shared" si="16"/>
        <v>F</v>
      </c>
      <c r="F32" s="162">
        <f t="shared" si="17"/>
        <v>0.75222222222222224</v>
      </c>
      <c r="G32" s="163">
        <f t="shared" si="18"/>
        <v>2.0310000000000001</v>
      </c>
      <c r="H32" s="164">
        <f t="shared" si="19"/>
        <v>2.7</v>
      </c>
      <c r="I32" s="165">
        <f t="shared" si="23"/>
        <v>2739.558</v>
      </c>
      <c r="J32" s="166">
        <f t="shared" si="24"/>
        <v>3.6394935435492229E-2</v>
      </c>
      <c r="K32" s="166">
        <f t="shared" si="25"/>
        <v>0.37571876405422006</v>
      </c>
      <c r="L32" s="166">
        <f t="shared" si="26"/>
        <v>0.23251926040624071</v>
      </c>
      <c r="M32" s="167">
        <f t="shared" si="27"/>
        <v>10.833</v>
      </c>
      <c r="N32" s="168">
        <f t="shared" si="28"/>
        <v>0.621</v>
      </c>
      <c r="O32" s="168">
        <f t="shared" si="29"/>
        <v>36.831000000000003</v>
      </c>
      <c r="P32" s="169">
        <f t="shared" si="30"/>
        <v>0</v>
      </c>
      <c r="Q32" s="170">
        <f t="shared" si="31"/>
        <v>83</v>
      </c>
      <c r="R32" s="171">
        <f t="shared" si="32"/>
        <v>25.146941958855646</v>
      </c>
      <c r="S32" s="143">
        <f t="shared" si="33"/>
        <v>17</v>
      </c>
      <c r="T32" s="143">
        <f t="shared" si="34"/>
        <v>1009</v>
      </c>
      <c r="U32" t="s">
        <v>117</v>
      </c>
      <c r="V32" s="5" t="s">
        <v>123</v>
      </c>
      <c r="W32" t="s">
        <v>117</v>
      </c>
      <c r="X32" s="5" t="s">
        <v>123</v>
      </c>
      <c r="Y32" t="s">
        <v>229</v>
      </c>
      <c r="Z32" t="s">
        <v>196</v>
      </c>
      <c r="AA32" t="s">
        <v>48</v>
      </c>
      <c r="AB32">
        <v>533</v>
      </c>
      <c r="AC32" s="1">
        <v>2739.558</v>
      </c>
      <c r="AD32" s="1">
        <v>1349.16</v>
      </c>
      <c r="AE32" s="28">
        <v>2.0310000000000001</v>
      </c>
      <c r="AF32">
        <v>2.7</v>
      </c>
      <c r="AG32">
        <v>10.833</v>
      </c>
      <c r="AH32">
        <v>185.31133299999999</v>
      </c>
      <c r="AI32">
        <v>6.7443939999999998</v>
      </c>
      <c r="AJ32">
        <v>69.624944999999997</v>
      </c>
      <c r="AK32">
        <v>637</v>
      </c>
      <c r="AL32">
        <v>17</v>
      </c>
      <c r="AM32">
        <v>1009</v>
      </c>
      <c r="AN32">
        <v>83</v>
      </c>
      <c r="AO32">
        <v>14.783542000000001</v>
      </c>
      <c r="AP32">
        <v>2063.5</v>
      </c>
      <c r="AQ32">
        <v>0</v>
      </c>
      <c r="AR32">
        <v>60</v>
      </c>
      <c r="AS32">
        <v>27207</v>
      </c>
      <c r="AT32">
        <v>0.621</v>
      </c>
      <c r="AU32">
        <v>36.831000000000003</v>
      </c>
      <c r="AV32">
        <v>0</v>
      </c>
      <c r="AW32">
        <v>0</v>
      </c>
      <c r="AX32">
        <v>0.48</v>
      </c>
      <c r="AY32">
        <v>0.75222222222222224</v>
      </c>
      <c r="AZ32" t="s">
        <v>70</v>
      </c>
      <c r="BA32" t="s">
        <v>389</v>
      </c>
      <c r="BB32">
        <v>2</v>
      </c>
      <c r="BC32" t="s">
        <v>391</v>
      </c>
      <c r="BD32">
        <v>1</v>
      </c>
      <c r="BE32">
        <v>11988.382</v>
      </c>
      <c r="BF32">
        <v>0.22851774326176794</v>
      </c>
      <c r="BG32">
        <v>0.17189612465357432</v>
      </c>
      <c r="BH32">
        <v>145855.10999999999</v>
      </c>
      <c r="BI32">
        <v>1.8782735825985119E-2</v>
      </c>
      <c r="BJ32">
        <v>1.4128791282435472E-2</v>
      </c>
      <c r="BK32">
        <v>1</v>
      </c>
      <c r="BL32" t="s">
        <v>70</v>
      </c>
      <c r="BM32">
        <v>0</v>
      </c>
      <c r="BN32" t="s">
        <v>368</v>
      </c>
    </row>
    <row r="33" spans="1:66">
      <c r="A33" s="144" t="str">
        <f t="shared" si="20"/>
        <v>태양여객</v>
      </c>
      <c r="B33" s="144" t="str">
        <f t="shared" si="1"/>
        <v>590</v>
      </c>
      <c r="C33" s="145" t="str">
        <f t="shared" si="21"/>
        <v>72바1410</v>
      </c>
      <c r="D33" s="133" t="str">
        <f t="shared" si="22"/>
        <v>중형</v>
      </c>
      <c r="E33" s="129" t="str">
        <f t="shared" si="16"/>
        <v>B</v>
      </c>
      <c r="F33" s="152">
        <f t="shared" si="17"/>
        <v>0.94538461538461538</v>
      </c>
      <c r="G33" s="153">
        <f t="shared" si="18"/>
        <v>2.4580000000000002</v>
      </c>
      <c r="H33" s="154">
        <f t="shared" si="19"/>
        <v>2.6</v>
      </c>
      <c r="I33" s="155">
        <f t="shared" si="23"/>
        <v>4497.3729999999996</v>
      </c>
      <c r="J33" s="156">
        <f t="shared" si="24"/>
        <v>3.2337292277912356E-2</v>
      </c>
      <c r="K33" s="156">
        <f t="shared" si="25"/>
        <v>0.31180019159542105</v>
      </c>
      <c r="L33" s="156">
        <f t="shared" si="26"/>
        <v>0.10383839632603301</v>
      </c>
      <c r="M33" s="157">
        <f t="shared" si="27"/>
        <v>5.2649999999999997</v>
      </c>
      <c r="N33" s="158">
        <f t="shared" si="28"/>
        <v>0.13300000000000001</v>
      </c>
      <c r="O33" s="158">
        <f t="shared" si="29"/>
        <v>1.3120000000000001</v>
      </c>
      <c r="P33" s="159">
        <f t="shared" si="30"/>
        <v>0</v>
      </c>
      <c r="Q33" s="160">
        <f t="shared" si="31"/>
        <v>68</v>
      </c>
      <c r="R33" s="161">
        <f t="shared" si="32"/>
        <v>22.332168616403216</v>
      </c>
      <c r="S33" s="146">
        <f t="shared" si="33"/>
        <v>6</v>
      </c>
      <c r="T33" s="146">
        <f t="shared" si="34"/>
        <v>59</v>
      </c>
      <c r="U33" t="s">
        <v>117</v>
      </c>
      <c r="V33" t="s">
        <v>123</v>
      </c>
      <c r="W33" t="s">
        <v>117</v>
      </c>
      <c r="X33" s="4" t="s">
        <v>123</v>
      </c>
      <c r="Y33" s="4" t="s">
        <v>230</v>
      </c>
      <c r="Z33" s="4" t="s">
        <v>196</v>
      </c>
      <c r="AA33" s="4" t="s">
        <v>203</v>
      </c>
      <c r="AB33" s="4">
        <v>533</v>
      </c>
      <c r="AC33" s="4">
        <v>4497.3729999999996</v>
      </c>
      <c r="AD33" s="4">
        <v>1829.5409999999999</v>
      </c>
      <c r="AE33" s="4">
        <v>2.4580000000000002</v>
      </c>
      <c r="AF33" s="4">
        <v>2.6</v>
      </c>
      <c r="AG33" s="4">
        <v>5.2649999999999997</v>
      </c>
      <c r="AH33" s="4">
        <v>307.05431099999998</v>
      </c>
      <c r="AI33" s="4">
        <v>9.9293049999999994</v>
      </c>
      <c r="AJ33" s="4">
        <v>95.739592999999999</v>
      </c>
      <c r="AK33" s="4">
        <v>467</v>
      </c>
      <c r="AL33" s="4">
        <v>6</v>
      </c>
      <c r="AM33" s="4">
        <v>59</v>
      </c>
      <c r="AN33" s="4">
        <v>68</v>
      </c>
      <c r="AO33" s="4">
        <v>14.646832</v>
      </c>
      <c r="AP33" s="4">
        <v>17.2</v>
      </c>
      <c r="AQ33" s="4">
        <v>0</v>
      </c>
      <c r="AR33" s="4">
        <v>27</v>
      </c>
      <c r="AS33" s="4">
        <v>5885</v>
      </c>
      <c r="AT33" s="4">
        <v>0.13300000000000001</v>
      </c>
      <c r="AU33" s="4">
        <v>1.3120000000000001</v>
      </c>
      <c r="AV33" s="4">
        <v>37488</v>
      </c>
      <c r="AW33" s="4">
        <v>0</v>
      </c>
      <c r="AX33" s="4">
        <v>0.45</v>
      </c>
      <c r="AY33">
        <v>0.94538461538461538</v>
      </c>
      <c r="AZ33" t="s">
        <v>68</v>
      </c>
      <c r="BA33" t="s">
        <v>389</v>
      </c>
      <c r="BB33">
        <v>1</v>
      </c>
      <c r="BC33" t="s">
        <v>460</v>
      </c>
      <c r="BD33">
        <v>6</v>
      </c>
      <c r="BE33">
        <v>11988.382</v>
      </c>
      <c r="BF33">
        <v>0.37514428552576984</v>
      </c>
      <c r="BG33">
        <v>0.35465563608551626</v>
      </c>
      <c r="BH33">
        <v>145855.10999999999</v>
      </c>
      <c r="BI33">
        <v>3.0834524755423379E-2</v>
      </c>
      <c r="BJ33">
        <v>2.9150485326473331E-2</v>
      </c>
      <c r="BK33">
        <v>1</v>
      </c>
      <c r="BL33" t="s">
        <v>67</v>
      </c>
      <c r="BM33">
        <v>2</v>
      </c>
      <c r="BN33" t="s">
        <v>406</v>
      </c>
    </row>
    <row r="34" spans="1:66">
      <c r="A34" s="141" t="str">
        <f t="shared" si="20"/>
        <v>태양여객</v>
      </c>
      <c r="B34" s="141" t="str">
        <f t="shared" si="1"/>
        <v>e음55</v>
      </c>
      <c r="C34" s="142" t="str">
        <f t="shared" si="21"/>
        <v>72바2021</v>
      </c>
      <c r="D34" s="116" t="str">
        <f t="shared" si="22"/>
        <v>중형</v>
      </c>
      <c r="E34" s="112" t="str">
        <f t="shared" si="16"/>
        <v>B</v>
      </c>
      <c r="F34" s="162">
        <f t="shared" si="17"/>
        <v>0.91222222222222216</v>
      </c>
      <c r="G34" s="163">
        <f t="shared" si="18"/>
        <v>3.2839999999999998</v>
      </c>
      <c r="H34" s="164">
        <f t="shared" si="19"/>
        <v>3.6</v>
      </c>
      <c r="I34" s="165">
        <f t="shared" si="23"/>
        <v>5279.3280000000004</v>
      </c>
      <c r="J34" s="166">
        <f t="shared" si="24"/>
        <v>4.5993099032001328E-2</v>
      </c>
      <c r="K34" s="166">
        <f t="shared" si="25"/>
        <v>0.28088254748644081</v>
      </c>
      <c r="L34" s="166">
        <f t="shared" si="26"/>
        <v>0.2168836639814764</v>
      </c>
      <c r="M34" s="167">
        <f t="shared" si="27"/>
        <v>7.6070000000000002</v>
      </c>
      <c r="N34" s="168">
        <f t="shared" si="28"/>
        <v>0</v>
      </c>
      <c r="O34" s="168">
        <f t="shared" si="29"/>
        <v>5.4930000000000003</v>
      </c>
      <c r="P34" s="169">
        <f t="shared" si="30"/>
        <v>0</v>
      </c>
      <c r="Q34" s="170">
        <f t="shared" si="31"/>
        <v>72</v>
      </c>
      <c r="R34" s="171">
        <f t="shared" si="32"/>
        <v>27.10376628535969</v>
      </c>
      <c r="S34" s="143">
        <f t="shared" si="33"/>
        <v>0</v>
      </c>
      <c r="T34" s="143">
        <f t="shared" si="34"/>
        <v>290</v>
      </c>
      <c r="U34" t="s">
        <v>117</v>
      </c>
      <c r="V34" t="s">
        <v>124</v>
      </c>
      <c r="W34" s="4" t="s">
        <v>117</v>
      </c>
      <c r="X34" s="4" t="s">
        <v>124</v>
      </c>
      <c r="Y34" s="4" t="s">
        <v>231</v>
      </c>
      <c r="Z34" s="4" t="s">
        <v>196</v>
      </c>
      <c r="AA34" s="4" t="s">
        <v>48</v>
      </c>
      <c r="AB34" s="4">
        <v>533</v>
      </c>
      <c r="AC34" s="4">
        <v>5279.3280000000004</v>
      </c>
      <c r="AD34" s="4">
        <v>1607.3510000000001</v>
      </c>
      <c r="AE34" s="4">
        <v>3.2839999999999998</v>
      </c>
      <c r="AF34" s="4">
        <v>3.6</v>
      </c>
      <c r="AG34" s="4">
        <v>7.6070000000000002</v>
      </c>
      <c r="AH34" s="4">
        <v>289.37012900000002</v>
      </c>
      <c r="AI34" s="4">
        <v>13.309029000000001</v>
      </c>
      <c r="AJ34" s="4">
        <v>81.279019000000005</v>
      </c>
      <c r="AK34" s="4">
        <v>1145</v>
      </c>
      <c r="AL34" s="4">
        <v>0</v>
      </c>
      <c r="AM34" s="4">
        <v>290</v>
      </c>
      <c r="AN34" s="4">
        <v>72</v>
      </c>
      <c r="AO34" s="4">
        <v>18.244205000000001</v>
      </c>
      <c r="AP34" s="4">
        <v>109.3</v>
      </c>
      <c r="AQ34" s="4">
        <v>0</v>
      </c>
      <c r="AR34" s="4">
        <v>52</v>
      </c>
      <c r="AS34" s="4">
        <v>11714</v>
      </c>
      <c r="AT34" s="4">
        <v>0</v>
      </c>
      <c r="AU34" s="4">
        <v>5.4930000000000003</v>
      </c>
      <c r="AV34" s="4">
        <v>46608</v>
      </c>
      <c r="AW34" s="4">
        <v>0</v>
      </c>
      <c r="AX34" s="4">
        <v>0.59</v>
      </c>
      <c r="AY34">
        <v>0.91222222222222216</v>
      </c>
      <c r="AZ34" t="s">
        <v>68</v>
      </c>
      <c r="BA34" t="s">
        <v>392</v>
      </c>
      <c r="BB34">
        <v>1</v>
      </c>
      <c r="BC34" t="s">
        <v>408</v>
      </c>
      <c r="BD34">
        <v>6</v>
      </c>
      <c r="BE34">
        <v>10726.846000000001</v>
      </c>
      <c r="BF34">
        <v>0.49216032373355595</v>
      </c>
      <c r="BG34">
        <v>0.44895958420583265</v>
      </c>
      <c r="BH34">
        <v>145855.10999999999</v>
      </c>
      <c r="BI34">
        <v>3.6195701336758111E-2</v>
      </c>
      <c r="BJ34">
        <v>3.3018523108309342E-2</v>
      </c>
      <c r="BK34">
        <v>1</v>
      </c>
      <c r="BL34" t="s">
        <v>67</v>
      </c>
      <c r="BM34">
        <v>2</v>
      </c>
      <c r="BN34" t="s">
        <v>406</v>
      </c>
    </row>
    <row r="35" spans="1:66">
      <c r="A35" s="144" t="str">
        <f t="shared" si="20"/>
        <v>태양여객</v>
      </c>
      <c r="B35" s="144" t="str">
        <f t="shared" si="1"/>
        <v>e음55</v>
      </c>
      <c r="C35" s="145" t="str">
        <f t="shared" si="21"/>
        <v>72바2022</v>
      </c>
      <c r="D35" s="133" t="str">
        <f t="shared" si="22"/>
        <v>중형</v>
      </c>
      <c r="E35" s="129" t="str">
        <f t="shared" si="16"/>
        <v>A</v>
      </c>
      <c r="F35" s="152">
        <f t="shared" si="17"/>
        <v>0.97138888888888886</v>
      </c>
      <c r="G35" s="153">
        <f t="shared" si="18"/>
        <v>3.4969999999999999</v>
      </c>
      <c r="H35" s="154">
        <f t="shared" si="19"/>
        <v>3.6</v>
      </c>
      <c r="I35" s="155">
        <f t="shared" si="23"/>
        <v>5447.518</v>
      </c>
      <c r="J35" s="156">
        <f t="shared" si="24"/>
        <v>4.8442160309112164E-2</v>
      </c>
      <c r="K35" s="156">
        <f t="shared" si="25"/>
        <v>0.29867787277946445</v>
      </c>
      <c r="L35" s="156">
        <f t="shared" si="26"/>
        <v>0.21991666663607171</v>
      </c>
      <c r="M35" s="157">
        <f t="shared" si="27"/>
        <v>7.22</v>
      </c>
      <c r="N35" s="158">
        <f t="shared" si="28"/>
        <v>0</v>
      </c>
      <c r="O35" s="158">
        <f t="shared" si="29"/>
        <v>4.24</v>
      </c>
      <c r="P35" s="159">
        <f t="shared" si="30"/>
        <v>0</v>
      </c>
      <c r="Q35" s="160">
        <f t="shared" si="31"/>
        <v>81</v>
      </c>
      <c r="R35" s="161">
        <f t="shared" si="32"/>
        <v>26.733601199451623</v>
      </c>
      <c r="S35" s="146">
        <f t="shared" si="33"/>
        <v>0</v>
      </c>
      <c r="T35" s="146">
        <f t="shared" si="34"/>
        <v>231</v>
      </c>
      <c r="U35" t="s">
        <v>117</v>
      </c>
      <c r="V35" t="s">
        <v>124</v>
      </c>
      <c r="W35" t="s">
        <v>117</v>
      </c>
      <c r="X35" s="4" t="s">
        <v>124</v>
      </c>
      <c r="Y35" s="4" t="s">
        <v>232</v>
      </c>
      <c r="Z35" s="4" t="s">
        <v>196</v>
      </c>
      <c r="AA35" s="4" t="s">
        <v>48</v>
      </c>
      <c r="AB35" s="4">
        <v>533</v>
      </c>
      <c r="AC35" s="4">
        <v>5447.518</v>
      </c>
      <c r="AD35" s="4">
        <v>1557.818</v>
      </c>
      <c r="AE35" s="4">
        <v>3.4969999999999999</v>
      </c>
      <c r="AF35" s="4">
        <v>3.6</v>
      </c>
      <c r="AG35" s="4">
        <v>7.22</v>
      </c>
      <c r="AH35" s="4">
        <v>312.11013100000002</v>
      </c>
      <c r="AI35" s="4">
        <v>15.119289</v>
      </c>
      <c r="AJ35" s="4">
        <v>93.220389999999995</v>
      </c>
      <c r="AK35" s="4">
        <v>1198</v>
      </c>
      <c r="AL35" s="4">
        <v>0</v>
      </c>
      <c r="AM35" s="4">
        <v>231</v>
      </c>
      <c r="AN35" s="4">
        <v>81</v>
      </c>
      <c r="AO35" s="4">
        <v>17.453831999999998</v>
      </c>
      <c r="AP35" s="4">
        <v>174.2</v>
      </c>
      <c r="AQ35" s="4">
        <v>0</v>
      </c>
      <c r="AR35" s="4">
        <v>111</v>
      </c>
      <c r="AS35" s="4">
        <v>24839</v>
      </c>
      <c r="AT35" s="4">
        <v>0</v>
      </c>
      <c r="AU35" s="4">
        <v>4.24</v>
      </c>
      <c r="AV35" s="4">
        <v>48553</v>
      </c>
      <c r="AW35" s="4">
        <v>0</v>
      </c>
      <c r="AX35" s="4">
        <v>0.62</v>
      </c>
      <c r="AY35">
        <v>0.97138888888888886</v>
      </c>
      <c r="AZ35" t="s">
        <v>66</v>
      </c>
      <c r="BA35" t="s">
        <v>392</v>
      </c>
      <c r="BB35">
        <v>1</v>
      </c>
      <c r="BC35" t="s">
        <v>461</v>
      </c>
      <c r="BD35">
        <v>6</v>
      </c>
      <c r="BE35">
        <v>10726.846000000001</v>
      </c>
      <c r="BF35">
        <v>0.507839676266444</v>
      </c>
      <c r="BG35">
        <v>0.49330981886215408</v>
      </c>
      <c r="BH35">
        <v>145855.10999999999</v>
      </c>
      <c r="BI35">
        <v>3.7348832001840734E-2</v>
      </c>
      <c r="BJ35">
        <v>3.6280240419565846E-2</v>
      </c>
      <c r="BK35">
        <v>1</v>
      </c>
      <c r="BL35" t="s">
        <v>69</v>
      </c>
      <c r="BM35">
        <v>2</v>
      </c>
      <c r="BN35" t="s">
        <v>406</v>
      </c>
    </row>
    <row r="36" spans="1:66">
      <c r="A36" s="141" t="str">
        <f t="shared" si="20"/>
        <v>태양여객</v>
      </c>
      <c r="B36" s="141" t="str">
        <f t="shared" si="1"/>
        <v>e음61</v>
      </c>
      <c r="C36" s="142" t="str">
        <f t="shared" si="21"/>
        <v>72바2023</v>
      </c>
      <c r="D36" s="116" t="str">
        <f t="shared" si="22"/>
        <v>중형</v>
      </c>
      <c r="E36" s="112" t="str">
        <f t="shared" si="16"/>
        <v>B</v>
      </c>
      <c r="F36" s="162">
        <f t="shared" si="17"/>
        <v>0.94115384615384612</v>
      </c>
      <c r="G36" s="163">
        <f t="shared" si="18"/>
        <v>2.4470000000000001</v>
      </c>
      <c r="H36" s="164">
        <f t="shared" si="19"/>
        <v>2.6</v>
      </c>
      <c r="I36" s="165">
        <f t="shared" si="23"/>
        <v>2851.1260000000002</v>
      </c>
      <c r="J36" s="166">
        <f t="shared" si="24"/>
        <v>5.1428865949573521E-2</v>
      </c>
      <c r="K36" s="166">
        <f t="shared" si="25"/>
        <v>0.32814166353062257</v>
      </c>
      <c r="L36" s="166">
        <f t="shared" si="26"/>
        <v>0.20798800193327127</v>
      </c>
      <c r="M36" s="167">
        <f t="shared" si="27"/>
        <v>9.0830000000000002</v>
      </c>
      <c r="N36" s="168">
        <f t="shared" si="28"/>
        <v>3.5000000000000003E-2</v>
      </c>
      <c r="O36" s="168">
        <f t="shared" si="29"/>
        <v>6.6639999999999997</v>
      </c>
      <c r="P36" s="169">
        <f t="shared" si="30"/>
        <v>0</v>
      </c>
      <c r="Q36" s="170">
        <f t="shared" si="31"/>
        <v>68</v>
      </c>
      <c r="R36" s="171">
        <f t="shared" si="32"/>
        <v>21.868034689683949</v>
      </c>
      <c r="S36" s="143">
        <f t="shared" si="33"/>
        <v>1</v>
      </c>
      <c r="T36" s="143">
        <f t="shared" si="34"/>
        <v>190</v>
      </c>
      <c r="U36" t="s">
        <v>117</v>
      </c>
      <c r="V36" s="5" t="s">
        <v>125</v>
      </c>
      <c r="W36" t="s">
        <v>117</v>
      </c>
      <c r="X36" s="5" t="s">
        <v>125</v>
      </c>
      <c r="Y36" t="s">
        <v>233</v>
      </c>
      <c r="Z36" t="s">
        <v>196</v>
      </c>
      <c r="AA36" t="s">
        <v>48</v>
      </c>
      <c r="AB36">
        <v>533</v>
      </c>
      <c r="AC36" s="1">
        <v>2851.1260000000002</v>
      </c>
      <c r="AD36" s="1">
        <v>1164.9269999999999</v>
      </c>
      <c r="AE36" s="28">
        <v>2.4470000000000001</v>
      </c>
      <c r="AF36">
        <v>2.6</v>
      </c>
      <c r="AG36">
        <v>9.0830000000000002</v>
      </c>
      <c r="AH36">
        <v>210.14266599999999</v>
      </c>
      <c r="AI36">
        <v>10.807399</v>
      </c>
      <c r="AJ36">
        <v>68.956564</v>
      </c>
      <c r="AK36">
        <v>593</v>
      </c>
      <c r="AL36">
        <v>1</v>
      </c>
      <c r="AM36">
        <v>190</v>
      </c>
      <c r="AN36">
        <v>68</v>
      </c>
      <c r="AO36">
        <v>13.567572999999999</v>
      </c>
      <c r="AP36">
        <v>59.4</v>
      </c>
      <c r="AQ36">
        <v>0</v>
      </c>
      <c r="AR36">
        <v>18</v>
      </c>
      <c r="AS36">
        <v>5198</v>
      </c>
      <c r="AT36">
        <v>3.5000000000000003E-2</v>
      </c>
      <c r="AU36">
        <v>6.6639999999999997</v>
      </c>
      <c r="AV36">
        <v>24661</v>
      </c>
      <c r="AW36">
        <v>0</v>
      </c>
      <c r="AX36">
        <v>0.6</v>
      </c>
      <c r="AY36">
        <v>0.94115384615384612</v>
      </c>
      <c r="AZ36" t="s">
        <v>68</v>
      </c>
      <c r="BA36" t="s">
        <v>393</v>
      </c>
      <c r="BB36">
        <v>1</v>
      </c>
      <c r="BC36" t="s">
        <v>462</v>
      </c>
      <c r="BD36">
        <v>7</v>
      </c>
      <c r="BE36">
        <v>2851.1260000000002</v>
      </c>
      <c r="BF36">
        <v>1</v>
      </c>
      <c r="BG36">
        <v>0.94115384615384612</v>
      </c>
      <c r="BH36">
        <v>145855.10999999999</v>
      </c>
      <c r="BI36">
        <v>1.9547659317524085E-2</v>
      </c>
      <c r="BJ36">
        <v>1.8397354749992861E-2</v>
      </c>
      <c r="BK36">
        <v>1</v>
      </c>
      <c r="BL36" t="s">
        <v>69</v>
      </c>
      <c r="BM36">
        <v>1</v>
      </c>
      <c r="BN36" t="s">
        <v>406</v>
      </c>
    </row>
    <row r="37" spans="1:66">
      <c r="A37" s="144" t="str">
        <f t="shared" si="20"/>
        <v>태양여객</v>
      </c>
      <c r="B37" s="144" t="str">
        <f t="shared" si="1"/>
        <v>e음71</v>
      </c>
      <c r="C37" s="145" t="str">
        <f t="shared" si="21"/>
        <v>72바2026</v>
      </c>
      <c r="D37" s="133" t="str">
        <f t="shared" si="22"/>
        <v>소형</v>
      </c>
      <c r="E37" s="129" t="str">
        <f t="shared" si="16"/>
        <v>D</v>
      </c>
      <c r="F37" s="152">
        <f t="shared" si="17"/>
        <v>0.81400000000000006</v>
      </c>
      <c r="G37" s="153">
        <f t="shared" si="18"/>
        <v>4.07</v>
      </c>
      <c r="H37" s="154">
        <f t="shared" si="19"/>
        <v>5</v>
      </c>
      <c r="I37" s="155">
        <f t="shared" si="23"/>
        <v>5359.9719999999998</v>
      </c>
      <c r="J37" s="156">
        <f t="shared" si="24"/>
        <v>4.0087579375152844E-2</v>
      </c>
      <c r="K37" s="156">
        <f t="shared" si="25"/>
        <v>0.47439751830743593</v>
      </c>
      <c r="L37" s="156">
        <f t="shared" si="26"/>
        <v>0.47089798230289265</v>
      </c>
      <c r="M37" s="157">
        <f t="shared" si="27"/>
        <v>5.5170000000000003</v>
      </c>
      <c r="N37" s="158">
        <f t="shared" si="28"/>
        <v>6.3810000000000002</v>
      </c>
      <c r="O37" s="158">
        <f t="shared" si="29"/>
        <v>7.1829999999999998</v>
      </c>
      <c r="P37" s="159">
        <f t="shared" si="30"/>
        <v>0.39666666666666667</v>
      </c>
      <c r="Q37" s="160">
        <f t="shared" si="31"/>
        <v>90</v>
      </c>
      <c r="R37" s="161">
        <f t="shared" si="32"/>
        <v>22.90680692999489</v>
      </c>
      <c r="S37" s="146">
        <f t="shared" si="33"/>
        <v>342</v>
      </c>
      <c r="T37" s="146">
        <f t="shared" si="34"/>
        <v>385</v>
      </c>
      <c r="U37" t="s">
        <v>117</v>
      </c>
      <c r="V37" t="s">
        <v>126</v>
      </c>
      <c r="W37" s="4" t="s">
        <v>117</v>
      </c>
      <c r="X37" s="4" t="s">
        <v>126</v>
      </c>
      <c r="Y37" s="4" t="s">
        <v>234</v>
      </c>
      <c r="Z37" s="4" t="s">
        <v>194</v>
      </c>
      <c r="AA37" s="4" t="s">
        <v>195</v>
      </c>
      <c r="AB37" s="4">
        <v>533</v>
      </c>
      <c r="AC37" s="4">
        <v>5359.9719999999998</v>
      </c>
      <c r="AD37" s="4">
        <v>1316.8409999999999</v>
      </c>
      <c r="AE37" s="4">
        <v>4.07</v>
      </c>
      <c r="AF37" s="4">
        <v>5</v>
      </c>
      <c r="AG37" s="4">
        <v>5.5170000000000003</v>
      </c>
      <c r="AH37" s="4">
        <v>481.94269400000002</v>
      </c>
      <c r="AI37" s="4">
        <v>19.319915999999999</v>
      </c>
      <c r="AJ37" s="4">
        <v>228.632418</v>
      </c>
      <c r="AK37" s="4">
        <v>2524</v>
      </c>
      <c r="AL37" s="4">
        <v>342</v>
      </c>
      <c r="AM37" s="4">
        <v>385</v>
      </c>
      <c r="AN37" s="4">
        <v>90</v>
      </c>
      <c r="AO37" s="4">
        <v>11.121596</v>
      </c>
      <c r="AP37" s="4">
        <v>1901</v>
      </c>
      <c r="AQ37" s="4">
        <v>23.8</v>
      </c>
      <c r="AR37" s="4">
        <v>778</v>
      </c>
      <c r="AS37" s="4">
        <v>307840</v>
      </c>
      <c r="AT37" s="4">
        <v>6.3810000000000002</v>
      </c>
      <c r="AU37" s="4">
        <v>7.1829999999999998</v>
      </c>
      <c r="AV37" s="4">
        <v>0</v>
      </c>
      <c r="AW37" s="4">
        <v>0</v>
      </c>
      <c r="AX37" s="4">
        <v>0.74</v>
      </c>
      <c r="AY37">
        <v>0.81400000000000006</v>
      </c>
      <c r="AZ37" t="s">
        <v>67</v>
      </c>
      <c r="BA37" t="s">
        <v>394</v>
      </c>
      <c r="BB37">
        <v>1</v>
      </c>
      <c r="BC37" t="s">
        <v>463</v>
      </c>
      <c r="BD37">
        <v>1</v>
      </c>
      <c r="BE37">
        <v>5359.9719999999998</v>
      </c>
      <c r="BF37">
        <v>1</v>
      </c>
      <c r="BG37">
        <v>0.81400000000000006</v>
      </c>
      <c r="BH37">
        <v>145855.10999999999</v>
      </c>
      <c r="BI37">
        <v>3.6748606202415539E-2</v>
      </c>
      <c r="BJ37">
        <v>2.9913365448766251E-2</v>
      </c>
      <c r="BK37">
        <v>1</v>
      </c>
      <c r="BL37" t="s">
        <v>70</v>
      </c>
      <c r="BM37">
        <v>1</v>
      </c>
      <c r="BN37" t="s">
        <v>406</v>
      </c>
    </row>
    <row r="38" spans="1:66">
      <c r="A38" s="141" t="str">
        <f t="shared" si="20"/>
        <v>태양여객</v>
      </c>
      <c r="B38" s="141" t="str">
        <f t="shared" si="1"/>
        <v>e음89</v>
      </c>
      <c r="C38" s="142" t="str">
        <f t="shared" si="21"/>
        <v>71바7191</v>
      </c>
      <c r="D38" s="116" t="str">
        <f t="shared" si="22"/>
        <v>중형</v>
      </c>
      <c r="E38" s="112" t="str">
        <f t="shared" si="16"/>
        <v>B</v>
      </c>
      <c r="F38" s="162">
        <f t="shared" si="17"/>
        <v>0.94807692307692304</v>
      </c>
      <c r="G38" s="163">
        <f t="shared" si="18"/>
        <v>2.4649999999999999</v>
      </c>
      <c r="H38" s="164">
        <f t="shared" si="19"/>
        <v>2.6</v>
      </c>
      <c r="I38" s="165">
        <f t="shared" si="23"/>
        <v>6059.076</v>
      </c>
      <c r="J38" s="166">
        <f t="shared" si="24"/>
        <v>1.447555776349942E-2</v>
      </c>
      <c r="K38" s="166">
        <f t="shared" si="25"/>
        <v>0.28868040010498464</v>
      </c>
      <c r="L38" s="166">
        <f t="shared" si="26"/>
        <v>0.14028541645623854</v>
      </c>
      <c r="M38" s="167">
        <f t="shared" si="27"/>
        <v>8.8089999999999993</v>
      </c>
      <c r="N38" s="168">
        <f t="shared" si="28"/>
        <v>0.36299999999999999</v>
      </c>
      <c r="O38" s="168">
        <f t="shared" si="29"/>
        <v>9.5890000000000004</v>
      </c>
      <c r="P38" s="169">
        <f t="shared" si="30"/>
        <v>0</v>
      </c>
      <c r="Q38" s="170">
        <f t="shared" si="31"/>
        <v>85</v>
      </c>
      <c r="R38" s="171">
        <f t="shared" si="32"/>
        <v>25.984145307247392</v>
      </c>
      <c r="S38" s="143">
        <f t="shared" si="33"/>
        <v>22</v>
      </c>
      <c r="T38" s="143">
        <f t="shared" si="34"/>
        <v>581</v>
      </c>
      <c r="U38" t="s">
        <v>117</v>
      </c>
      <c r="V38" t="s">
        <v>127</v>
      </c>
      <c r="W38" t="s">
        <v>117</v>
      </c>
      <c r="X38" s="4" t="s">
        <v>127</v>
      </c>
      <c r="Y38" s="4" t="s">
        <v>235</v>
      </c>
      <c r="Z38" s="4" t="s">
        <v>196</v>
      </c>
      <c r="AA38" s="4" t="s">
        <v>48</v>
      </c>
      <c r="AB38" s="4">
        <v>533</v>
      </c>
      <c r="AC38" s="4">
        <v>6059.076</v>
      </c>
      <c r="AD38" s="4">
        <v>2457.6819999999998</v>
      </c>
      <c r="AE38" s="4">
        <v>2.4649999999999999</v>
      </c>
      <c r="AF38" s="4">
        <v>2.6</v>
      </c>
      <c r="AG38" s="4">
        <v>8.8089999999999993</v>
      </c>
      <c r="AH38" s="4">
        <v>334.62807299999997</v>
      </c>
      <c r="AI38" s="4">
        <v>4.843928</v>
      </c>
      <c r="AJ38" s="4">
        <v>96.600566000000001</v>
      </c>
      <c r="AK38" s="4">
        <v>850</v>
      </c>
      <c r="AL38" s="4">
        <v>22</v>
      </c>
      <c r="AM38" s="4">
        <v>581</v>
      </c>
      <c r="AN38" s="4">
        <v>85</v>
      </c>
      <c r="AO38" s="4">
        <v>18.106895999999999</v>
      </c>
      <c r="AP38" s="4">
        <v>354.3</v>
      </c>
      <c r="AQ38" s="4">
        <v>0</v>
      </c>
      <c r="AR38" s="4">
        <v>17</v>
      </c>
      <c r="AS38" s="4">
        <v>5881</v>
      </c>
      <c r="AT38" s="4">
        <v>0.36299999999999999</v>
      </c>
      <c r="AU38" s="4">
        <v>9.5890000000000004</v>
      </c>
      <c r="AV38" s="4">
        <v>52679</v>
      </c>
      <c r="AW38" s="4">
        <v>0</v>
      </c>
      <c r="AX38" s="4">
        <v>0.5</v>
      </c>
      <c r="AY38">
        <v>0.94807692307692304</v>
      </c>
      <c r="AZ38" t="s">
        <v>68</v>
      </c>
      <c r="BA38" t="s">
        <v>395</v>
      </c>
      <c r="BB38">
        <v>1</v>
      </c>
      <c r="BC38" t="s">
        <v>409</v>
      </c>
      <c r="BD38">
        <v>8</v>
      </c>
      <c r="BE38">
        <v>11552.719000000001</v>
      </c>
      <c r="BF38">
        <v>0.52447185809678221</v>
      </c>
      <c r="BG38">
        <v>0.49723966546483389</v>
      </c>
      <c r="BH38">
        <v>145855.10999999999</v>
      </c>
      <c r="BI38">
        <v>4.1541746463322406E-2</v>
      </c>
      <c r="BJ38">
        <v>3.9384771166188354E-2</v>
      </c>
      <c r="BK38">
        <v>1</v>
      </c>
      <c r="BL38" t="s">
        <v>69</v>
      </c>
      <c r="BM38">
        <v>1</v>
      </c>
      <c r="BN38" t="s">
        <v>406</v>
      </c>
    </row>
    <row r="39" spans="1:66">
      <c r="A39" s="144" t="str">
        <f t="shared" si="20"/>
        <v>태양여객</v>
      </c>
      <c r="B39" s="144" t="str">
        <f t="shared" si="1"/>
        <v>e음89</v>
      </c>
      <c r="C39" s="145" t="str">
        <f t="shared" si="21"/>
        <v>72바2025</v>
      </c>
      <c r="D39" s="133" t="str">
        <f t="shared" si="22"/>
        <v>중형</v>
      </c>
      <c r="E39" s="129" t="str">
        <f t="shared" si="16"/>
        <v>D</v>
      </c>
      <c r="F39" s="152">
        <f t="shared" si="17"/>
        <v>0.80038461538461536</v>
      </c>
      <c r="G39" s="153">
        <f t="shared" si="18"/>
        <v>2.081</v>
      </c>
      <c r="H39" s="154">
        <f t="shared" si="19"/>
        <v>2.6</v>
      </c>
      <c r="I39" s="155">
        <f t="shared" si="23"/>
        <v>5493.643</v>
      </c>
      <c r="J39" s="156">
        <f t="shared" si="24"/>
        <v>5.608931905476109E-2</v>
      </c>
      <c r="K39" s="156">
        <f t="shared" si="25"/>
        <v>0.33195179083948567</v>
      </c>
      <c r="L39" s="156">
        <f t="shared" si="26"/>
        <v>0.31490943259327192</v>
      </c>
      <c r="M39" s="157">
        <f t="shared" si="27"/>
        <v>11.997999999999999</v>
      </c>
      <c r="N39" s="158">
        <f t="shared" si="28"/>
        <v>0.92800000000000005</v>
      </c>
      <c r="O39" s="158">
        <f t="shared" si="29"/>
        <v>52.151000000000003</v>
      </c>
      <c r="P39" s="159">
        <f t="shared" si="30"/>
        <v>0.43333333333333335</v>
      </c>
      <c r="Q39" s="160">
        <f t="shared" si="31"/>
        <v>90</v>
      </c>
      <c r="R39" s="161">
        <f t="shared" si="32"/>
        <v>26.362195418158077</v>
      </c>
      <c r="S39" s="146">
        <f t="shared" si="33"/>
        <v>51</v>
      </c>
      <c r="T39" s="146">
        <f t="shared" si="34"/>
        <v>2865</v>
      </c>
      <c r="U39" t="s">
        <v>117</v>
      </c>
      <c r="V39" s="5" t="s">
        <v>127</v>
      </c>
      <c r="W39" t="s">
        <v>117</v>
      </c>
      <c r="X39" s="5" t="s">
        <v>127</v>
      </c>
      <c r="Y39" t="s">
        <v>236</v>
      </c>
      <c r="Z39" t="s">
        <v>196</v>
      </c>
      <c r="AA39" t="s">
        <v>48</v>
      </c>
      <c r="AB39">
        <v>533</v>
      </c>
      <c r="AC39" s="1">
        <v>5493.643</v>
      </c>
      <c r="AD39" s="1">
        <v>2639.306</v>
      </c>
      <c r="AE39" s="28">
        <v>2.081</v>
      </c>
      <c r="AF39">
        <v>2.6</v>
      </c>
      <c r="AG39">
        <v>11.997999999999999</v>
      </c>
      <c r="AH39">
        <v>340.53096599999998</v>
      </c>
      <c r="AI39">
        <v>19.100149999999999</v>
      </c>
      <c r="AJ39">
        <v>113.03986399999999</v>
      </c>
      <c r="AK39">
        <v>1730</v>
      </c>
      <c r="AL39">
        <v>51</v>
      </c>
      <c r="AM39">
        <v>2865</v>
      </c>
      <c r="AN39">
        <v>90</v>
      </c>
      <c r="AO39">
        <v>16.132579</v>
      </c>
      <c r="AP39">
        <v>2960.3</v>
      </c>
      <c r="AQ39">
        <v>26</v>
      </c>
      <c r="AR39">
        <v>47</v>
      </c>
      <c r="AS39">
        <v>9294</v>
      </c>
      <c r="AT39">
        <v>0.92800000000000005</v>
      </c>
      <c r="AU39">
        <v>52.151000000000003</v>
      </c>
      <c r="AV39">
        <v>0</v>
      </c>
      <c r="AW39">
        <v>0</v>
      </c>
      <c r="AX39">
        <v>0.5</v>
      </c>
      <c r="AY39">
        <v>0.80038461538461536</v>
      </c>
      <c r="AZ39" t="s">
        <v>67</v>
      </c>
      <c r="BA39" t="s">
        <v>395</v>
      </c>
      <c r="BB39">
        <v>1</v>
      </c>
      <c r="BC39" t="s">
        <v>464</v>
      </c>
      <c r="BD39">
        <v>1</v>
      </c>
      <c r="BE39">
        <v>11552.719000000001</v>
      </c>
      <c r="BF39">
        <v>0.47552814190321774</v>
      </c>
      <c r="BG39">
        <v>0.3806054089617677</v>
      </c>
      <c r="BH39">
        <v>145855.10999999999</v>
      </c>
      <c r="BI39">
        <v>3.7665070493587784E-2</v>
      </c>
      <c r="BJ39">
        <v>3.0146542960444684E-2</v>
      </c>
      <c r="BK39">
        <v>1</v>
      </c>
      <c r="BL39" t="s">
        <v>70</v>
      </c>
      <c r="BM39">
        <v>1</v>
      </c>
      <c r="BN39" t="s">
        <v>406</v>
      </c>
    </row>
  </sheetData>
  <sortState xmlns:xlrd2="http://schemas.microsoft.com/office/spreadsheetml/2017/richdata2" ref="U5:AX39">
    <sortCondition ref="Y5:Y39"/>
    <sortCondition ref="U5:U39"/>
  </sortState>
  <phoneticPr fontId="3" type="noConversion"/>
  <conditionalFormatting sqref="E1 E2:H3 E4 E5:H1048576">
    <cfRule type="containsText" dxfId="25" priority="1" operator="containsText" text="F">
      <formula>NOT(ISERROR(SEARCH("F",E1)))</formula>
    </cfRule>
    <cfRule type="containsText" dxfId="24" priority="2" operator="containsText" text="D">
      <formula>NOT(ISERROR(SEARCH("D",E1)))</formula>
    </cfRule>
    <cfRule type="containsText" dxfId="23" priority="3" operator="containsText" text="C">
      <formula>NOT(ISERROR(SEARCH("C",E1)))</formula>
    </cfRule>
    <cfRule type="containsText" dxfId="22" priority="4" operator="containsText" text="B">
      <formula>NOT(ISERROR(SEARCH("B",E1)))</formula>
    </cfRule>
    <cfRule type="containsText" dxfId="21" priority="5" operator="containsText" text="A">
      <formula>NOT(ISERROR(SEARCH("A",E1)))</formula>
    </cfRule>
    <cfRule type="containsText" dxfId="2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8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6"/>
      <c r="R1" s="216"/>
    </row>
    <row r="2" spans="1:68" ht="45" customHeight="1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7"/>
      <c r="R2" s="217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161</v>
      </c>
      <c r="B3" s="35"/>
      <c r="E3" s="11"/>
      <c r="F3" s="8"/>
      <c r="G3" s="11"/>
      <c r="H3" s="11"/>
      <c r="X3" s="11"/>
      <c r="Y3" s="11"/>
    </row>
    <row r="4" spans="1:68" ht="27">
      <c r="A4" s="122" t="s">
        <v>38</v>
      </c>
      <c r="B4" s="123" t="s">
        <v>49</v>
      </c>
      <c r="C4" s="124" t="s">
        <v>145</v>
      </c>
      <c r="D4" s="124" t="s">
        <v>162</v>
      </c>
      <c r="E4" s="125" t="s">
        <v>151</v>
      </c>
      <c r="F4" s="123" t="s">
        <v>155</v>
      </c>
      <c r="G4" s="125" t="s">
        <v>153</v>
      </c>
      <c r="H4" s="125" t="s">
        <v>157</v>
      </c>
      <c r="I4" s="126" t="s">
        <v>159</v>
      </c>
      <c r="J4" s="125" t="s">
        <v>11</v>
      </c>
      <c r="K4" s="125" t="s">
        <v>12</v>
      </c>
      <c r="L4" s="125" t="s">
        <v>13</v>
      </c>
      <c r="M4" s="125" t="s">
        <v>73</v>
      </c>
      <c r="N4" s="125" t="s">
        <v>6</v>
      </c>
      <c r="O4" s="125" t="s">
        <v>7</v>
      </c>
      <c r="P4" s="125" t="s">
        <v>186</v>
      </c>
      <c r="Q4" s="219" t="s">
        <v>43</v>
      </c>
      <c r="R4" s="219" t="s">
        <v>44</v>
      </c>
      <c r="S4" s="13"/>
      <c r="T4" s="13" t="s">
        <v>42</v>
      </c>
      <c r="U4" s="13" t="s">
        <v>164</v>
      </c>
      <c r="V4" s="13" t="s">
        <v>165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197</v>
      </c>
      <c r="AN4" s="13" t="s">
        <v>198</v>
      </c>
      <c r="AO4" t="s">
        <v>199</v>
      </c>
      <c r="AP4" t="s">
        <v>37</v>
      </c>
      <c r="AQ4" t="s">
        <v>31</v>
      </c>
      <c r="AR4" t="s">
        <v>0</v>
      </c>
      <c r="AS4" t="s">
        <v>9</v>
      </c>
      <c r="AT4" t="s">
        <v>147</v>
      </c>
      <c r="AU4" t="s">
        <v>30</v>
      </c>
      <c r="AV4" t="s">
        <v>148</v>
      </c>
      <c r="AW4" t="s">
        <v>156</v>
      </c>
      <c r="AX4" t="s">
        <v>166</v>
      </c>
      <c r="AY4" t="s">
        <v>167</v>
      </c>
      <c r="AZ4" t="s">
        <v>168</v>
      </c>
      <c r="BA4" t="s">
        <v>169</v>
      </c>
      <c r="BB4" t="s">
        <v>170</v>
      </c>
      <c r="BC4" t="s">
        <v>65</v>
      </c>
      <c r="BF4" t="s">
        <v>0</v>
      </c>
      <c r="BG4" t="s">
        <v>175</v>
      </c>
      <c r="BH4" t="s">
        <v>74</v>
      </c>
      <c r="BI4" t="s">
        <v>171</v>
      </c>
      <c r="BJ4" t="s">
        <v>172</v>
      </c>
      <c r="BK4" t="s">
        <v>176</v>
      </c>
      <c r="BL4" t="s">
        <v>177</v>
      </c>
      <c r="BM4" t="s">
        <v>173</v>
      </c>
      <c r="BN4" t="s">
        <v>65</v>
      </c>
      <c r="BO4" t="s">
        <v>174</v>
      </c>
      <c r="BP4" t="s">
        <v>178</v>
      </c>
    </row>
    <row r="5" spans="1:68" ht="16.5">
      <c r="A5" s="127" t="str">
        <f>BF5</f>
        <v>태양여객</v>
      </c>
      <c r="B5" s="128">
        <f>IF(BH5="null", E5, BH5)</f>
        <v>4127</v>
      </c>
      <c r="C5" s="129" t="str">
        <f>BN5</f>
        <v>B</v>
      </c>
      <c r="D5" s="130">
        <f>BM5</f>
        <v>0.90270285689128449</v>
      </c>
      <c r="E5" s="131">
        <f>U5</f>
        <v>4127</v>
      </c>
      <c r="F5" s="132" t="str">
        <f>BG5</f>
        <v>e음61</v>
      </c>
      <c r="G5" s="133" t="str">
        <f>BK5</f>
        <v>72바2023</v>
      </c>
      <c r="H5" s="134">
        <f>BJ5</f>
        <v>2</v>
      </c>
      <c r="I5" s="135">
        <f>BP5</f>
        <v>798.49299999999994</v>
      </c>
      <c r="J5" s="136">
        <f>AB5/AA5</f>
        <v>5.4697131334173636E-2</v>
      </c>
      <c r="K5" s="136">
        <f>AC5/AA5</f>
        <v>0.3476072926046514</v>
      </c>
      <c r="L5" s="136">
        <f>AD5/I5</f>
        <v>0.25422890369733986</v>
      </c>
      <c r="M5" s="137">
        <f>Z5</f>
        <v>9.4879999999999995</v>
      </c>
      <c r="N5" s="138">
        <f>AE5*100/W5</f>
        <v>0</v>
      </c>
      <c r="O5" s="138">
        <f>AF5*100/W5</f>
        <v>15.904960970227666</v>
      </c>
      <c r="P5" s="220">
        <f>AK5</f>
        <v>9</v>
      </c>
      <c r="Q5" s="221">
        <f>AE5</f>
        <v>0</v>
      </c>
      <c r="R5" s="221">
        <f>AF5</f>
        <v>127</v>
      </c>
      <c r="T5">
        <v>533</v>
      </c>
      <c r="U5">
        <v>4127</v>
      </c>
      <c r="V5" t="s">
        <v>396</v>
      </c>
      <c r="W5">
        <v>798.49300000000005</v>
      </c>
      <c r="X5">
        <v>343.67700000000002</v>
      </c>
      <c r="Y5">
        <v>2.323</v>
      </c>
      <c r="Z5">
        <v>9.4879999999999995</v>
      </c>
      <c r="AA5">
        <v>59.696914999999997</v>
      </c>
      <c r="AB5">
        <v>3.26525</v>
      </c>
      <c r="AC5">
        <v>20.751083000000001</v>
      </c>
      <c r="AD5" s="1">
        <v>203</v>
      </c>
      <c r="AE5">
        <v>0</v>
      </c>
      <c r="AF5">
        <v>127</v>
      </c>
      <c r="AG5">
        <v>68</v>
      </c>
      <c r="AH5">
        <v>13.375783</v>
      </c>
      <c r="AI5">
        <v>11.7</v>
      </c>
      <c r="AJ5">
        <v>0</v>
      </c>
      <c r="AK5">
        <v>9</v>
      </c>
      <c r="AL5">
        <v>1320</v>
      </c>
      <c r="AM5" t="s">
        <v>397</v>
      </c>
      <c r="AN5" t="s">
        <v>465</v>
      </c>
      <c r="AO5">
        <v>649.41800000000001</v>
      </c>
      <c r="AR5" t="s">
        <v>117</v>
      </c>
      <c r="AS5" t="s">
        <v>125</v>
      </c>
      <c r="AT5" t="s">
        <v>233</v>
      </c>
      <c r="AU5" t="s">
        <v>396</v>
      </c>
      <c r="AV5" t="s">
        <v>48</v>
      </c>
      <c r="AW5">
        <v>2</v>
      </c>
      <c r="BB5">
        <v>0.90270285689128449</v>
      </c>
      <c r="BC5" t="s">
        <v>68</v>
      </c>
      <c r="BF5" t="s">
        <v>117</v>
      </c>
      <c r="BG5" t="s">
        <v>125</v>
      </c>
      <c r="BH5" t="s">
        <v>396</v>
      </c>
      <c r="BI5">
        <v>4127</v>
      </c>
      <c r="BJ5">
        <v>2</v>
      </c>
      <c r="BK5" t="s">
        <v>233</v>
      </c>
      <c r="BL5" t="s">
        <v>202</v>
      </c>
      <c r="BM5">
        <v>0.90270285689128449</v>
      </c>
      <c r="BN5" t="s">
        <v>68</v>
      </c>
      <c r="BO5" t="s">
        <v>180</v>
      </c>
      <c r="BP5">
        <v>798.49299999999994</v>
      </c>
    </row>
    <row r="6" spans="1:68" ht="16.5">
      <c r="A6" s="110" t="str">
        <f t="shared" ref="A6:A7" si="0">BF6</f>
        <v>태양여객</v>
      </c>
      <c r="B6" s="111">
        <f t="shared" ref="B6:B69" si="1">IF(BH6="null", E6, BH6)</f>
        <v>4381</v>
      </c>
      <c r="C6" s="112" t="str">
        <f t="shared" ref="C6:C7" si="2">BN6</f>
        <v>A</v>
      </c>
      <c r="D6" s="113">
        <f t="shared" ref="D6:D7" si="3">BM6</f>
        <v>0.95332136908807774</v>
      </c>
      <c r="E6" s="114">
        <f t="shared" ref="E6:E7" si="4">U6</f>
        <v>4381</v>
      </c>
      <c r="F6" s="115" t="str">
        <f t="shared" ref="F6:F7" si="5">BG6</f>
        <v>583</v>
      </c>
      <c r="G6" s="116" t="str">
        <f t="shared" ref="G6:G7" si="6">BK6</f>
        <v>71바7403</v>
      </c>
      <c r="H6" s="117">
        <f t="shared" ref="H6:H7" si="7">BJ6</f>
        <v>4</v>
      </c>
      <c r="I6" s="118">
        <f t="shared" ref="I6:I7" si="8">BP6</f>
        <v>586.27200000000005</v>
      </c>
      <c r="J6" s="119">
        <f t="shared" ref="J6:J7" si="9">AB6/AA6</f>
        <v>3.1727173585658394E-2</v>
      </c>
      <c r="K6" s="119">
        <f t="shared" ref="K6:K7" si="10">AC6/AA6</f>
        <v>0.28942042566148612</v>
      </c>
      <c r="L6" s="119">
        <f t="shared" ref="L6:L7" si="11">AD6/I6</f>
        <v>0.18421483543474701</v>
      </c>
      <c r="M6" s="120">
        <f t="shared" ref="M6:M7" si="12">Z6</f>
        <v>9.1509999999999998</v>
      </c>
      <c r="N6" s="121">
        <f t="shared" ref="N6:N7" si="13">AE6*100/W6</f>
        <v>0</v>
      </c>
      <c r="O6" s="121">
        <f t="shared" ref="O6:O7" si="14">AF6*100/W6</f>
        <v>20.809453632443642</v>
      </c>
      <c r="P6" s="222">
        <f t="shared" ref="P6:P7" si="15">AK6</f>
        <v>0</v>
      </c>
      <c r="Q6" s="223">
        <f t="shared" ref="Q6:Q7" si="16">AE6</f>
        <v>0</v>
      </c>
      <c r="R6" s="223">
        <f t="shared" ref="R6:R7" si="17">AF6</f>
        <v>122</v>
      </c>
      <c r="T6">
        <v>533</v>
      </c>
      <c r="U6">
        <v>4381</v>
      </c>
      <c r="V6" t="s">
        <v>396</v>
      </c>
      <c r="W6">
        <v>586.27200000000005</v>
      </c>
      <c r="X6">
        <v>230.071</v>
      </c>
      <c r="Y6">
        <v>2.548</v>
      </c>
      <c r="Z6">
        <v>9.1509999999999998</v>
      </c>
      <c r="AA6">
        <v>36.079703000000002</v>
      </c>
      <c r="AB6">
        <v>1.1447069999999999</v>
      </c>
      <c r="AC6">
        <v>10.442202999999999</v>
      </c>
      <c r="AD6" s="1">
        <v>108</v>
      </c>
      <c r="AE6">
        <v>0</v>
      </c>
      <c r="AF6">
        <v>122</v>
      </c>
      <c r="AG6">
        <v>71</v>
      </c>
      <c r="AH6">
        <v>16.249357</v>
      </c>
      <c r="AI6">
        <v>17.100000000000001</v>
      </c>
      <c r="AJ6">
        <v>0</v>
      </c>
      <c r="AK6">
        <v>0</v>
      </c>
      <c r="AL6">
        <v>0</v>
      </c>
      <c r="AM6" t="s">
        <v>398</v>
      </c>
      <c r="AN6" t="s">
        <v>466</v>
      </c>
      <c r="AO6">
        <v>249.934</v>
      </c>
      <c r="AR6" t="s">
        <v>117</v>
      </c>
      <c r="AS6" t="s">
        <v>122</v>
      </c>
      <c r="AT6" t="s">
        <v>225</v>
      </c>
      <c r="AU6" t="s">
        <v>396</v>
      </c>
      <c r="AV6" t="s">
        <v>48</v>
      </c>
      <c r="AW6">
        <v>4</v>
      </c>
      <c r="BB6">
        <v>0.95332136908807774</v>
      </c>
      <c r="BC6" t="s">
        <v>66</v>
      </c>
      <c r="BF6" t="s">
        <v>117</v>
      </c>
      <c r="BG6" s="5" t="s">
        <v>122</v>
      </c>
      <c r="BH6" t="s">
        <v>396</v>
      </c>
      <c r="BI6">
        <v>4381</v>
      </c>
      <c r="BJ6">
        <v>4</v>
      </c>
      <c r="BK6" t="s">
        <v>225</v>
      </c>
      <c r="BL6" t="s">
        <v>222</v>
      </c>
      <c r="BM6">
        <v>0.95332136908807774</v>
      </c>
      <c r="BN6" t="s">
        <v>66</v>
      </c>
      <c r="BO6" t="s">
        <v>183</v>
      </c>
      <c r="BP6">
        <v>586.27200000000005</v>
      </c>
    </row>
    <row r="7" spans="1:68" ht="16.5">
      <c r="A7" s="127" t="str">
        <f t="shared" si="0"/>
        <v>태양여객</v>
      </c>
      <c r="B7" s="128">
        <f t="shared" si="1"/>
        <v>8234</v>
      </c>
      <c r="C7" s="129" t="str">
        <f t="shared" si="2"/>
        <v>F</v>
      </c>
      <c r="D7" s="130">
        <f t="shared" si="3"/>
        <v>0.70621340257998455</v>
      </c>
      <c r="E7" s="131">
        <f t="shared" si="4"/>
        <v>8234</v>
      </c>
      <c r="F7" s="132" t="str">
        <f t="shared" si="5"/>
        <v>558</v>
      </c>
      <c r="G7" s="133" t="str">
        <f t="shared" si="6"/>
        <v>71바6558</v>
      </c>
      <c r="H7" s="134">
        <f t="shared" si="7"/>
        <v>5</v>
      </c>
      <c r="I7" s="135">
        <f t="shared" si="8"/>
        <v>853.89300000000003</v>
      </c>
      <c r="J7" s="136">
        <f t="shared" si="9"/>
        <v>3.9037107252197389E-2</v>
      </c>
      <c r="K7" s="136">
        <f t="shared" si="10"/>
        <v>0.38385154368636809</v>
      </c>
      <c r="L7" s="136">
        <f t="shared" si="11"/>
        <v>0.16746828935241301</v>
      </c>
      <c r="M7" s="137">
        <f t="shared" si="12"/>
        <v>8.16</v>
      </c>
      <c r="N7" s="138">
        <f t="shared" si="13"/>
        <v>0.11711069185483426</v>
      </c>
      <c r="O7" s="138">
        <f t="shared" si="14"/>
        <v>24.124802522095859</v>
      </c>
      <c r="P7" s="220">
        <f t="shared" si="15"/>
        <v>10</v>
      </c>
      <c r="Q7" s="221">
        <f t="shared" si="16"/>
        <v>1</v>
      </c>
      <c r="R7" s="221">
        <f t="shared" si="17"/>
        <v>206</v>
      </c>
      <c r="T7">
        <v>533</v>
      </c>
      <c r="U7">
        <v>8234</v>
      </c>
      <c r="V7" t="s">
        <v>396</v>
      </c>
      <c r="W7">
        <v>853.89300000000003</v>
      </c>
      <c r="X7">
        <v>469.73599999999999</v>
      </c>
      <c r="Y7">
        <v>1.8180000000000001</v>
      </c>
      <c r="Z7">
        <v>8.16</v>
      </c>
      <c r="AA7">
        <v>70.317198000000005</v>
      </c>
      <c r="AB7">
        <v>2.74498</v>
      </c>
      <c r="AC7">
        <v>26.991364999999998</v>
      </c>
      <c r="AD7" s="1">
        <v>143</v>
      </c>
      <c r="AE7">
        <v>1</v>
      </c>
      <c r="AF7">
        <v>206</v>
      </c>
      <c r="AG7">
        <v>76</v>
      </c>
      <c r="AH7">
        <v>12.143444000000001</v>
      </c>
      <c r="AI7">
        <v>103.5</v>
      </c>
      <c r="AJ7">
        <v>0</v>
      </c>
      <c r="AK7">
        <v>10</v>
      </c>
      <c r="AL7">
        <v>1430</v>
      </c>
      <c r="AM7" t="s">
        <v>399</v>
      </c>
      <c r="AN7" t="s">
        <v>467</v>
      </c>
      <c r="AO7">
        <v>387.96</v>
      </c>
      <c r="AR7" t="s">
        <v>117</v>
      </c>
      <c r="AS7" t="s">
        <v>119</v>
      </c>
      <c r="AT7" t="s">
        <v>211</v>
      </c>
      <c r="AU7" t="s">
        <v>396</v>
      </c>
      <c r="AV7" t="s">
        <v>203</v>
      </c>
      <c r="AW7">
        <v>5</v>
      </c>
      <c r="BB7">
        <v>0.70621340257998455</v>
      </c>
      <c r="BC7" t="s">
        <v>70</v>
      </c>
      <c r="BF7" t="s">
        <v>117</v>
      </c>
      <c r="BG7" t="s">
        <v>119</v>
      </c>
      <c r="BH7" t="s">
        <v>396</v>
      </c>
      <c r="BI7">
        <v>8234</v>
      </c>
      <c r="BJ7">
        <v>5</v>
      </c>
      <c r="BK7" t="s">
        <v>211</v>
      </c>
      <c r="BL7" t="s">
        <v>208</v>
      </c>
      <c r="BM7">
        <v>0.70621340257998455</v>
      </c>
      <c r="BN7" t="s">
        <v>70</v>
      </c>
      <c r="BO7" t="s">
        <v>193</v>
      </c>
      <c r="BP7">
        <v>853.89300000000003</v>
      </c>
    </row>
    <row r="8" spans="1:68" ht="16.5">
      <c r="A8" s="110" t="str">
        <f t="shared" ref="A8:A71" si="18">BF8</f>
        <v>태양여객</v>
      </c>
      <c r="B8" s="111">
        <f t="shared" si="1"/>
        <v>8779</v>
      </c>
      <c r="C8" s="112" t="str">
        <f t="shared" ref="C8:C71" si="19">BN8</f>
        <v>B</v>
      </c>
      <c r="D8" s="113">
        <f t="shared" ref="D8:D71" si="20">BM8</f>
        <v>0.91899418860606896</v>
      </c>
      <c r="E8" s="114">
        <f t="shared" ref="E8:E71" si="21">U8</f>
        <v>8779</v>
      </c>
      <c r="F8" s="115" t="str">
        <f t="shared" ref="F8:F71" si="22">BG8</f>
        <v>583</v>
      </c>
      <c r="G8" s="116" t="str">
        <f t="shared" ref="G8:G71" si="23">BK8</f>
        <v>72바1870</v>
      </c>
      <c r="H8" s="117">
        <f t="shared" ref="H8:H71" si="24">BJ8</f>
        <v>3</v>
      </c>
      <c r="I8" s="118">
        <f t="shared" ref="I8:I71" si="25">BP8</f>
        <v>452.74699999999996</v>
      </c>
      <c r="J8" s="119">
        <f t="shared" ref="J8:J71" si="26">AB8/AA8</f>
        <v>2.2624838783858233E-2</v>
      </c>
      <c r="K8" s="119">
        <f t="shared" ref="K8:K71" si="27">AC8/AA8</f>
        <v>0.34817697359657579</v>
      </c>
      <c r="L8" s="119">
        <f t="shared" ref="L8:L71" si="28">AD8/I8</f>
        <v>0.28713608262451218</v>
      </c>
      <c r="M8" s="120">
        <f t="shared" ref="M8:M71" si="29">Z8</f>
        <v>9.641</v>
      </c>
      <c r="N8" s="121">
        <f t="shared" ref="N8:N71" si="30">AE8*100/W8</f>
        <v>0</v>
      </c>
      <c r="O8" s="121">
        <f t="shared" ref="O8:O71" si="31">AF8*100/W8</f>
        <v>16.565543228337237</v>
      </c>
      <c r="P8" s="222">
        <f t="shared" ref="P8:P71" si="32">AK8</f>
        <v>7</v>
      </c>
      <c r="Q8" s="223">
        <f t="shared" ref="Q8:Q71" si="33">AE8</f>
        <v>0</v>
      </c>
      <c r="R8" s="223">
        <f t="shared" ref="R8:R71" si="34">AF8</f>
        <v>75</v>
      </c>
      <c r="T8">
        <v>533</v>
      </c>
      <c r="U8">
        <v>8779</v>
      </c>
      <c r="V8" t="s">
        <v>396</v>
      </c>
      <c r="W8">
        <v>452.74700000000001</v>
      </c>
      <c r="X8">
        <v>186.34399999999999</v>
      </c>
      <c r="Y8">
        <v>2.4300000000000002</v>
      </c>
      <c r="Z8">
        <v>9.641</v>
      </c>
      <c r="AA8">
        <v>31.688048999999999</v>
      </c>
      <c r="AB8">
        <v>0.71693700000000005</v>
      </c>
      <c r="AC8">
        <v>11.033049</v>
      </c>
      <c r="AD8" s="1">
        <v>130</v>
      </c>
      <c r="AE8">
        <v>0</v>
      </c>
      <c r="AF8">
        <v>75</v>
      </c>
      <c r="AG8">
        <v>78</v>
      </c>
      <c r="AH8">
        <v>14.287625999999999</v>
      </c>
      <c r="AI8">
        <v>287.5</v>
      </c>
      <c r="AJ8">
        <v>0</v>
      </c>
      <c r="AK8">
        <v>7</v>
      </c>
      <c r="AL8">
        <v>1876</v>
      </c>
      <c r="AM8" t="s">
        <v>468</v>
      </c>
      <c r="AN8" t="s">
        <v>469</v>
      </c>
      <c r="AO8">
        <v>244.52099999999999</v>
      </c>
      <c r="AR8" t="s">
        <v>117</v>
      </c>
      <c r="AS8" t="s">
        <v>122</v>
      </c>
      <c r="AT8" t="s">
        <v>227</v>
      </c>
      <c r="AU8" t="s">
        <v>396</v>
      </c>
      <c r="AV8" t="s">
        <v>48</v>
      </c>
      <c r="AW8">
        <v>3</v>
      </c>
      <c r="BB8">
        <v>0.91899418860606896</v>
      </c>
      <c r="BC8" t="s">
        <v>68</v>
      </c>
      <c r="BF8" t="s">
        <v>117</v>
      </c>
      <c r="BG8" s="5" t="s">
        <v>122</v>
      </c>
      <c r="BH8" t="s">
        <v>396</v>
      </c>
      <c r="BI8">
        <v>8779</v>
      </c>
      <c r="BJ8">
        <v>3</v>
      </c>
      <c r="BK8" t="s">
        <v>227</v>
      </c>
      <c r="BL8" t="s">
        <v>225</v>
      </c>
      <c r="BM8">
        <v>0.91899418860606896</v>
      </c>
      <c r="BN8" t="s">
        <v>68</v>
      </c>
      <c r="BO8" t="s">
        <v>180</v>
      </c>
      <c r="BP8">
        <v>452.74699999999996</v>
      </c>
    </row>
    <row r="9" spans="1:68" ht="16.5">
      <c r="A9" s="127" t="str">
        <f t="shared" si="18"/>
        <v>태양여객</v>
      </c>
      <c r="B9" s="128" t="str">
        <f t="shared" si="1"/>
        <v>강일구</v>
      </c>
      <c r="C9" s="129" t="str">
        <f t="shared" si="19"/>
        <v>B</v>
      </c>
      <c r="D9" s="130">
        <f t="shared" si="20"/>
        <v>0.91240875347948147</v>
      </c>
      <c r="E9" s="131">
        <f t="shared" si="21"/>
        <v>491</v>
      </c>
      <c r="F9" s="132" t="str">
        <f t="shared" si="22"/>
        <v>583</v>
      </c>
      <c r="G9" s="133" t="str">
        <f t="shared" si="23"/>
        <v>71바7403</v>
      </c>
      <c r="H9" s="134">
        <f t="shared" si="24"/>
        <v>2</v>
      </c>
      <c r="I9" s="135">
        <f t="shared" si="25"/>
        <v>2351.5820000000003</v>
      </c>
      <c r="J9" s="136">
        <f t="shared" si="26"/>
        <v>2.3671563416688607E-2</v>
      </c>
      <c r="K9" s="136">
        <f t="shared" si="27"/>
        <v>0.30736424686722197</v>
      </c>
      <c r="L9" s="136">
        <f t="shared" si="28"/>
        <v>0.32701389957909183</v>
      </c>
      <c r="M9" s="137">
        <f t="shared" si="29"/>
        <v>9.093</v>
      </c>
      <c r="N9" s="138">
        <f t="shared" si="30"/>
        <v>0</v>
      </c>
      <c r="O9" s="138">
        <f t="shared" si="31"/>
        <v>4.5501283816596656</v>
      </c>
      <c r="P9" s="220">
        <f t="shared" si="32"/>
        <v>12</v>
      </c>
      <c r="Q9" s="221">
        <f t="shared" si="33"/>
        <v>0</v>
      </c>
      <c r="R9" s="221">
        <f t="shared" si="34"/>
        <v>107</v>
      </c>
      <c r="T9">
        <v>533</v>
      </c>
      <c r="U9">
        <v>491</v>
      </c>
      <c r="V9" t="s">
        <v>237</v>
      </c>
      <c r="W9">
        <v>2351.5819999999999</v>
      </c>
      <c r="X9">
        <v>956.66</v>
      </c>
      <c r="Y9">
        <v>2.4580000000000002</v>
      </c>
      <c r="Z9">
        <v>9.093</v>
      </c>
      <c r="AA9">
        <v>149.274382</v>
      </c>
      <c r="AB9">
        <v>3.5335580000000002</v>
      </c>
      <c r="AC9">
        <v>45.881608</v>
      </c>
      <c r="AD9" s="1">
        <v>769</v>
      </c>
      <c r="AE9">
        <v>0</v>
      </c>
      <c r="AF9">
        <v>107</v>
      </c>
      <c r="AG9">
        <v>69</v>
      </c>
      <c r="AH9">
        <v>15.753418999999999</v>
      </c>
      <c r="AI9">
        <v>8.6</v>
      </c>
      <c r="AJ9">
        <v>0</v>
      </c>
      <c r="AK9">
        <v>12</v>
      </c>
      <c r="AL9">
        <v>1728</v>
      </c>
      <c r="AM9" t="s">
        <v>238</v>
      </c>
      <c r="AN9" t="s">
        <v>470</v>
      </c>
      <c r="AO9">
        <v>2250.5970000000002</v>
      </c>
      <c r="AR9" t="s">
        <v>117</v>
      </c>
      <c r="AS9" t="s">
        <v>122</v>
      </c>
      <c r="AT9" t="s">
        <v>225</v>
      </c>
      <c r="AU9" t="s">
        <v>237</v>
      </c>
      <c r="AV9" t="s">
        <v>48</v>
      </c>
      <c r="AW9">
        <v>2</v>
      </c>
      <c r="BB9">
        <v>0.91240875347948147</v>
      </c>
      <c r="BC9" t="s">
        <v>68</v>
      </c>
      <c r="BF9" t="s">
        <v>117</v>
      </c>
      <c r="BG9" t="s">
        <v>122</v>
      </c>
      <c r="BH9" t="s">
        <v>237</v>
      </c>
      <c r="BI9">
        <v>491</v>
      </c>
      <c r="BJ9">
        <v>2</v>
      </c>
      <c r="BK9" t="s">
        <v>225</v>
      </c>
      <c r="BL9" t="s">
        <v>223</v>
      </c>
      <c r="BM9">
        <v>0.91240875347948147</v>
      </c>
      <c r="BN9" t="s">
        <v>68</v>
      </c>
      <c r="BO9" t="s">
        <v>180</v>
      </c>
      <c r="BP9">
        <v>2351.5820000000003</v>
      </c>
    </row>
    <row r="10" spans="1:68" ht="16.5">
      <c r="A10" s="110" t="str">
        <f t="shared" si="18"/>
        <v>태양여객</v>
      </c>
      <c r="B10" s="111" t="str">
        <f t="shared" si="1"/>
        <v>고창순</v>
      </c>
      <c r="C10" s="112" t="str">
        <f t="shared" si="19"/>
        <v>C</v>
      </c>
      <c r="D10" s="113">
        <f t="shared" si="20"/>
        <v>0.86480000000000001</v>
      </c>
      <c r="E10" s="114">
        <f t="shared" si="21"/>
        <v>6467</v>
      </c>
      <c r="F10" s="115" t="str">
        <f t="shared" si="22"/>
        <v>581</v>
      </c>
      <c r="G10" s="116" t="str">
        <f t="shared" si="23"/>
        <v>71바7405</v>
      </c>
      <c r="H10" s="117">
        <f t="shared" si="24"/>
        <v>1</v>
      </c>
      <c r="I10" s="118">
        <f t="shared" si="25"/>
        <v>1231.6379999999999</v>
      </c>
      <c r="J10" s="119">
        <f t="shared" si="26"/>
        <v>5.7198655279965774E-2</v>
      </c>
      <c r="K10" s="119">
        <f t="shared" si="27"/>
        <v>0.33248460104912386</v>
      </c>
      <c r="L10" s="119">
        <f t="shared" si="28"/>
        <v>0.13315600850249831</v>
      </c>
      <c r="M10" s="120">
        <f t="shared" si="29"/>
        <v>4.2229999999999999</v>
      </c>
      <c r="N10" s="121">
        <f t="shared" si="30"/>
        <v>8.1192688111279457E-2</v>
      </c>
      <c r="O10" s="121">
        <f t="shared" si="31"/>
        <v>1.9486245146707069</v>
      </c>
      <c r="P10" s="222">
        <f t="shared" si="32"/>
        <v>11</v>
      </c>
      <c r="Q10" s="223">
        <f t="shared" si="33"/>
        <v>1</v>
      </c>
      <c r="R10" s="223">
        <f t="shared" si="34"/>
        <v>24</v>
      </c>
      <c r="T10">
        <v>533</v>
      </c>
      <c r="U10">
        <v>6467</v>
      </c>
      <c r="V10" t="s">
        <v>471</v>
      </c>
      <c r="W10">
        <v>1231.6379999999999</v>
      </c>
      <c r="X10">
        <v>569.62400000000002</v>
      </c>
      <c r="Y10">
        <v>2.1619999999999999</v>
      </c>
      <c r="Z10">
        <v>4.2229999999999999</v>
      </c>
      <c r="AA10">
        <v>109.772738</v>
      </c>
      <c r="AB10">
        <v>6.2788529999999998</v>
      </c>
      <c r="AC10">
        <v>36.497745000000002</v>
      </c>
      <c r="AD10" s="1">
        <v>164</v>
      </c>
      <c r="AE10">
        <v>1</v>
      </c>
      <c r="AF10">
        <v>24</v>
      </c>
      <c r="AG10">
        <v>69</v>
      </c>
      <c r="AH10">
        <v>11.219889</v>
      </c>
      <c r="AI10">
        <v>26.8</v>
      </c>
      <c r="AJ10">
        <v>0</v>
      </c>
      <c r="AK10">
        <v>11</v>
      </c>
      <c r="AL10">
        <v>4793</v>
      </c>
      <c r="AM10" t="s">
        <v>472</v>
      </c>
      <c r="AN10" t="s">
        <v>473</v>
      </c>
      <c r="AO10">
        <v>1231.6379999999999</v>
      </c>
      <c r="AR10" t="s">
        <v>117</v>
      </c>
      <c r="AS10" t="s">
        <v>121</v>
      </c>
      <c r="AT10" t="s">
        <v>452</v>
      </c>
      <c r="AU10" t="s">
        <v>471</v>
      </c>
      <c r="AV10" t="s">
        <v>379</v>
      </c>
      <c r="AW10">
        <v>1</v>
      </c>
      <c r="BB10">
        <v>0.86480000000000001</v>
      </c>
      <c r="BC10" t="s">
        <v>69</v>
      </c>
      <c r="BF10" t="s">
        <v>117</v>
      </c>
      <c r="BG10" t="s">
        <v>121</v>
      </c>
      <c r="BH10" t="s">
        <v>471</v>
      </c>
      <c r="BI10">
        <v>6467</v>
      </c>
      <c r="BJ10">
        <v>1</v>
      </c>
      <c r="BK10" t="s">
        <v>452</v>
      </c>
      <c r="BL10" t="s">
        <v>179</v>
      </c>
      <c r="BM10">
        <v>0.86480000000000001</v>
      </c>
      <c r="BN10" t="s">
        <v>69</v>
      </c>
      <c r="BO10" t="s">
        <v>182</v>
      </c>
      <c r="BP10">
        <v>1231.6379999999999</v>
      </c>
    </row>
    <row r="11" spans="1:68" ht="16.5">
      <c r="A11" s="127" t="str">
        <f t="shared" si="18"/>
        <v>태양여객</v>
      </c>
      <c r="B11" s="128" t="str">
        <f t="shared" si="1"/>
        <v>권영진</v>
      </c>
      <c r="C11" s="129" t="str">
        <f t="shared" si="19"/>
        <v>S</v>
      </c>
      <c r="D11" s="130">
        <f t="shared" si="20"/>
        <v>1.1224000000000001</v>
      </c>
      <c r="E11" s="131">
        <f t="shared" si="21"/>
        <v>5387</v>
      </c>
      <c r="F11" s="132" t="str">
        <f t="shared" si="22"/>
        <v>581</v>
      </c>
      <c r="G11" s="133" t="str">
        <f t="shared" si="23"/>
        <v>71바7194</v>
      </c>
      <c r="H11" s="134">
        <f t="shared" si="24"/>
        <v>1</v>
      </c>
      <c r="I11" s="135">
        <f t="shared" si="25"/>
        <v>676.46100000000001</v>
      </c>
      <c r="J11" s="136">
        <f t="shared" si="26"/>
        <v>1.102392737660526E-2</v>
      </c>
      <c r="K11" s="136">
        <f t="shared" si="27"/>
        <v>0.32933818234155177</v>
      </c>
      <c r="L11" s="136">
        <f t="shared" si="28"/>
        <v>0.17443725506718052</v>
      </c>
      <c r="M11" s="137">
        <f t="shared" si="29"/>
        <v>5.2729999999999997</v>
      </c>
      <c r="N11" s="138">
        <f t="shared" si="30"/>
        <v>0.29565636452064492</v>
      </c>
      <c r="O11" s="138">
        <f t="shared" si="31"/>
        <v>3.1043918274667717</v>
      </c>
      <c r="P11" s="220">
        <f t="shared" si="32"/>
        <v>3</v>
      </c>
      <c r="Q11" s="221">
        <f t="shared" si="33"/>
        <v>2</v>
      </c>
      <c r="R11" s="221">
        <f t="shared" si="34"/>
        <v>21</v>
      </c>
      <c r="T11">
        <v>533</v>
      </c>
      <c r="U11">
        <v>5387</v>
      </c>
      <c r="V11" t="s">
        <v>239</v>
      </c>
      <c r="W11">
        <v>676.46100000000001</v>
      </c>
      <c r="X11">
        <v>241.048</v>
      </c>
      <c r="Y11">
        <v>2.806</v>
      </c>
      <c r="Z11">
        <v>5.2729999999999997</v>
      </c>
      <c r="AA11">
        <v>51.804133</v>
      </c>
      <c r="AB11">
        <v>0.57108499999999995</v>
      </c>
      <c r="AC11">
        <v>17.061078999999999</v>
      </c>
      <c r="AD11" s="1">
        <v>118</v>
      </c>
      <c r="AE11">
        <v>2</v>
      </c>
      <c r="AF11">
        <v>21</v>
      </c>
      <c r="AG11">
        <v>69</v>
      </c>
      <c r="AH11">
        <v>13.05805</v>
      </c>
      <c r="AI11">
        <v>12.4</v>
      </c>
      <c r="AJ11">
        <v>0</v>
      </c>
      <c r="AK11">
        <v>3</v>
      </c>
      <c r="AL11">
        <v>1574</v>
      </c>
      <c r="AM11" t="s">
        <v>240</v>
      </c>
      <c r="AN11" t="s">
        <v>474</v>
      </c>
      <c r="AO11">
        <v>676.46100000000001</v>
      </c>
      <c r="AR11" t="s">
        <v>117</v>
      </c>
      <c r="AS11" t="s">
        <v>121</v>
      </c>
      <c r="AT11" t="s">
        <v>218</v>
      </c>
      <c r="AU11" t="s">
        <v>239</v>
      </c>
      <c r="AV11" t="s">
        <v>48</v>
      </c>
      <c r="AW11">
        <v>1</v>
      </c>
      <c r="BB11">
        <v>1.1224000000000001</v>
      </c>
      <c r="BC11" t="s">
        <v>71</v>
      </c>
      <c r="BF11" t="s">
        <v>117</v>
      </c>
      <c r="BG11" t="s">
        <v>121</v>
      </c>
      <c r="BH11" t="s">
        <v>239</v>
      </c>
      <c r="BI11">
        <v>5387</v>
      </c>
      <c r="BJ11">
        <v>1</v>
      </c>
      <c r="BK11" t="s">
        <v>218</v>
      </c>
      <c r="BL11" t="s">
        <v>179</v>
      </c>
      <c r="BM11">
        <v>1.1224000000000001</v>
      </c>
      <c r="BN11" t="s">
        <v>71</v>
      </c>
      <c r="BO11" t="s">
        <v>181</v>
      </c>
      <c r="BP11">
        <v>676.46100000000001</v>
      </c>
    </row>
    <row r="12" spans="1:68" ht="16.5">
      <c r="A12" s="110" t="str">
        <f t="shared" si="18"/>
        <v>태양여객</v>
      </c>
      <c r="B12" s="111" t="str">
        <f t="shared" si="1"/>
        <v>김경태</v>
      </c>
      <c r="C12" s="112" t="str">
        <f t="shared" si="19"/>
        <v>A</v>
      </c>
      <c r="D12" s="113">
        <f t="shared" si="20"/>
        <v>0.95192307692307687</v>
      </c>
      <c r="E12" s="114">
        <f t="shared" si="21"/>
        <v>4965</v>
      </c>
      <c r="F12" s="115" t="str">
        <f t="shared" si="22"/>
        <v>590</v>
      </c>
      <c r="G12" s="116" t="str">
        <f t="shared" si="23"/>
        <v>72바1410</v>
      </c>
      <c r="H12" s="117">
        <f t="shared" si="24"/>
        <v>1</v>
      </c>
      <c r="I12" s="118">
        <f t="shared" si="25"/>
        <v>1111.989</v>
      </c>
      <c r="J12" s="119">
        <f t="shared" si="26"/>
        <v>3.2795546326923053E-2</v>
      </c>
      <c r="K12" s="119">
        <f t="shared" si="27"/>
        <v>0.30578457394307806</v>
      </c>
      <c r="L12" s="119">
        <f t="shared" si="28"/>
        <v>8.8130368196088271E-2</v>
      </c>
      <c r="M12" s="120">
        <f t="shared" si="29"/>
        <v>4.8920000000000003</v>
      </c>
      <c r="N12" s="121">
        <f t="shared" si="30"/>
        <v>0.26978684141659676</v>
      </c>
      <c r="O12" s="121">
        <f t="shared" si="31"/>
        <v>1.3489342070829837</v>
      </c>
      <c r="P12" s="222">
        <f t="shared" si="32"/>
        <v>2</v>
      </c>
      <c r="Q12" s="223">
        <f t="shared" si="33"/>
        <v>3</v>
      </c>
      <c r="R12" s="223">
        <f t="shared" si="34"/>
        <v>15</v>
      </c>
      <c r="T12">
        <v>533</v>
      </c>
      <c r="U12">
        <v>4965</v>
      </c>
      <c r="V12" t="s">
        <v>475</v>
      </c>
      <c r="W12">
        <v>1111.989</v>
      </c>
      <c r="X12">
        <v>449.31599999999997</v>
      </c>
      <c r="Y12">
        <v>2.4750000000000001</v>
      </c>
      <c r="Z12">
        <v>4.8920000000000003</v>
      </c>
      <c r="AA12">
        <v>77.126631000000003</v>
      </c>
      <c r="AB12">
        <v>2.5294099999999999</v>
      </c>
      <c r="AC12">
        <v>23.584133999999999</v>
      </c>
      <c r="AD12" s="1">
        <v>98</v>
      </c>
      <c r="AE12">
        <v>3</v>
      </c>
      <c r="AF12">
        <v>15</v>
      </c>
      <c r="AG12">
        <v>64</v>
      </c>
      <c r="AH12">
        <v>14.417704000000001</v>
      </c>
      <c r="AI12">
        <v>4.0999999999999996</v>
      </c>
      <c r="AJ12">
        <v>0</v>
      </c>
      <c r="AK12">
        <v>2</v>
      </c>
      <c r="AL12">
        <v>433</v>
      </c>
      <c r="AM12" t="s">
        <v>476</v>
      </c>
      <c r="AN12" t="s">
        <v>477</v>
      </c>
      <c r="AO12">
        <v>1111.989</v>
      </c>
      <c r="AR12" t="s">
        <v>117</v>
      </c>
      <c r="AS12" t="s">
        <v>123</v>
      </c>
      <c r="AT12" t="s">
        <v>230</v>
      </c>
      <c r="AU12" t="s">
        <v>475</v>
      </c>
      <c r="AV12" t="s">
        <v>203</v>
      </c>
      <c r="AW12">
        <v>1</v>
      </c>
      <c r="BB12">
        <v>0.95192307692307687</v>
      </c>
      <c r="BC12" t="s">
        <v>66</v>
      </c>
      <c r="BF12" t="s">
        <v>117</v>
      </c>
      <c r="BG12" t="s">
        <v>123</v>
      </c>
      <c r="BH12" t="s">
        <v>475</v>
      </c>
      <c r="BI12">
        <v>4965</v>
      </c>
      <c r="BJ12">
        <v>1</v>
      </c>
      <c r="BK12" t="s">
        <v>230</v>
      </c>
      <c r="BL12" t="s">
        <v>179</v>
      </c>
      <c r="BM12">
        <v>0.95192307692307687</v>
      </c>
      <c r="BN12" t="s">
        <v>66</v>
      </c>
      <c r="BO12" t="s">
        <v>183</v>
      </c>
      <c r="BP12">
        <v>1111.989</v>
      </c>
    </row>
    <row r="13" spans="1:68" ht="16.5">
      <c r="A13" s="127" t="str">
        <f t="shared" si="18"/>
        <v>태양여객</v>
      </c>
      <c r="B13" s="128" t="str">
        <f t="shared" si="1"/>
        <v>김문영</v>
      </c>
      <c r="C13" s="129" t="str">
        <f t="shared" si="19"/>
        <v>D</v>
      </c>
      <c r="D13" s="130">
        <f t="shared" si="20"/>
        <v>0.82040000000000002</v>
      </c>
      <c r="E13" s="131">
        <f t="shared" si="21"/>
        <v>22</v>
      </c>
      <c r="F13" s="132" t="str">
        <f t="shared" si="22"/>
        <v>581</v>
      </c>
      <c r="G13" s="133" t="str">
        <f t="shared" si="23"/>
        <v>71바5260</v>
      </c>
      <c r="H13" s="134">
        <f t="shared" si="24"/>
        <v>1</v>
      </c>
      <c r="I13" s="135">
        <f t="shared" si="25"/>
        <v>675.64499999999998</v>
      </c>
      <c r="J13" s="136">
        <f t="shared" si="26"/>
        <v>8.2315361456190478E-2</v>
      </c>
      <c r="K13" s="136">
        <f t="shared" si="27"/>
        <v>0.39423196564850799</v>
      </c>
      <c r="L13" s="136">
        <f t="shared" si="28"/>
        <v>0.15392698828526816</v>
      </c>
      <c r="M13" s="137">
        <f t="shared" si="29"/>
        <v>7.6870000000000003</v>
      </c>
      <c r="N13" s="138">
        <f t="shared" si="30"/>
        <v>0.14800671950506553</v>
      </c>
      <c r="O13" s="138">
        <f t="shared" si="31"/>
        <v>3.8481747071317041</v>
      </c>
      <c r="P13" s="220">
        <f t="shared" si="32"/>
        <v>22</v>
      </c>
      <c r="Q13" s="221">
        <f t="shared" si="33"/>
        <v>1</v>
      </c>
      <c r="R13" s="221">
        <f t="shared" si="34"/>
        <v>26</v>
      </c>
      <c r="T13">
        <v>533</v>
      </c>
      <c r="U13">
        <v>22</v>
      </c>
      <c r="V13" t="s">
        <v>478</v>
      </c>
      <c r="W13">
        <v>675.64499999999998</v>
      </c>
      <c r="X13">
        <v>329.40899999999999</v>
      </c>
      <c r="Y13">
        <v>2.0510000000000002</v>
      </c>
      <c r="Z13">
        <v>7.6870000000000003</v>
      </c>
      <c r="AA13">
        <v>66.826093</v>
      </c>
      <c r="AB13">
        <v>5.5008140000000001</v>
      </c>
      <c r="AC13">
        <v>26.344982000000002</v>
      </c>
      <c r="AD13" s="1">
        <v>104</v>
      </c>
      <c r="AE13">
        <v>1</v>
      </c>
      <c r="AF13">
        <v>26</v>
      </c>
      <c r="AG13">
        <v>65</v>
      </c>
      <c r="AH13">
        <v>10.110495999999999</v>
      </c>
      <c r="AI13">
        <v>14.4</v>
      </c>
      <c r="AJ13">
        <v>0</v>
      </c>
      <c r="AK13">
        <v>22</v>
      </c>
      <c r="AL13">
        <v>16381</v>
      </c>
      <c r="AM13" t="s">
        <v>479</v>
      </c>
      <c r="AN13" t="s">
        <v>480</v>
      </c>
      <c r="AO13">
        <v>675.64499999999998</v>
      </c>
      <c r="AR13" t="s">
        <v>117</v>
      </c>
      <c r="AS13" t="s">
        <v>121</v>
      </c>
      <c r="AT13" t="s">
        <v>217</v>
      </c>
      <c r="AU13" t="s">
        <v>478</v>
      </c>
      <c r="AV13" t="s">
        <v>203</v>
      </c>
      <c r="AW13">
        <v>1</v>
      </c>
      <c r="BB13">
        <v>0.82040000000000002</v>
      </c>
      <c r="BC13" t="s">
        <v>67</v>
      </c>
      <c r="BF13" t="s">
        <v>117</v>
      </c>
      <c r="BG13" t="s">
        <v>121</v>
      </c>
      <c r="BH13" t="s">
        <v>478</v>
      </c>
      <c r="BI13">
        <v>22</v>
      </c>
      <c r="BJ13">
        <v>1</v>
      </c>
      <c r="BK13" t="s">
        <v>217</v>
      </c>
      <c r="BL13" t="s">
        <v>179</v>
      </c>
      <c r="BM13">
        <v>0.82040000000000002</v>
      </c>
      <c r="BN13" t="s">
        <v>67</v>
      </c>
      <c r="BO13" t="s">
        <v>184</v>
      </c>
      <c r="BP13">
        <v>675.64499999999998</v>
      </c>
    </row>
    <row r="14" spans="1:68" ht="16.5">
      <c r="A14" s="110" t="str">
        <f t="shared" si="18"/>
        <v>태양여객</v>
      </c>
      <c r="B14" s="111" t="str">
        <f t="shared" si="1"/>
        <v>김민규</v>
      </c>
      <c r="C14" s="112" t="str">
        <f t="shared" si="19"/>
        <v>S</v>
      </c>
      <c r="D14" s="113">
        <f t="shared" si="20"/>
        <v>1.1128</v>
      </c>
      <c r="E14" s="114">
        <f t="shared" si="21"/>
        <v>2188</v>
      </c>
      <c r="F14" s="115" t="str">
        <f t="shared" si="22"/>
        <v>571</v>
      </c>
      <c r="G14" s="116" t="str">
        <f t="shared" si="23"/>
        <v>71바6551</v>
      </c>
      <c r="H14" s="117">
        <f t="shared" si="24"/>
        <v>1</v>
      </c>
      <c r="I14" s="118">
        <f t="shared" si="25"/>
        <v>1536.873</v>
      </c>
      <c r="J14" s="119">
        <f t="shared" si="26"/>
        <v>2.380624370646788E-3</v>
      </c>
      <c r="K14" s="119">
        <f t="shared" si="27"/>
        <v>0.34207584373876609</v>
      </c>
      <c r="L14" s="119">
        <f t="shared" si="28"/>
        <v>8.4587340658597038E-3</v>
      </c>
      <c r="M14" s="120">
        <f t="shared" si="29"/>
        <v>3.4</v>
      </c>
      <c r="N14" s="121">
        <f t="shared" si="30"/>
        <v>0.78080622146397261</v>
      </c>
      <c r="O14" s="121">
        <f t="shared" si="31"/>
        <v>0.52053748097598174</v>
      </c>
      <c r="P14" s="222">
        <f t="shared" si="32"/>
        <v>1</v>
      </c>
      <c r="Q14" s="223">
        <f t="shared" si="33"/>
        <v>12</v>
      </c>
      <c r="R14" s="223">
        <f t="shared" si="34"/>
        <v>8</v>
      </c>
      <c r="T14">
        <v>533</v>
      </c>
      <c r="U14">
        <v>2188</v>
      </c>
      <c r="V14" t="s">
        <v>241</v>
      </c>
      <c r="W14">
        <v>1536.873</v>
      </c>
      <c r="X14">
        <v>552.45500000000004</v>
      </c>
      <c r="Y14">
        <v>2.782</v>
      </c>
      <c r="Z14">
        <v>3.4</v>
      </c>
      <c r="AA14">
        <v>123.994362</v>
      </c>
      <c r="AB14">
        <v>0.295184</v>
      </c>
      <c r="AC14">
        <v>42.415475999999998</v>
      </c>
      <c r="AD14" s="1">
        <v>13</v>
      </c>
      <c r="AE14">
        <v>12</v>
      </c>
      <c r="AF14">
        <v>8</v>
      </c>
      <c r="AG14">
        <v>60</v>
      </c>
      <c r="AH14">
        <v>12.3947</v>
      </c>
      <c r="AI14">
        <v>0</v>
      </c>
      <c r="AJ14">
        <v>0</v>
      </c>
      <c r="AK14">
        <v>1</v>
      </c>
      <c r="AL14">
        <v>153</v>
      </c>
      <c r="AM14" t="s">
        <v>242</v>
      </c>
      <c r="AN14" t="s">
        <v>481</v>
      </c>
      <c r="AO14">
        <v>1536.873</v>
      </c>
      <c r="AR14" t="s">
        <v>117</v>
      </c>
      <c r="AS14" t="s">
        <v>120</v>
      </c>
      <c r="AT14" t="s">
        <v>212</v>
      </c>
      <c r="AU14" t="s">
        <v>241</v>
      </c>
      <c r="AV14" t="s">
        <v>203</v>
      </c>
      <c r="AW14">
        <v>1</v>
      </c>
      <c r="BB14">
        <v>1.1128</v>
      </c>
      <c r="BC14" t="s">
        <v>71</v>
      </c>
      <c r="BF14" t="s">
        <v>117</v>
      </c>
      <c r="BG14" t="s">
        <v>120</v>
      </c>
      <c r="BH14" t="s">
        <v>241</v>
      </c>
      <c r="BI14">
        <v>2188</v>
      </c>
      <c r="BJ14">
        <v>1</v>
      </c>
      <c r="BK14" t="s">
        <v>212</v>
      </c>
      <c r="BL14" t="s">
        <v>179</v>
      </c>
      <c r="BM14">
        <v>1.1128</v>
      </c>
      <c r="BN14" t="s">
        <v>71</v>
      </c>
      <c r="BO14" t="s">
        <v>181</v>
      </c>
      <c r="BP14">
        <v>1536.873</v>
      </c>
    </row>
    <row r="15" spans="1:68" ht="16.5">
      <c r="A15" s="127" t="str">
        <f t="shared" si="18"/>
        <v>태양여객</v>
      </c>
      <c r="B15" s="128" t="str">
        <f t="shared" si="1"/>
        <v>김민영</v>
      </c>
      <c r="C15" s="129" t="str">
        <f t="shared" si="19"/>
        <v>B</v>
      </c>
      <c r="D15" s="130">
        <f t="shared" si="20"/>
        <v>0.91376098098648817</v>
      </c>
      <c r="E15" s="131">
        <f t="shared" si="21"/>
        <v>7360</v>
      </c>
      <c r="F15" s="132" t="str">
        <f t="shared" si="22"/>
        <v>590</v>
      </c>
      <c r="G15" s="133" t="str">
        <f t="shared" si="23"/>
        <v>72바1410</v>
      </c>
      <c r="H15" s="134">
        <f t="shared" si="24"/>
        <v>3</v>
      </c>
      <c r="I15" s="135">
        <f t="shared" si="25"/>
        <v>1360.6680000000001</v>
      </c>
      <c r="J15" s="136">
        <f t="shared" si="26"/>
        <v>1.9382440536838574E-2</v>
      </c>
      <c r="K15" s="136">
        <f t="shared" si="27"/>
        <v>0.33285617171128451</v>
      </c>
      <c r="L15" s="136">
        <f t="shared" si="28"/>
        <v>0.16242022300811071</v>
      </c>
      <c r="M15" s="137">
        <f t="shared" si="29"/>
        <v>5.577</v>
      </c>
      <c r="N15" s="138">
        <f t="shared" si="30"/>
        <v>7.3493313578330652E-2</v>
      </c>
      <c r="O15" s="138">
        <f t="shared" si="31"/>
        <v>0.8084264493616371</v>
      </c>
      <c r="P15" s="220">
        <f t="shared" si="32"/>
        <v>16</v>
      </c>
      <c r="Q15" s="221">
        <f t="shared" si="33"/>
        <v>1</v>
      </c>
      <c r="R15" s="221">
        <f t="shared" si="34"/>
        <v>11</v>
      </c>
      <c r="T15">
        <v>533</v>
      </c>
      <c r="U15">
        <v>7360</v>
      </c>
      <c r="V15" t="s">
        <v>243</v>
      </c>
      <c r="W15">
        <v>1360.6679999999999</v>
      </c>
      <c r="X15">
        <v>579.69200000000001</v>
      </c>
      <c r="Y15">
        <v>2.347</v>
      </c>
      <c r="Z15">
        <v>5.577</v>
      </c>
      <c r="AA15">
        <v>99.373037999999994</v>
      </c>
      <c r="AB15">
        <v>1.9260919999999999</v>
      </c>
      <c r="AC15">
        <v>33.076929</v>
      </c>
      <c r="AD15" s="1">
        <v>221</v>
      </c>
      <c r="AE15">
        <v>1</v>
      </c>
      <c r="AF15">
        <v>11</v>
      </c>
      <c r="AG15">
        <v>67</v>
      </c>
      <c r="AH15">
        <v>13.692526000000001</v>
      </c>
      <c r="AI15">
        <v>0</v>
      </c>
      <c r="AJ15">
        <v>0</v>
      </c>
      <c r="AK15">
        <v>16</v>
      </c>
      <c r="AL15">
        <v>5876</v>
      </c>
      <c r="AM15" t="s">
        <v>244</v>
      </c>
      <c r="AN15" t="s">
        <v>482</v>
      </c>
      <c r="AO15">
        <v>674.89099999999996</v>
      </c>
      <c r="AR15" t="s">
        <v>117</v>
      </c>
      <c r="AS15" t="s">
        <v>123</v>
      </c>
      <c r="AT15" t="s">
        <v>230</v>
      </c>
      <c r="AU15" t="s">
        <v>243</v>
      </c>
      <c r="AV15" t="s">
        <v>203</v>
      </c>
      <c r="AW15">
        <v>3</v>
      </c>
      <c r="BB15">
        <v>0.91376098098648817</v>
      </c>
      <c r="BC15" t="s">
        <v>68</v>
      </c>
      <c r="BF15" t="s">
        <v>117</v>
      </c>
      <c r="BG15" s="5" t="s">
        <v>123</v>
      </c>
      <c r="BH15" t="s">
        <v>243</v>
      </c>
      <c r="BI15">
        <v>7360</v>
      </c>
      <c r="BJ15">
        <v>3</v>
      </c>
      <c r="BK15" t="s">
        <v>230</v>
      </c>
      <c r="BL15" t="s">
        <v>228</v>
      </c>
      <c r="BM15">
        <v>0.91376098098648817</v>
      </c>
      <c r="BN15" t="s">
        <v>68</v>
      </c>
      <c r="BO15" t="s">
        <v>180</v>
      </c>
      <c r="BP15">
        <v>1360.6680000000001</v>
      </c>
    </row>
    <row r="16" spans="1:68" ht="16.5">
      <c r="A16" s="110" t="str">
        <f t="shared" si="18"/>
        <v>태양여객</v>
      </c>
      <c r="B16" s="111" t="str">
        <f t="shared" si="1"/>
        <v>김병술</v>
      </c>
      <c r="C16" s="112" t="str">
        <f t="shared" si="19"/>
        <v>A</v>
      </c>
      <c r="D16" s="113">
        <f t="shared" si="20"/>
        <v>0.96039999999999992</v>
      </c>
      <c r="E16" s="114">
        <f t="shared" si="21"/>
        <v>6303</v>
      </c>
      <c r="F16" s="115" t="str">
        <f t="shared" si="22"/>
        <v>556</v>
      </c>
      <c r="G16" s="116" t="str">
        <f t="shared" si="23"/>
        <v>71바7152</v>
      </c>
      <c r="H16" s="117">
        <f t="shared" si="24"/>
        <v>1</v>
      </c>
      <c r="I16" s="118">
        <f t="shared" si="25"/>
        <v>2156.5309999999999</v>
      </c>
      <c r="J16" s="119">
        <f t="shared" si="26"/>
        <v>2.0593377700977893E-2</v>
      </c>
      <c r="K16" s="119">
        <f t="shared" si="27"/>
        <v>0.3801257332953441</v>
      </c>
      <c r="L16" s="119">
        <f t="shared" si="28"/>
        <v>0.15302353641102306</v>
      </c>
      <c r="M16" s="120">
        <f t="shared" si="29"/>
        <v>5.6219999999999999</v>
      </c>
      <c r="N16" s="121">
        <f t="shared" si="30"/>
        <v>0</v>
      </c>
      <c r="O16" s="121">
        <f t="shared" si="31"/>
        <v>2.2257968932512449</v>
      </c>
      <c r="P16" s="222">
        <f t="shared" si="32"/>
        <v>7</v>
      </c>
      <c r="Q16" s="223">
        <f t="shared" si="33"/>
        <v>0</v>
      </c>
      <c r="R16" s="223">
        <f t="shared" si="34"/>
        <v>48</v>
      </c>
      <c r="T16">
        <v>533</v>
      </c>
      <c r="U16">
        <v>6303</v>
      </c>
      <c r="V16" t="s">
        <v>245</v>
      </c>
      <c r="W16">
        <v>2156.5309999999999</v>
      </c>
      <c r="X16">
        <v>898.04100000000005</v>
      </c>
      <c r="Y16">
        <v>2.4009999999999998</v>
      </c>
      <c r="Z16">
        <v>5.6219999999999999</v>
      </c>
      <c r="AA16">
        <v>174.526882</v>
      </c>
      <c r="AB16">
        <v>3.5940979999999998</v>
      </c>
      <c r="AC16">
        <v>66.342158999999995</v>
      </c>
      <c r="AD16" s="1">
        <v>330</v>
      </c>
      <c r="AE16">
        <v>0</v>
      </c>
      <c r="AF16">
        <v>48</v>
      </c>
      <c r="AG16">
        <v>78</v>
      </c>
      <c r="AH16">
        <v>12.356439999999999</v>
      </c>
      <c r="AI16">
        <v>92.5</v>
      </c>
      <c r="AJ16">
        <v>0</v>
      </c>
      <c r="AK16">
        <v>7</v>
      </c>
      <c r="AL16">
        <v>2540</v>
      </c>
      <c r="AM16" t="s">
        <v>246</v>
      </c>
      <c r="AN16" t="s">
        <v>483</v>
      </c>
      <c r="AO16">
        <v>2156.5309999999999</v>
      </c>
      <c r="AR16" t="s">
        <v>117</v>
      </c>
      <c r="AS16" t="s">
        <v>118</v>
      </c>
      <c r="AT16" t="s">
        <v>204</v>
      </c>
      <c r="AU16" t="s">
        <v>245</v>
      </c>
      <c r="AV16" t="s">
        <v>203</v>
      </c>
      <c r="AW16">
        <v>1</v>
      </c>
      <c r="BB16">
        <v>0.96039999999999992</v>
      </c>
      <c r="BC16" t="s">
        <v>66</v>
      </c>
      <c r="BF16" t="s">
        <v>117</v>
      </c>
      <c r="BG16" t="s">
        <v>118</v>
      </c>
      <c r="BH16" t="s">
        <v>245</v>
      </c>
      <c r="BI16">
        <v>6303</v>
      </c>
      <c r="BJ16">
        <v>1</v>
      </c>
      <c r="BK16" t="s">
        <v>204</v>
      </c>
      <c r="BL16" t="s">
        <v>179</v>
      </c>
      <c r="BM16">
        <v>0.96039999999999992</v>
      </c>
      <c r="BN16" t="s">
        <v>66</v>
      </c>
      <c r="BO16" t="s">
        <v>183</v>
      </c>
      <c r="BP16">
        <v>2156.5309999999999</v>
      </c>
    </row>
    <row r="17" spans="1:68" ht="16.5">
      <c r="A17" s="127" t="str">
        <f t="shared" si="18"/>
        <v>태양여객</v>
      </c>
      <c r="B17" s="128" t="str">
        <f t="shared" si="1"/>
        <v>김성철</v>
      </c>
      <c r="C17" s="129" t="str">
        <f t="shared" si="19"/>
        <v>F</v>
      </c>
      <c r="D17" s="130">
        <f t="shared" si="20"/>
        <v>0.79947650021977457</v>
      </c>
      <c r="E17" s="131">
        <f t="shared" si="21"/>
        <v>8858</v>
      </c>
      <c r="F17" s="132" t="str">
        <f t="shared" si="22"/>
        <v>571</v>
      </c>
      <c r="G17" s="133" t="str">
        <f t="shared" si="23"/>
        <v>71바7160</v>
      </c>
      <c r="H17" s="134">
        <f t="shared" si="24"/>
        <v>2</v>
      </c>
      <c r="I17" s="135">
        <f t="shared" si="25"/>
        <v>1403.711</v>
      </c>
      <c r="J17" s="136">
        <f t="shared" si="26"/>
        <v>3.279766768682673E-2</v>
      </c>
      <c r="K17" s="136">
        <f t="shared" si="27"/>
        <v>0.36907976915664342</v>
      </c>
      <c r="L17" s="136">
        <f t="shared" si="28"/>
        <v>7.9076106121559214E-2</v>
      </c>
      <c r="M17" s="137">
        <f t="shared" si="29"/>
        <v>7.7220000000000004</v>
      </c>
      <c r="N17" s="138">
        <f t="shared" si="30"/>
        <v>0.21371920573394382</v>
      </c>
      <c r="O17" s="138">
        <f t="shared" si="31"/>
        <v>2.0659523220947902</v>
      </c>
      <c r="P17" s="220">
        <f t="shared" si="32"/>
        <v>3</v>
      </c>
      <c r="Q17" s="221">
        <f t="shared" si="33"/>
        <v>3</v>
      </c>
      <c r="R17" s="221">
        <f t="shared" si="34"/>
        <v>29</v>
      </c>
      <c r="T17">
        <v>533</v>
      </c>
      <c r="U17">
        <v>8858</v>
      </c>
      <c r="V17" t="s">
        <v>247</v>
      </c>
      <c r="W17">
        <v>1403.711</v>
      </c>
      <c r="X17">
        <v>703.11800000000005</v>
      </c>
      <c r="Y17">
        <v>1.996</v>
      </c>
      <c r="Z17">
        <v>7.7220000000000004</v>
      </c>
      <c r="AA17">
        <v>119.264944</v>
      </c>
      <c r="AB17">
        <v>3.9116119999999999</v>
      </c>
      <c r="AC17">
        <v>44.018278000000002</v>
      </c>
      <c r="AD17" s="1">
        <v>111</v>
      </c>
      <c r="AE17">
        <v>3</v>
      </c>
      <c r="AF17">
        <v>29</v>
      </c>
      <c r="AG17">
        <v>79</v>
      </c>
      <c r="AH17">
        <v>11.769686</v>
      </c>
      <c r="AI17">
        <v>40.700000000000003</v>
      </c>
      <c r="AJ17">
        <v>0</v>
      </c>
      <c r="AK17">
        <v>3</v>
      </c>
      <c r="AL17">
        <v>674</v>
      </c>
      <c r="AM17" t="s">
        <v>248</v>
      </c>
      <c r="AN17" t="s">
        <v>484</v>
      </c>
      <c r="AO17">
        <v>1238.473</v>
      </c>
      <c r="AR17" t="s">
        <v>117</v>
      </c>
      <c r="AS17" t="s">
        <v>120</v>
      </c>
      <c r="AT17" t="s">
        <v>213</v>
      </c>
      <c r="AU17" t="s">
        <v>247</v>
      </c>
      <c r="AV17" t="s">
        <v>203</v>
      </c>
      <c r="AW17">
        <v>2</v>
      </c>
      <c r="BB17">
        <v>0.79947650021977457</v>
      </c>
      <c r="BC17" t="s">
        <v>70</v>
      </c>
      <c r="BF17" t="s">
        <v>117</v>
      </c>
      <c r="BG17" t="s">
        <v>120</v>
      </c>
      <c r="BH17" t="s">
        <v>247</v>
      </c>
      <c r="BI17">
        <v>8858</v>
      </c>
      <c r="BJ17">
        <v>2</v>
      </c>
      <c r="BK17" t="s">
        <v>213</v>
      </c>
      <c r="BL17" t="s">
        <v>221</v>
      </c>
      <c r="BM17">
        <v>0.79947650021977457</v>
      </c>
      <c r="BN17" t="s">
        <v>70</v>
      </c>
      <c r="BO17" t="s">
        <v>193</v>
      </c>
      <c r="BP17">
        <v>1403.711</v>
      </c>
    </row>
    <row r="18" spans="1:68" ht="16.5">
      <c r="A18" s="110" t="str">
        <f t="shared" si="18"/>
        <v>태양여객</v>
      </c>
      <c r="B18" s="111" t="str">
        <f t="shared" si="1"/>
        <v>김양섭</v>
      </c>
      <c r="C18" s="112" t="str">
        <f t="shared" si="19"/>
        <v>B</v>
      </c>
      <c r="D18" s="113">
        <f t="shared" si="20"/>
        <v>0.92076923076923078</v>
      </c>
      <c r="E18" s="114">
        <f t="shared" si="21"/>
        <v>8496</v>
      </c>
      <c r="F18" s="115" t="str">
        <f t="shared" si="22"/>
        <v>e음61</v>
      </c>
      <c r="G18" s="116" t="str">
        <f t="shared" si="23"/>
        <v>72바2023</v>
      </c>
      <c r="H18" s="117">
        <f t="shared" si="24"/>
        <v>1</v>
      </c>
      <c r="I18" s="118">
        <f t="shared" si="25"/>
        <v>1151.913</v>
      </c>
      <c r="J18" s="119">
        <f t="shared" si="26"/>
        <v>4.1764998473883035E-2</v>
      </c>
      <c r="K18" s="119">
        <f t="shared" si="27"/>
        <v>0.32644778381355111</v>
      </c>
      <c r="L18" s="119">
        <f t="shared" si="28"/>
        <v>0.16407489107250287</v>
      </c>
      <c r="M18" s="120">
        <f t="shared" si="29"/>
        <v>9.7189999999999994</v>
      </c>
      <c r="N18" s="121">
        <f t="shared" si="30"/>
        <v>0</v>
      </c>
      <c r="O18" s="121">
        <f t="shared" si="31"/>
        <v>4.42741769560722</v>
      </c>
      <c r="P18" s="222">
        <f t="shared" si="32"/>
        <v>4</v>
      </c>
      <c r="Q18" s="223">
        <f t="shared" si="33"/>
        <v>0</v>
      </c>
      <c r="R18" s="223">
        <f t="shared" si="34"/>
        <v>51</v>
      </c>
      <c r="T18">
        <v>533</v>
      </c>
      <c r="U18">
        <v>8496</v>
      </c>
      <c r="V18" t="s">
        <v>249</v>
      </c>
      <c r="W18">
        <v>1151.913</v>
      </c>
      <c r="X18">
        <v>481.24</v>
      </c>
      <c r="Y18">
        <v>2.3940000000000001</v>
      </c>
      <c r="Z18">
        <v>9.7189999999999994</v>
      </c>
      <c r="AA18">
        <v>82.005510000000001</v>
      </c>
      <c r="AB18">
        <v>3.42496</v>
      </c>
      <c r="AC18">
        <v>26.770517000000002</v>
      </c>
      <c r="AD18" s="1">
        <v>189</v>
      </c>
      <c r="AE18">
        <v>0</v>
      </c>
      <c r="AF18">
        <v>51</v>
      </c>
      <c r="AG18">
        <v>68</v>
      </c>
      <c r="AH18">
        <v>14.046775</v>
      </c>
      <c r="AI18">
        <v>46.7</v>
      </c>
      <c r="AJ18">
        <v>0</v>
      </c>
      <c r="AK18">
        <v>4</v>
      </c>
      <c r="AL18">
        <v>496</v>
      </c>
      <c r="AM18" t="s">
        <v>250</v>
      </c>
      <c r="AN18" t="s">
        <v>485</v>
      </c>
      <c r="AO18">
        <v>1151.913</v>
      </c>
      <c r="AR18" t="s">
        <v>117</v>
      </c>
      <c r="AS18" t="s">
        <v>125</v>
      </c>
      <c r="AT18" t="s">
        <v>233</v>
      </c>
      <c r="AU18" t="s">
        <v>249</v>
      </c>
      <c r="AV18" t="s">
        <v>48</v>
      </c>
      <c r="AW18">
        <v>1</v>
      </c>
      <c r="BB18">
        <v>0.92076923076923078</v>
      </c>
      <c r="BC18" t="s">
        <v>68</v>
      </c>
      <c r="BF18" t="s">
        <v>117</v>
      </c>
      <c r="BG18" t="s">
        <v>125</v>
      </c>
      <c r="BH18" t="s">
        <v>249</v>
      </c>
      <c r="BI18">
        <v>8496</v>
      </c>
      <c r="BJ18">
        <v>1</v>
      </c>
      <c r="BK18" t="s">
        <v>233</v>
      </c>
      <c r="BL18" t="s">
        <v>179</v>
      </c>
      <c r="BM18">
        <v>0.92076923076923078</v>
      </c>
      <c r="BN18" t="s">
        <v>68</v>
      </c>
      <c r="BO18" t="s">
        <v>180</v>
      </c>
      <c r="BP18">
        <v>1151.913</v>
      </c>
    </row>
    <row r="19" spans="1:68" ht="16.5">
      <c r="A19" s="127" t="str">
        <f t="shared" si="18"/>
        <v>태양여객</v>
      </c>
      <c r="B19" s="128" t="str">
        <f t="shared" si="1"/>
        <v>김영규</v>
      </c>
      <c r="C19" s="129" t="str">
        <f t="shared" si="19"/>
        <v>A</v>
      </c>
      <c r="D19" s="130">
        <f t="shared" si="20"/>
        <v>0.97583333333333333</v>
      </c>
      <c r="E19" s="131">
        <f t="shared" si="21"/>
        <v>9105</v>
      </c>
      <c r="F19" s="132" t="str">
        <f t="shared" si="22"/>
        <v>e음55</v>
      </c>
      <c r="G19" s="133" t="str">
        <f t="shared" si="23"/>
        <v>72바2022</v>
      </c>
      <c r="H19" s="134">
        <f t="shared" si="24"/>
        <v>1</v>
      </c>
      <c r="I19" s="135">
        <f t="shared" si="25"/>
        <v>1674.7349999999999</v>
      </c>
      <c r="J19" s="136">
        <f t="shared" si="26"/>
        <v>6.5007310295252044E-2</v>
      </c>
      <c r="K19" s="136">
        <f t="shared" si="27"/>
        <v>0.28595123570805231</v>
      </c>
      <c r="L19" s="136">
        <f t="shared" si="28"/>
        <v>0.2209304755677764</v>
      </c>
      <c r="M19" s="137">
        <f t="shared" si="29"/>
        <v>7.319</v>
      </c>
      <c r="N19" s="138">
        <f t="shared" si="30"/>
        <v>0</v>
      </c>
      <c r="O19" s="138">
        <f t="shared" si="31"/>
        <v>4.3588985720128859</v>
      </c>
      <c r="P19" s="220">
        <f t="shared" si="32"/>
        <v>36</v>
      </c>
      <c r="Q19" s="221">
        <f t="shared" si="33"/>
        <v>0</v>
      </c>
      <c r="R19" s="221">
        <f t="shared" si="34"/>
        <v>73</v>
      </c>
      <c r="T19">
        <v>533</v>
      </c>
      <c r="U19">
        <v>9105</v>
      </c>
      <c r="V19" t="s">
        <v>251</v>
      </c>
      <c r="W19">
        <v>1674.7349999999999</v>
      </c>
      <c r="X19">
        <v>476.74200000000002</v>
      </c>
      <c r="Y19">
        <v>3.5129999999999999</v>
      </c>
      <c r="Z19">
        <v>7.319</v>
      </c>
      <c r="AA19">
        <v>95.411331000000004</v>
      </c>
      <c r="AB19">
        <v>6.2024340000000002</v>
      </c>
      <c r="AC19">
        <v>27.282988</v>
      </c>
      <c r="AD19" s="1">
        <v>370</v>
      </c>
      <c r="AE19">
        <v>0</v>
      </c>
      <c r="AF19">
        <v>73</v>
      </c>
      <c r="AG19">
        <v>63</v>
      </c>
      <c r="AH19">
        <v>17.552789000000001</v>
      </c>
      <c r="AI19">
        <v>5.6</v>
      </c>
      <c r="AJ19">
        <v>0</v>
      </c>
      <c r="AK19">
        <v>36</v>
      </c>
      <c r="AL19">
        <v>5093</v>
      </c>
      <c r="AM19" t="s">
        <v>252</v>
      </c>
      <c r="AN19" t="s">
        <v>486</v>
      </c>
      <c r="AO19">
        <v>1674.7349999999999</v>
      </c>
      <c r="AR19" t="s">
        <v>117</v>
      </c>
      <c r="AS19" t="s">
        <v>124</v>
      </c>
      <c r="AT19" t="s">
        <v>232</v>
      </c>
      <c r="AU19" t="s">
        <v>251</v>
      </c>
      <c r="AV19" t="s">
        <v>48</v>
      </c>
      <c r="AW19">
        <v>1</v>
      </c>
      <c r="BB19">
        <v>0.97583333333333333</v>
      </c>
      <c r="BC19" t="s">
        <v>66</v>
      </c>
      <c r="BF19" t="s">
        <v>117</v>
      </c>
      <c r="BG19" t="s">
        <v>124</v>
      </c>
      <c r="BH19" t="s">
        <v>251</v>
      </c>
      <c r="BI19">
        <v>9105</v>
      </c>
      <c r="BJ19">
        <v>1</v>
      </c>
      <c r="BK19" t="s">
        <v>232</v>
      </c>
      <c r="BL19" t="s">
        <v>179</v>
      </c>
      <c r="BM19">
        <v>0.97583333333333333</v>
      </c>
      <c r="BN19" t="s">
        <v>66</v>
      </c>
      <c r="BO19" t="s">
        <v>183</v>
      </c>
      <c r="BP19">
        <v>1674.7349999999999</v>
      </c>
    </row>
    <row r="20" spans="1:68" ht="16.5">
      <c r="A20" s="110" t="str">
        <f t="shared" si="18"/>
        <v>태양여객</v>
      </c>
      <c r="B20" s="111" t="str">
        <f t="shared" si="1"/>
        <v>김영길</v>
      </c>
      <c r="C20" s="112" t="str">
        <f t="shared" si="19"/>
        <v>S</v>
      </c>
      <c r="D20" s="113">
        <f t="shared" si="20"/>
        <v>1.0608</v>
      </c>
      <c r="E20" s="114">
        <f t="shared" si="21"/>
        <v>3150</v>
      </c>
      <c r="F20" s="115" t="str">
        <f t="shared" si="22"/>
        <v>571</v>
      </c>
      <c r="G20" s="116" t="str">
        <f t="shared" si="23"/>
        <v>71바7209</v>
      </c>
      <c r="H20" s="117">
        <f t="shared" si="24"/>
        <v>1</v>
      </c>
      <c r="I20" s="118">
        <f t="shared" si="25"/>
        <v>785.09100000000001</v>
      </c>
      <c r="J20" s="119">
        <f t="shared" si="26"/>
        <v>2.7772160343064047E-2</v>
      </c>
      <c r="K20" s="119">
        <f t="shared" si="27"/>
        <v>0.3704095027384226</v>
      </c>
      <c r="L20" s="119">
        <f t="shared" si="28"/>
        <v>0.11463639246915326</v>
      </c>
      <c r="M20" s="120">
        <f t="shared" si="29"/>
        <v>4.9379999999999997</v>
      </c>
      <c r="N20" s="121">
        <f t="shared" si="30"/>
        <v>0</v>
      </c>
      <c r="O20" s="121">
        <f t="shared" si="31"/>
        <v>4.7128294681763006</v>
      </c>
      <c r="P20" s="222">
        <f t="shared" si="32"/>
        <v>2</v>
      </c>
      <c r="Q20" s="223">
        <f t="shared" si="33"/>
        <v>0</v>
      </c>
      <c r="R20" s="223">
        <f t="shared" si="34"/>
        <v>37</v>
      </c>
      <c r="T20">
        <v>533</v>
      </c>
      <c r="U20">
        <v>3150</v>
      </c>
      <c r="V20" t="s">
        <v>253</v>
      </c>
      <c r="W20">
        <v>785.09100000000001</v>
      </c>
      <c r="X20">
        <v>296.01</v>
      </c>
      <c r="Y20">
        <v>2.6520000000000001</v>
      </c>
      <c r="Z20">
        <v>4.9379999999999997</v>
      </c>
      <c r="AA20">
        <v>61.801637999999997</v>
      </c>
      <c r="AB20">
        <v>1.7163649999999999</v>
      </c>
      <c r="AC20">
        <v>22.891914</v>
      </c>
      <c r="AD20" s="1">
        <v>90</v>
      </c>
      <c r="AE20">
        <v>0</v>
      </c>
      <c r="AF20">
        <v>37</v>
      </c>
      <c r="AG20">
        <v>64</v>
      </c>
      <c r="AH20">
        <v>12.703400999999999</v>
      </c>
      <c r="AI20">
        <v>45.6</v>
      </c>
      <c r="AJ20">
        <v>0</v>
      </c>
      <c r="AK20">
        <v>2</v>
      </c>
      <c r="AL20">
        <v>84</v>
      </c>
      <c r="AM20" t="s">
        <v>254</v>
      </c>
      <c r="AN20" t="s">
        <v>487</v>
      </c>
      <c r="AO20">
        <v>785.09100000000001</v>
      </c>
      <c r="AR20" t="s">
        <v>117</v>
      </c>
      <c r="AS20" t="s">
        <v>120</v>
      </c>
      <c r="AT20" t="s">
        <v>214</v>
      </c>
      <c r="AU20" t="s">
        <v>253</v>
      </c>
      <c r="AV20" t="s">
        <v>203</v>
      </c>
      <c r="AW20">
        <v>1</v>
      </c>
      <c r="BB20">
        <v>1.0608</v>
      </c>
      <c r="BC20" t="s">
        <v>71</v>
      </c>
      <c r="BF20" t="s">
        <v>117</v>
      </c>
      <c r="BG20" s="5" t="s">
        <v>120</v>
      </c>
      <c r="BH20" t="s">
        <v>253</v>
      </c>
      <c r="BI20">
        <v>3150</v>
      </c>
      <c r="BJ20">
        <v>1</v>
      </c>
      <c r="BK20" t="s">
        <v>214</v>
      </c>
      <c r="BL20" t="s">
        <v>179</v>
      </c>
      <c r="BM20">
        <v>1.0608</v>
      </c>
      <c r="BN20" t="s">
        <v>71</v>
      </c>
      <c r="BO20" t="s">
        <v>181</v>
      </c>
      <c r="BP20">
        <v>785.09100000000001</v>
      </c>
    </row>
    <row r="21" spans="1:68" ht="16.5">
      <c r="A21" s="127" t="str">
        <f t="shared" si="18"/>
        <v>태양여객</v>
      </c>
      <c r="B21" s="128" t="str">
        <f t="shared" si="1"/>
        <v>김재현</v>
      </c>
      <c r="C21" s="129" t="str">
        <f t="shared" si="19"/>
        <v>F</v>
      </c>
      <c r="D21" s="130">
        <f t="shared" si="20"/>
        <v>0.76974977640110476</v>
      </c>
      <c r="E21" s="131">
        <f t="shared" si="21"/>
        <v>909</v>
      </c>
      <c r="F21" s="132" t="str">
        <f t="shared" si="22"/>
        <v>590</v>
      </c>
      <c r="G21" s="133" t="str">
        <f t="shared" si="23"/>
        <v>71바5261</v>
      </c>
      <c r="H21" s="134">
        <f t="shared" si="24"/>
        <v>2</v>
      </c>
      <c r="I21" s="135">
        <f t="shared" si="25"/>
        <v>4626.29</v>
      </c>
      <c r="J21" s="136">
        <f t="shared" si="26"/>
        <v>5.7726675666044509E-2</v>
      </c>
      <c r="K21" s="136">
        <f t="shared" si="27"/>
        <v>0.38325744987850741</v>
      </c>
      <c r="L21" s="136">
        <f t="shared" si="28"/>
        <v>0.21291358734536744</v>
      </c>
      <c r="M21" s="137">
        <f t="shared" si="29"/>
        <v>10.029999999999999</v>
      </c>
      <c r="N21" s="138">
        <f t="shared" si="30"/>
        <v>0.47554303772569378</v>
      </c>
      <c r="O21" s="138">
        <f t="shared" si="31"/>
        <v>24.404004072377649</v>
      </c>
      <c r="P21" s="220">
        <f t="shared" si="32"/>
        <v>96</v>
      </c>
      <c r="Q21" s="221">
        <f t="shared" si="33"/>
        <v>22</v>
      </c>
      <c r="R21" s="221">
        <f t="shared" si="34"/>
        <v>1129</v>
      </c>
      <c r="T21">
        <v>533</v>
      </c>
      <c r="U21">
        <v>909</v>
      </c>
      <c r="V21" t="s">
        <v>255</v>
      </c>
      <c r="W21">
        <v>4626.29</v>
      </c>
      <c r="X21">
        <v>2298.2570000000001</v>
      </c>
      <c r="Y21">
        <v>2.0129999999999999</v>
      </c>
      <c r="Z21">
        <v>10.029999999999999</v>
      </c>
      <c r="AA21">
        <v>350.65461099999999</v>
      </c>
      <c r="AB21">
        <v>20.242125000000001</v>
      </c>
      <c r="AC21">
        <v>134.39099200000001</v>
      </c>
      <c r="AD21" s="1">
        <v>985</v>
      </c>
      <c r="AE21">
        <v>22</v>
      </c>
      <c r="AF21">
        <v>1129</v>
      </c>
      <c r="AG21">
        <v>91</v>
      </c>
      <c r="AH21">
        <v>13.193295000000001</v>
      </c>
      <c r="AI21">
        <v>2153.8000000000002</v>
      </c>
      <c r="AJ21">
        <v>0</v>
      </c>
      <c r="AK21">
        <v>96</v>
      </c>
      <c r="AL21">
        <v>38470</v>
      </c>
      <c r="AM21" t="s">
        <v>256</v>
      </c>
      <c r="AN21" t="s">
        <v>488</v>
      </c>
      <c r="AO21">
        <v>2739.558</v>
      </c>
      <c r="AR21" t="s">
        <v>117</v>
      </c>
      <c r="AS21" t="s">
        <v>123</v>
      </c>
      <c r="AT21" t="s">
        <v>229</v>
      </c>
      <c r="AU21" t="s">
        <v>255</v>
      </c>
      <c r="AV21" t="s">
        <v>48</v>
      </c>
      <c r="AW21">
        <v>2</v>
      </c>
      <c r="BB21">
        <v>0.76974977640110476</v>
      </c>
      <c r="BC21" t="s">
        <v>70</v>
      </c>
      <c r="BF21" t="s">
        <v>117</v>
      </c>
      <c r="BG21" t="s">
        <v>123</v>
      </c>
      <c r="BH21" t="s">
        <v>255</v>
      </c>
      <c r="BI21">
        <v>909</v>
      </c>
      <c r="BJ21">
        <v>2</v>
      </c>
      <c r="BK21" t="s">
        <v>229</v>
      </c>
      <c r="BL21" t="s">
        <v>204</v>
      </c>
      <c r="BM21">
        <v>0.76974977640110476</v>
      </c>
      <c r="BN21" t="s">
        <v>70</v>
      </c>
      <c r="BO21" t="s">
        <v>193</v>
      </c>
      <c r="BP21">
        <v>4626.29</v>
      </c>
    </row>
    <row r="22" spans="1:68" ht="16.5">
      <c r="A22" s="110" t="str">
        <f t="shared" si="18"/>
        <v>태양여객</v>
      </c>
      <c r="B22" s="111" t="str">
        <f t="shared" si="1"/>
        <v>김종대</v>
      </c>
      <c r="C22" s="112" t="str">
        <f t="shared" si="19"/>
        <v>B</v>
      </c>
      <c r="D22" s="113">
        <f t="shared" si="20"/>
        <v>0.90791666666666659</v>
      </c>
      <c r="E22" s="114">
        <f t="shared" si="21"/>
        <v>5325</v>
      </c>
      <c r="F22" s="115" t="str">
        <f t="shared" si="22"/>
        <v>581</v>
      </c>
      <c r="G22" s="116" t="str">
        <f t="shared" si="23"/>
        <v>71바7351</v>
      </c>
      <c r="H22" s="117">
        <f t="shared" si="24"/>
        <v>1</v>
      </c>
      <c r="I22" s="118">
        <f t="shared" si="25"/>
        <v>1938.1990000000001</v>
      </c>
      <c r="J22" s="119">
        <f t="shared" si="26"/>
        <v>3.2223192609718773E-2</v>
      </c>
      <c r="K22" s="119">
        <f t="shared" si="27"/>
        <v>0.35588217840758629</v>
      </c>
      <c r="L22" s="119">
        <f t="shared" si="28"/>
        <v>9.7513206848213213E-2</v>
      </c>
      <c r="M22" s="120">
        <f t="shared" si="29"/>
        <v>3.202</v>
      </c>
      <c r="N22" s="121">
        <f t="shared" si="30"/>
        <v>0</v>
      </c>
      <c r="O22" s="121">
        <f t="shared" si="31"/>
        <v>1.083480076091258</v>
      </c>
      <c r="P22" s="222">
        <f t="shared" si="32"/>
        <v>49</v>
      </c>
      <c r="Q22" s="223">
        <f t="shared" si="33"/>
        <v>0</v>
      </c>
      <c r="R22" s="223">
        <f t="shared" si="34"/>
        <v>21</v>
      </c>
      <c r="T22">
        <v>533</v>
      </c>
      <c r="U22">
        <v>5325</v>
      </c>
      <c r="V22" t="s">
        <v>257</v>
      </c>
      <c r="W22">
        <v>1938.1990000000001</v>
      </c>
      <c r="X22">
        <v>889.52700000000004</v>
      </c>
      <c r="Y22">
        <v>2.1789999999999998</v>
      </c>
      <c r="Z22">
        <v>3.202</v>
      </c>
      <c r="AA22">
        <v>170.99354700000001</v>
      </c>
      <c r="AB22">
        <v>5.5099580000000001</v>
      </c>
      <c r="AC22">
        <v>60.853555999999998</v>
      </c>
      <c r="AD22" s="1">
        <v>189</v>
      </c>
      <c r="AE22">
        <v>0</v>
      </c>
      <c r="AF22">
        <v>21</v>
      </c>
      <c r="AG22">
        <v>74</v>
      </c>
      <c r="AH22">
        <v>11.334924000000001</v>
      </c>
      <c r="AI22">
        <v>25.3</v>
      </c>
      <c r="AJ22">
        <v>0</v>
      </c>
      <c r="AK22">
        <v>49</v>
      </c>
      <c r="AL22">
        <v>14719</v>
      </c>
      <c r="AM22" t="s">
        <v>258</v>
      </c>
      <c r="AN22" t="s">
        <v>489</v>
      </c>
      <c r="AO22">
        <v>1938.1990000000001</v>
      </c>
      <c r="AR22" t="s">
        <v>117</v>
      </c>
      <c r="AS22" t="s">
        <v>121</v>
      </c>
      <c r="AT22" t="s">
        <v>219</v>
      </c>
      <c r="AU22" t="s">
        <v>257</v>
      </c>
      <c r="AV22" t="s">
        <v>203</v>
      </c>
      <c r="AW22">
        <v>1</v>
      </c>
      <c r="BB22">
        <v>0.90791666666666659</v>
      </c>
      <c r="BC22" t="s">
        <v>68</v>
      </c>
      <c r="BF22" t="s">
        <v>117</v>
      </c>
      <c r="BG22" t="s">
        <v>121</v>
      </c>
      <c r="BH22" t="s">
        <v>257</v>
      </c>
      <c r="BI22">
        <v>5325</v>
      </c>
      <c r="BJ22">
        <v>1</v>
      </c>
      <c r="BK22" t="s">
        <v>219</v>
      </c>
      <c r="BL22" t="s">
        <v>179</v>
      </c>
      <c r="BM22">
        <v>0.90791666666666659</v>
      </c>
      <c r="BN22" t="s">
        <v>68</v>
      </c>
      <c r="BO22" t="s">
        <v>180</v>
      </c>
      <c r="BP22">
        <v>1938.1990000000001</v>
      </c>
    </row>
    <row r="23" spans="1:68" ht="16.5">
      <c r="A23" s="127" t="str">
        <f t="shared" si="18"/>
        <v>태양여객</v>
      </c>
      <c r="B23" s="128" t="str">
        <f t="shared" si="1"/>
        <v>김진열</v>
      </c>
      <c r="C23" s="129" t="str">
        <f t="shared" si="19"/>
        <v>S</v>
      </c>
      <c r="D23" s="130">
        <f t="shared" si="20"/>
        <v>1.0061538461538462</v>
      </c>
      <c r="E23" s="131">
        <f t="shared" si="21"/>
        <v>2625</v>
      </c>
      <c r="F23" s="132" t="str">
        <f t="shared" si="22"/>
        <v>e음89</v>
      </c>
      <c r="G23" s="133" t="str">
        <f t="shared" si="23"/>
        <v>71바7191</v>
      </c>
      <c r="H23" s="134">
        <f t="shared" si="24"/>
        <v>1</v>
      </c>
      <c r="I23" s="135">
        <f t="shared" si="25"/>
        <v>2442.29</v>
      </c>
      <c r="J23" s="136">
        <f t="shared" si="26"/>
        <v>8.6171387262125899E-3</v>
      </c>
      <c r="K23" s="136">
        <f t="shared" si="27"/>
        <v>0.2477392700469887</v>
      </c>
      <c r="L23" s="136">
        <f t="shared" si="28"/>
        <v>0.11464649980141589</v>
      </c>
      <c r="M23" s="137">
        <f t="shared" si="29"/>
        <v>8.0220000000000002</v>
      </c>
      <c r="N23" s="138">
        <f t="shared" si="30"/>
        <v>0.8598487485106191</v>
      </c>
      <c r="O23" s="138">
        <f t="shared" si="31"/>
        <v>8.6803778421072035</v>
      </c>
      <c r="P23" s="220">
        <f t="shared" si="32"/>
        <v>2</v>
      </c>
      <c r="Q23" s="221">
        <f t="shared" si="33"/>
        <v>21</v>
      </c>
      <c r="R23" s="221">
        <f t="shared" si="34"/>
        <v>212</v>
      </c>
      <c r="T23">
        <v>533</v>
      </c>
      <c r="U23">
        <v>2625</v>
      </c>
      <c r="V23" t="s">
        <v>259</v>
      </c>
      <c r="W23">
        <v>2442.29</v>
      </c>
      <c r="X23">
        <v>933.57</v>
      </c>
      <c r="Y23">
        <v>2.6160000000000001</v>
      </c>
      <c r="Z23">
        <v>8.0220000000000002</v>
      </c>
      <c r="AA23">
        <v>125.34845199999999</v>
      </c>
      <c r="AB23">
        <v>1.0801449999999999</v>
      </c>
      <c r="AC23">
        <v>31.053733999999999</v>
      </c>
      <c r="AD23" s="1">
        <v>280</v>
      </c>
      <c r="AE23">
        <v>21</v>
      </c>
      <c r="AF23">
        <v>212</v>
      </c>
      <c r="AG23">
        <v>70</v>
      </c>
      <c r="AH23">
        <v>19.484006000000001</v>
      </c>
      <c r="AI23">
        <v>16.3</v>
      </c>
      <c r="AJ23">
        <v>0</v>
      </c>
      <c r="AK23">
        <v>2</v>
      </c>
      <c r="AL23">
        <v>2285</v>
      </c>
      <c r="AM23" t="s">
        <v>260</v>
      </c>
      <c r="AN23" t="s">
        <v>490</v>
      </c>
      <c r="AO23">
        <v>2442.29</v>
      </c>
      <c r="AR23" t="s">
        <v>117</v>
      </c>
      <c r="AS23" t="s">
        <v>127</v>
      </c>
      <c r="AT23" t="s">
        <v>235</v>
      </c>
      <c r="AU23" t="s">
        <v>259</v>
      </c>
      <c r="AV23" t="s">
        <v>48</v>
      </c>
      <c r="AW23">
        <v>1</v>
      </c>
      <c r="BB23">
        <v>1.0061538461538462</v>
      </c>
      <c r="BC23" t="s">
        <v>71</v>
      </c>
      <c r="BF23" t="s">
        <v>117</v>
      </c>
      <c r="BG23" t="s">
        <v>127</v>
      </c>
      <c r="BH23" t="s">
        <v>259</v>
      </c>
      <c r="BI23">
        <v>2625</v>
      </c>
      <c r="BJ23">
        <v>1</v>
      </c>
      <c r="BK23" t="s">
        <v>235</v>
      </c>
      <c r="BL23" t="s">
        <v>179</v>
      </c>
      <c r="BM23">
        <v>1.0061538461538462</v>
      </c>
      <c r="BN23" t="s">
        <v>71</v>
      </c>
      <c r="BO23" t="s">
        <v>181</v>
      </c>
      <c r="BP23">
        <v>2442.29</v>
      </c>
    </row>
    <row r="24" spans="1:68" ht="16.5">
      <c r="A24" s="110" t="str">
        <f t="shared" si="18"/>
        <v>태양여객</v>
      </c>
      <c r="B24" s="111" t="str">
        <f t="shared" si="1"/>
        <v>김충남</v>
      </c>
      <c r="C24" s="112" t="str">
        <f t="shared" si="19"/>
        <v>D</v>
      </c>
      <c r="D24" s="113">
        <f t="shared" si="20"/>
        <v>0.83162434549812692</v>
      </c>
      <c r="E24" s="114">
        <f t="shared" si="21"/>
        <v>2152</v>
      </c>
      <c r="F24" s="115" t="str">
        <f t="shared" si="22"/>
        <v>558</v>
      </c>
      <c r="G24" s="116" t="str">
        <f t="shared" si="23"/>
        <v>71바5254</v>
      </c>
      <c r="H24" s="117">
        <f t="shared" si="24"/>
        <v>2</v>
      </c>
      <c r="I24" s="118">
        <f t="shared" si="25"/>
        <v>2312.904</v>
      </c>
      <c r="J24" s="119">
        <f t="shared" si="26"/>
        <v>1.5115381935161043E-2</v>
      </c>
      <c r="K24" s="119">
        <f t="shared" si="27"/>
        <v>0.37032191273601295</v>
      </c>
      <c r="L24" s="119">
        <f t="shared" si="28"/>
        <v>0.17856339908617047</v>
      </c>
      <c r="M24" s="120">
        <f t="shared" si="29"/>
        <v>5.3470000000000004</v>
      </c>
      <c r="N24" s="121">
        <f t="shared" si="30"/>
        <v>0.12863534195990523</v>
      </c>
      <c r="O24" s="121">
        <f t="shared" si="31"/>
        <v>2.6155852865180726</v>
      </c>
      <c r="P24" s="222">
        <f t="shared" si="32"/>
        <v>14</v>
      </c>
      <c r="Q24" s="223">
        <f t="shared" si="33"/>
        <v>3</v>
      </c>
      <c r="R24" s="223">
        <f t="shared" si="34"/>
        <v>61</v>
      </c>
      <c r="T24">
        <v>533</v>
      </c>
      <c r="U24">
        <v>2152</v>
      </c>
      <c r="V24" t="s">
        <v>261</v>
      </c>
      <c r="W24">
        <v>2332.174</v>
      </c>
      <c r="X24">
        <v>1088.827</v>
      </c>
      <c r="Y24">
        <v>2.1419999999999999</v>
      </c>
      <c r="Z24">
        <v>5.3470000000000004</v>
      </c>
      <c r="AA24">
        <v>180.29494800000001</v>
      </c>
      <c r="AB24">
        <v>2.7252269999999998</v>
      </c>
      <c r="AC24">
        <v>66.767169999999993</v>
      </c>
      <c r="AD24" s="1">
        <v>413</v>
      </c>
      <c r="AE24">
        <v>3</v>
      </c>
      <c r="AF24">
        <v>61</v>
      </c>
      <c r="AG24">
        <v>67</v>
      </c>
      <c r="AH24">
        <v>12.935326</v>
      </c>
      <c r="AI24">
        <v>49</v>
      </c>
      <c r="AJ24">
        <v>0</v>
      </c>
      <c r="AK24">
        <v>14</v>
      </c>
      <c r="AL24">
        <v>4395</v>
      </c>
      <c r="AM24" t="s">
        <v>262</v>
      </c>
      <c r="AN24" t="s">
        <v>491</v>
      </c>
      <c r="AO24">
        <v>2024.36</v>
      </c>
      <c r="AR24" t="s">
        <v>117</v>
      </c>
      <c r="AS24" t="s">
        <v>119</v>
      </c>
      <c r="AT24" t="s">
        <v>207</v>
      </c>
      <c r="AU24" t="s">
        <v>261</v>
      </c>
      <c r="AV24" t="s">
        <v>203</v>
      </c>
      <c r="AW24">
        <v>2</v>
      </c>
      <c r="BB24">
        <v>0.83162434549812692</v>
      </c>
      <c r="BC24" t="s">
        <v>67</v>
      </c>
      <c r="BF24" t="s">
        <v>117</v>
      </c>
      <c r="BG24" s="5" t="s">
        <v>119</v>
      </c>
      <c r="BH24" t="s">
        <v>261</v>
      </c>
      <c r="BI24">
        <v>2152</v>
      </c>
      <c r="BJ24">
        <v>2</v>
      </c>
      <c r="BK24" t="s">
        <v>207</v>
      </c>
      <c r="BL24" t="s">
        <v>221</v>
      </c>
      <c r="BM24">
        <v>0.83162434549812692</v>
      </c>
      <c r="BN24" t="s">
        <v>67</v>
      </c>
      <c r="BO24" t="s">
        <v>184</v>
      </c>
      <c r="BP24">
        <v>2312.904</v>
      </c>
    </row>
    <row r="25" spans="1:68" ht="16.5">
      <c r="A25" s="127" t="str">
        <f t="shared" si="18"/>
        <v>태양여객</v>
      </c>
      <c r="B25" s="128" t="str">
        <f t="shared" si="1"/>
        <v>김태석</v>
      </c>
      <c r="C25" s="129" t="str">
        <f t="shared" si="19"/>
        <v>D</v>
      </c>
      <c r="D25" s="130">
        <f t="shared" si="20"/>
        <v>0.80788849245877592</v>
      </c>
      <c r="E25" s="131">
        <f t="shared" si="21"/>
        <v>113</v>
      </c>
      <c r="F25" s="132" t="str">
        <f t="shared" si="22"/>
        <v>583</v>
      </c>
      <c r="G25" s="133" t="str">
        <f t="shared" si="23"/>
        <v>71바6557</v>
      </c>
      <c r="H25" s="134">
        <f t="shared" si="24"/>
        <v>4</v>
      </c>
      <c r="I25" s="135">
        <f t="shared" si="25"/>
        <v>1033.9139999999998</v>
      </c>
      <c r="J25" s="136">
        <f t="shared" si="26"/>
        <v>4.3123937291909775E-2</v>
      </c>
      <c r="K25" s="136">
        <f t="shared" si="27"/>
        <v>0.37342703326929744</v>
      </c>
      <c r="L25" s="136">
        <f t="shared" si="28"/>
        <v>0.2592091798737613</v>
      </c>
      <c r="M25" s="137">
        <f t="shared" si="29"/>
        <v>13.843999999999999</v>
      </c>
      <c r="N25" s="138">
        <f t="shared" si="30"/>
        <v>0</v>
      </c>
      <c r="O25" s="138">
        <f t="shared" si="31"/>
        <v>28.435633911524558</v>
      </c>
      <c r="P25" s="220">
        <f t="shared" si="32"/>
        <v>26</v>
      </c>
      <c r="Q25" s="221">
        <f t="shared" si="33"/>
        <v>0</v>
      </c>
      <c r="R25" s="221">
        <f t="shared" si="34"/>
        <v>294</v>
      </c>
      <c r="T25">
        <v>533</v>
      </c>
      <c r="U25">
        <v>113</v>
      </c>
      <c r="V25" t="s">
        <v>263</v>
      </c>
      <c r="W25">
        <v>1033.914</v>
      </c>
      <c r="X25">
        <v>479.43400000000003</v>
      </c>
      <c r="Y25">
        <v>2.157</v>
      </c>
      <c r="Z25">
        <v>13.843999999999999</v>
      </c>
      <c r="AA25">
        <v>68.658317999999994</v>
      </c>
      <c r="AB25">
        <v>2.960817</v>
      </c>
      <c r="AC25">
        <v>25.638871999999999</v>
      </c>
      <c r="AD25" s="1">
        <v>268</v>
      </c>
      <c r="AE25">
        <v>0</v>
      </c>
      <c r="AF25">
        <v>294</v>
      </c>
      <c r="AG25">
        <v>85</v>
      </c>
      <c r="AH25">
        <v>15.05883</v>
      </c>
      <c r="AI25">
        <v>529.9</v>
      </c>
      <c r="AJ25">
        <v>0</v>
      </c>
      <c r="AK25">
        <v>26</v>
      </c>
      <c r="AL25">
        <v>12377</v>
      </c>
      <c r="AM25" t="s">
        <v>264</v>
      </c>
      <c r="AN25" t="s">
        <v>492</v>
      </c>
      <c r="AO25">
        <v>352.13799999999998</v>
      </c>
      <c r="AR25" t="s">
        <v>117</v>
      </c>
      <c r="AS25" t="s">
        <v>122</v>
      </c>
      <c r="AT25" t="s">
        <v>222</v>
      </c>
      <c r="AU25" t="s">
        <v>263</v>
      </c>
      <c r="AV25" t="s">
        <v>48</v>
      </c>
      <c r="AW25">
        <v>4</v>
      </c>
      <c r="BB25">
        <v>0.80788849245877592</v>
      </c>
      <c r="BC25" t="s">
        <v>67</v>
      </c>
      <c r="BF25" t="s">
        <v>117</v>
      </c>
      <c r="BG25" t="s">
        <v>122</v>
      </c>
      <c r="BH25" t="s">
        <v>263</v>
      </c>
      <c r="BI25">
        <v>113</v>
      </c>
      <c r="BJ25">
        <v>4</v>
      </c>
      <c r="BK25" t="s">
        <v>222</v>
      </c>
      <c r="BL25" t="s">
        <v>225</v>
      </c>
      <c r="BM25">
        <v>0.80788849245877592</v>
      </c>
      <c r="BN25" t="s">
        <v>67</v>
      </c>
      <c r="BO25" t="s">
        <v>184</v>
      </c>
      <c r="BP25">
        <v>1033.9139999999998</v>
      </c>
    </row>
    <row r="26" spans="1:68" ht="16.5">
      <c r="A26" s="110" t="str">
        <f t="shared" si="18"/>
        <v>태양여객</v>
      </c>
      <c r="B26" s="111" t="str">
        <f t="shared" si="1"/>
        <v>김태연</v>
      </c>
      <c r="C26" s="112" t="str">
        <f t="shared" si="19"/>
        <v>F</v>
      </c>
      <c r="D26" s="113">
        <f t="shared" si="20"/>
        <v>0.79181941585885907</v>
      </c>
      <c r="E26" s="114">
        <f t="shared" si="21"/>
        <v>8866</v>
      </c>
      <c r="F26" s="115" t="str">
        <f t="shared" si="22"/>
        <v>556</v>
      </c>
      <c r="G26" s="116" t="str">
        <f t="shared" si="23"/>
        <v>71바5253</v>
      </c>
      <c r="H26" s="117">
        <f t="shared" si="24"/>
        <v>4</v>
      </c>
      <c r="I26" s="118">
        <f t="shared" si="25"/>
        <v>534.87599999999998</v>
      </c>
      <c r="J26" s="119">
        <f t="shared" si="26"/>
        <v>7.0578328534520535E-2</v>
      </c>
      <c r="K26" s="119">
        <f t="shared" si="27"/>
        <v>0.4152735182348159</v>
      </c>
      <c r="L26" s="119">
        <f t="shared" si="28"/>
        <v>0.14208900754567413</v>
      </c>
      <c r="M26" s="120">
        <f t="shared" si="29"/>
        <v>8.6340000000000003</v>
      </c>
      <c r="N26" s="121">
        <f t="shared" si="30"/>
        <v>0</v>
      </c>
      <c r="O26" s="121">
        <f t="shared" si="31"/>
        <v>9.9088386841062235</v>
      </c>
      <c r="P26" s="222">
        <f t="shared" si="32"/>
        <v>17</v>
      </c>
      <c r="Q26" s="223">
        <f t="shared" si="33"/>
        <v>0</v>
      </c>
      <c r="R26" s="223">
        <f t="shared" si="34"/>
        <v>53</v>
      </c>
      <c r="T26">
        <v>533</v>
      </c>
      <c r="U26">
        <v>8866</v>
      </c>
      <c r="V26" t="s">
        <v>265</v>
      </c>
      <c r="W26">
        <v>534.87599999999998</v>
      </c>
      <c r="X26">
        <v>267.82</v>
      </c>
      <c r="Y26">
        <v>1.9970000000000001</v>
      </c>
      <c r="Z26">
        <v>8.6340000000000003</v>
      </c>
      <c r="AA26">
        <v>46.827207000000001</v>
      </c>
      <c r="AB26">
        <v>3.304986</v>
      </c>
      <c r="AC26">
        <v>19.446099</v>
      </c>
      <c r="AD26" s="1">
        <v>76</v>
      </c>
      <c r="AE26">
        <v>0</v>
      </c>
      <c r="AF26">
        <v>53</v>
      </c>
      <c r="AG26">
        <v>66</v>
      </c>
      <c r="AH26">
        <v>11.422333999999999</v>
      </c>
      <c r="AI26">
        <v>0.5</v>
      </c>
      <c r="AJ26">
        <v>0</v>
      </c>
      <c r="AK26">
        <v>17</v>
      </c>
      <c r="AL26">
        <v>9311</v>
      </c>
      <c r="AM26" t="s">
        <v>266</v>
      </c>
      <c r="AN26" t="s">
        <v>493</v>
      </c>
      <c r="AO26">
        <v>183.84700000000001</v>
      </c>
      <c r="AR26" t="s">
        <v>117</v>
      </c>
      <c r="AS26" t="s">
        <v>118</v>
      </c>
      <c r="AT26" t="s">
        <v>202</v>
      </c>
      <c r="AU26" t="s">
        <v>265</v>
      </c>
      <c r="AV26" t="s">
        <v>203</v>
      </c>
      <c r="AW26">
        <v>4</v>
      </c>
      <c r="BB26">
        <v>0.79181941585885907</v>
      </c>
      <c r="BC26" t="s">
        <v>70</v>
      </c>
      <c r="BF26" t="s">
        <v>117</v>
      </c>
      <c r="BG26" t="s">
        <v>118</v>
      </c>
      <c r="BH26" t="s">
        <v>265</v>
      </c>
      <c r="BI26">
        <v>8866</v>
      </c>
      <c r="BJ26">
        <v>4</v>
      </c>
      <c r="BK26" t="s">
        <v>202</v>
      </c>
      <c r="BL26" t="s">
        <v>214</v>
      </c>
      <c r="BM26">
        <v>0.79181941585885907</v>
      </c>
      <c r="BN26" t="s">
        <v>70</v>
      </c>
      <c r="BO26" t="s">
        <v>193</v>
      </c>
      <c r="BP26">
        <v>534.87599999999998</v>
      </c>
    </row>
    <row r="27" spans="1:68" ht="16.5">
      <c r="A27" s="127" t="str">
        <f t="shared" si="18"/>
        <v>태양여객</v>
      </c>
      <c r="B27" s="128" t="str">
        <f t="shared" si="1"/>
        <v>박계수</v>
      </c>
      <c r="C27" s="129" t="str">
        <f t="shared" si="19"/>
        <v>A</v>
      </c>
      <c r="D27" s="130">
        <f t="shared" si="20"/>
        <v>0.98599999999999999</v>
      </c>
      <c r="E27" s="131">
        <f t="shared" si="21"/>
        <v>9600</v>
      </c>
      <c r="F27" s="132" t="str">
        <f t="shared" si="22"/>
        <v>556</v>
      </c>
      <c r="G27" s="133" t="str">
        <f t="shared" si="23"/>
        <v>71바5253</v>
      </c>
      <c r="H27" s="134">
        <f t="shared" si="24"/>
        <v>1</v>
      </c>
      <c r="I27" s="135">
        <f t="shared" si="25"/>
        <v>1391.3789999999999</v>
      </c>
      <c r="J27" s="136">
        <f t="shared" si="26"/>
        <v>1.5436959196936507E-2</v>
      </c>
      <c r="K27" s="136">
        <f t="shared" si="27"/>
        <v>0.35175807147665683</v>
      </c>
      <c r="L27" s="136">
        <f t="shared" si="28"/>
        <v>0.22208183392159866</v>
      </c>
      <c r="M27" s="137">
        <f t="shared" si="29"/>
        <v>5.0010000000000003</v>
      </c>
      <c r="N27" s="138">
        <f t="shared" si="30"/>
        <v>0.4312268619836867</v>
      </c>
      <c r="O27" s="138">
        <f t="shared" si="31"/>
        <v>5.605949205787927</v>
      </c>
      <c r="P27" s="220">
        <f t="shared" si="32"/>
        <v>6</v>
      </c>
      <c r="Q27" s="221">
        <f t="shared" si="33"/>
        <v>6</v>
      </c>
      <c r="R27" s="221">
        <f t="shared" si="34"/>
        <v>78</v>
      </c>
      <c r="T27">
        <v>533</v>
      </c>
      <c r="U27">
        <v>9600</v>
      </c>
      <c r="V27" t="s">
        <v>267</v>
      </c>
      <c r="W27">
        <v>1391.3789999999999</v>
      </c>
      <c r="X27">
        <v>564.41200000000003</v>
      </c>
      <c r="Y27">
        <v>2.4649999999999999</v>
      </c>
      <c r="Z27">
        <v>5.0010000000000003</v>
      </c>
      <c r="AA27">
        <v>102.548305</v>
      </c>
      <c r="AB27">
        <v>1.5830340000000001</v>
      </c>
      <c r="AC27">
        <v>36.072194000000003</v>
      </c>
      <c r="AD27" s="1">
        <v>309</v>
      </c>
      <c r="AE27">
        <v>6</v>
      </c>
      <c r="AF27">
        <v>78</v>
      </c>
      <c r="AG27">
        <v>68</v>
      </c>
      <c r="AH27">
        <v>13.568035</v>
      </c>
      <c r="AI27">
        <v>173.8</v>
      </c>
      <c r="AJ27">
        <v>0</v>
      </c>
      <c r="AK27">
        <v>6</v>
      </c>
      <c r="AL27">
        <v>1060</v>
      </c>
      <c r="AM27" t="s">
        <v>268</v>
      </c>
      <c r="AN27" t="s">
        <v>494</v>
      </c>
      <c r="AO27">
        <v>1391.3789999999999</v>
      </c>
      <c r="AR27" t="s">
        <v>117</v>
      </c>
      <c r="AS27" t="s">
        <v>118</v>
      </c>
      <c r="AT27" t="s">
        <v>202</v>
      </c>
      <c r="AU27" t="s">
        <v>267</v>
      </c>
      <c r="AV27" t="s">
        <v>203</v>
      </c>
      <c r="AW27">
        <v>1</v>
      </c>
      <c r="BB27">
        <v>0.98599999999999999</v>
      </c>
      <c r="BC27" t="s">
        <v>66</v>
      </c>
      <c r="BF27" t="s">
        <v>117</v>
      </c>
      <c r="BG27" s="5" t="s">
        <v>118</v>
      </c>
      <c r="BH27" t="s">
        <v>267</v>
      </c>
      <c r="BI27">
        <v>9600</v>
      </c>
      <c r="BJ27">
        <v>1</v>
      </c>
      <c r="BK27" t="s">
        <v>202</v>
      </c>
      <c r="BL27" t="s">
        <v>179</v>
      </c>
      <c r="BM27">
        <v>0.98599999999999999</v>
      </c>
      <c r="BN27" t="s">
        <v>66</v>
      </c>
      <c r="BO27" t="s">
        <v>183</v>
      </c>
      <c r="BP27">
        <v>1391.3789999999999</v>
      </c>
    </row>
    <row r="28" spans="1:68" ht="16.5">
      <c r="A28" s="110" t="str">
        <f t="shared" si="18"/>
        <v>태양여객</v>
      </c>
      <c r="B28" s="111" t="str">
        <f t="shared" si="1"/>
        <v>박동근</v>
      </c>
      <c r="C28" s="112" t="str">
        <f t="shared" si="19"/>
        <v>B</v>
      </c>
      <c r="D28" s="113">
        <f t="shared" si="20"/>
        <v>0.93311548547325374</v>
      </c>
      <c r="E28" s="114">
        <f t="shared" si="21"/>
        <v>3804</v>
      </c>
      <c r="F28" s="115" t="str">
        <f t="shared" si="22"/>
        <v>e음55</v>
      </c>
      <c r="G28" s="116" t="str">
        <f t="shared" si="23"/>
        <v>72바2021</v>
      </c>
      <c r="H28" s="117">
        <f t="shared" si="24"/>
        <v>4</v>
      </c>
      <c r="I28" s="118">
        <f t="shared" si="25"/>
        <v>1503.046</v>
      </c>
      <c r="J28" s="119">
        <f t="shared" si="26"/>
        <v>2.9361255577110883E-2</v>
      </c>
      <c r="K28" s="119">
        <f t="shared" si="27"/>
        <v>0.26254526606467965</v>
      </c>
      <c r="L28" s="119">
        <f t="shared" si="28"/>
        <v>0.22354605248275833</v>
      </c>
      <c r="M28" s="120">
        <f t="shared" si="29"/>
        <v>6.5339999999999998</v>
      </c>
      <c r="N28" s="121">
        <f t="shared" si="30"/>
        <v>0</v>
      </c>
      <c r="O28" s="121">
        <f t="shared" si="31"/>
        <v>0.79837875886699405</v>
      </c>
      <c r="P28" s="222">
        <f t="shared" si="32"/>
        <v>4</v>
      </c>
      <c r="Q28" s="223">
        <f t="shared" si="33"/>
        <v>0</v>
      </c>
      <c r="R28" s="223">
        <f t="shared" si="34"/>
        <v>12</v>
      </c>
      <c r="T28">
        <v>533</v>
      </c>
      <c r="U28">
        <v>3804</v>
      </c>
      <c r="V28" t="s">
        <v>269</v>
      </c>
      <c r="W28">
        <v>1503.046</v>
      </c>
      <c r="X28">
        <v>474.56900000000002</v>
      </c>
      <c r="Y28">
        <v>3.1669999999999998</v>
      </c>
      <c r="Z28">
        <v>6.5339999999999998</v>
      </c>
      <c r="AA28">
        <v>88.238562999999999</v>
      </c>
      <c r="AB28">
        <v>2.590795</v>
      </c>
      <c r="AC28">
        <v>23.166616999999999</v>
      </c>
      <c r="AD28" s="1">
        <v>336</v>
      </c>
      <c r="AE28">
        <v>0</v>
      </c>
      <c r="AF28">
        <v>12</v>
      </c>
      <c r="AG28">
        <v>69</v>
      </c>
      <c r="AH28">
        <v>17.03389</v>
      </c>
      <c r="AI28">
        <v>18.100000000000001</v>
      </c>
      <c r="AJ28">
        <v>0</v>
      </c>
      <c r="AK28">
        <v>4</v>
      </c>
      <c r="AL28">
        <v>1088</v>
      </c>
      <c r="AM28" t="s">
        <v>270</v>
      </c>
      <c r="AN28" t="s">
        <v>495</v>
      </c>
      <c r="AO28">
        <v>783.08</v>
      </c>
      <c r="AR28" t="s">
        <v>117</v>
      </c>
      <c r="AS28" t="s">
        <v>124</v>
      </c>
      <c r="AT28" t="s">
        <v>231</v>
      </c>
      <c r="AU28" t="s">
        <v>269</v>
      </c>
      <c r="AV28" t="s">
        <v>48</v>
      </c>
      <c r="AW28">
        <v>4</v>
      </c>
      <c r="BB28">
        <v>0.93311548547325374</v>
      </c>
      <c r="BC28" t="s">
        <v>68</v>
      </c>
      <c r="BF28" t="s">
        <v>117</v>
      </c>
      <c r="BG28" s="5" t="s">
        <v>124</v>
      </c>
      <c r="BH28" t="s">
        <v>269</v>
      </c>
      <c r="BI28">
        <v>3804</v>
      </c>
      <c r="BJ28">
        <v>4</v>
      </c>
      <c r="BK28" t="s">
        <v>231</v>
      </c>
      <c r="BL28" t="s">
        <v>232</v>
      </c>
      <c r="BM28">
        <v>0.93311548547325374</v>
      </c>
      <c r="BN28" t="s">
        <v>68</v>
      </c>
      <c r="BO28" t="s">
        <v>180</v>
      </c>
      <c r="BP28">
        <v>1503.046</v>
      </c>
    </row>
    <row r="29" spans="1:68" ht="16.5">
      <c r="A29" s="127" t="str">
        <f t="shared" si="18"/>
        <v>태양여객</v>
      </c>
      <c r="B29" s="128" t="str">
        <f t="shared" si="1"/>
        <v>박문수</v>
      </c>
      <c r="C29" s="129" t="str">
        <f t="shared" si="19"/>
        <v>A</v>
      </c>
      <c r="D29" s="130">
        <f t="shared" si="20"/>
        <v>0.96423076923076922</v>
      </c>
      <c r="E29" s="131">
        <f t="shared" si="21"/>
        <v>6177</v>
      </c>
      <c r="F29" s="132" t="str">
        <f t="shared" si="22"/>
        <v>e음89</v>
      </c>
      <c r="G29" s="133" t="str">
        <f t="shared" si="23"/>
        <v>71바7191</v>
      </c>
      <c r="H29" s="134">
        <f t="shared" si="24"/>
        <v>1</v>
      </c>
      <c r="I29" s="135">
        <f t="shared" si="25"/>
        <v>2354.665</v>
      </c>
      <c r="J29" s="136">
        <f t="shared" si="26"/>
        <v>1.7285667553798505E-2</v>
      </c>
      <c r="K29" s="136">
        <f t="shared" si="27"/>
        <v>0.30110879025364551</v>
      </c>
      <c r="L29" s="136">
        <f t="shared" si="28"/>
        <v>0.12358445893577218</v>
      </c>
      <c r="M29" s="137">
        <f t="shared" si="29"/>
        <v>8.1720000000000006</v>
      </c>
      <c r="N29" s="138">
        <f t="shared" si="30"/>
        <v>0</v>
      </c>
      <c r="O29" s="138">
        <f t="shared" si="31"/>
        <v>3.1002286949523605</v>
      </c>
      <c r="P29" s="220">
        <f t="shared" si="32"/>
        <v>8</v>
      </c>
      <c r="Q29" s="221">
        <f t="shared" si="33"/>
        <v>0</v>
      </c>
      <c r="R29" s="221">
        <f t="shared" si="34"/>
        <v>73</v>
      </c>
      <c r="T29">
        <v>533</v>
      </c>
      <c r="U29">
        <v>6177</v>
      </c>
      <c r="V29" t="s">
        <v>271</v>
      </c>
      <c r="W29">
        <v>2354.665</v>
      </c>
      <c r="X29">
        <v>939.27599999999995</v>
      </c>
      <c r="Y29">
        <v>2.5070000000000001</v>
      </c>
      <c r="Z29">
        <v>8.1720000000000006</v>
      </c>
      <c r="AA29">
        <v>136.23604599999999</v>
      </c>
      <c r="AB29">
        <v>2.3549310000000001</v>
      </c>
      <c r="AC29">
        <v>41.021870999999997</v>
      </c>
      <c r="AD29" s="1">
        <v>291</v>
      </c>
      <c r="AE29">
        <v>0</v>
      </c>
      <c r="AF29">
        <v>73</v>
      </c>
      <c r="AG29">
        <v>60</v>
      </c>
      <c r="AH29">
        <v>17.283715000000001</v>
      </c>
      <c r="AI29">
        <v>0</v>
      </c>
      <c r="AJ29">
        <v>0</v>
      </c>
      <c r="AK29">
        <v>8</v>
      </c>
      <c r="AL29">
        <v>1341</v>
      </c>
      <c r="AM29" t="s">
        <v>272</v>
      </c>
      <c r="AN29" t="s">
        <v>496</v>
      </c>
      <c r="AO29">
        <v>2354.665</v>
      </c>
      <c r="AR29" t="s">
        <v>117</v>
      </c>
      <c r="AS29" t="s">
        <v>127</v>
      </c>
      <c r="AT29" t="s">
        <v>235</v>
      </c>
      <c r="AU29" t="s">
        <v>271</v>
      </c>
      <c r="AV29" t="s">
        <v>48</v>
      </c>
      <c r="AW29">
        <v>1</v>
      </c>
      <c r="BB29">
        <v>0.96423076923076922</v>
      </c>
      <c r="BC29" t="s">
        <v>66</v>
      </c>
      <c r="BF29" t="s">
        <v>117</v>
      </c>
      <c r="BG29" s="5" t="s">
        <v>127</v>
      </c>
      <c r="BH29" t="s">
        <v>271</v>
      </c>
      <c r="BI29">
        <v>6177</v>
      </c>
      <c r="BJ29">
        <v>1</v>
      </c>
      <c r="BK29" t="s">
        <v>235</v>
      </c>
      <c r="BL29" t="s">
        <v>179</v>
      </c>
      <c r="BM29">
        <v>0.96423076923076922</v>
      </c>
      <c r="BN29" t="s">
        <v>66</v>
      </c>
      <c r="BO29" t="s">
        <v>183</v>
      </c>
      <c r="BP29">
        <v>2354.665</v>
      </c>
    </row>
    <row r="30" spans="1:68" ht="16.5">
      <c r="A30" s="110" t="str">
        <f t="shared" si="18"/>
        <v>태양여객</v>
      </c>
      <c r="B30" s="111" t="str">
        <f t="shared" si="1"/>
        <v>박미상</v>
      </c>
      <c r="C30" s="112" t="str">
        <f t="shared" si="19"/>
        <v>B</v>
      </c>
      <c r="D30" s="113">
        <f t="shared" si="20"/>
        <v>0.93527777777777776</v>
      </c>
      <c r="E30" s="114">
        <f t="shared" si="21"/>
        <v>880</v>
      </c>
      <c r="F30" s="115" t="str">
        <f t="shared" si="22"/>
        <v>e음55</v>
      </c>
      <c r="G30" s="116" t="str">
        <f t="shared" si="23"/>
        <v>72바2021</v>
      </c>
      <c r="H30" s="117">
        <f t="shared" si="24"/>
        <v>1</v>
      </c>
      <c r="I30" s="118">
        <f t="shared" si="25"/>
        <v>1968.085</v>
      </c>
      <c r="J30" s="119">
        <f t="shared" si="26"/>
        <v>6.7073932458430907E-2</v>
      </c>
      <c r="K30" s="119">
        <f t="shared" si="27"/>
        <v>0.27327364163509948</v>
      </c>
      <c r="L30" s="119">
        <f t="shared" si="28"/>
        <v>0.27234596066734923</v>
      </c>
      <c r="M30" s="120">
        <f t="shared" si="29"/>
        <v>8.1389999999999993</v>
      </c>
      <c r="N30" s="121">
        <f t="shared" si="30"/>
        <v>0</v>
      </c>
      <c r="O30" s="121">
        <f t="shared" si="31"/>
        <v>9.8064870165668658</v>
      </c>
      <c r="P30" s="222">
        <f t="shared" si="32"/>
        <v>28</v>
      </c>
      <c r="Q30" s="223">
        <f t="shared" si="33"/>
        <v>0</v>
      </c>
      <c r="R30" s="223">
        <f t="shared" si="34"/>
        <v>193</v>
      </c>
      <c r="T30">
        <v>533</v>
      </c>
      <c r="U30">
        <v>880</v>
      </c>
      <c r="V30" t="s">
        <v>273</v>
      </c>
      <c r="W30">
        <v>1968.085</v>
      </c>
      <c r="X30">
        <v>584.51800000000003</v>
      </c>
      <c r="Y30">
        <v>3.367</v>
      </c>
      <c r="Z30">
        <v>8.1389999999999993</v>
      </c>
      <c r="AA30">
        <v>103.599666</v>
      </c>
      <c r="AB30">
        <v>6.9488370000000002</v>
      </c>
      <c r="AC30">
        <v>28.311057999999999</v>
      </c>
      <c r="AD30" s="1">
        <v>536</v>
      </c>
      <c r="AE30">
        <v>0</v>
      </c>
      <c r="AF30">
        <v>193</v>
      </c>
      <c r="AG30">
        <v>72</v>
      </c>
      <c r="AH30">
        <v>18.997019999999999</v>
      </c>
      <c r="AI30">
        <v>90.1</v>
      </c>
      <c r="AJ30">
        <v>0</v>
      </c>
      <c r="AK30">
        <v>28</v>
      </c>
      <c r="AL30">
        <v>3823</v>
      </c>
      <c r="AM30" t="s">
        <v>274</v>
      </c>
      <c r="AN30" t="s">
        <v>497</v>
      </c>
      <c r="AO30">
        <v>1968.085</v>
      </c>
      <c r="AR30" t="s">
        <v>117</v>
      </c>
      <c r="AS30" t="s">
        <v>124</v>
      </c>
      <c r="AT30" t="s">
        <v>231</v>
      </c>
      <c r="AU30" t="s">
        <v>273</v>
      </c>
      <c r="AV30" t="s">
        <v>48</v>
      </c>
      <c r="AW30">
        <v>1</v>
      </c>
      <c r="BB30">
        <v>0.93527777777777776</v>
      </c>
      <c r="BC30" t="s">
        <v>68</v>
      </c>
      <c r="BF30" t="s">
        <v>117</v>
      </c>
      <c r="BG30" t="s">
        <v>124</v>
      </c>
      <c r="BH30" t="s">
        <v>273</v>
      </c>
      <c r="BI30">
        <v>880</v>
      </c>
      <c r="BJ30">
        <v>1</v>
      </c>
      <c r="BK30" t="s">
        <v>231</v>
      </c>
      <c r="BL30" t="s">
        <v>179</v>
      </c>
      <c r="BM30">
        <v>0.93527777777777776</v>
      </c>
      <c r="BN30" t="s">
        <v>68</v>
      </c>
      <c r="BO30" t="s">
        <v>180</v>
      </c>
      <c r="BP30">
        <v>1968.085</v>
      </c>
    </row>
    <row r="31" spans="1:68" ht="16.5">
      <c r="A31" s="127" t="str">
        <f t="shared" si="18"/>
        <v>태양여객</v>
      </c>
      <c r="B31" s="128" t="str">
        <f t="shared" si="1"/>
        <v>박석진</v>
      </c>
      <c r="C31" s="129" t="str">
        <f t="shared" si="19"/>
        <v>S</v>
      </c>
      <c r="D31" s="130">
        <f t="shared" si="20"/>
        <v>1.013629648381474</v>
      </c>
      <c r="E31" s="131">
        <f t="shared" si="21"/>
        <v>6882</v>
      </c>
      <c r="F31" s="132" t="str">
        <f t="shared" si="22"/>
        <v>583</v>
      </c>
      <c r="G31" s="133" t="str">
        <f t="shared" si="23"/>
        <v>71바7403</v>
      </c>
      <c r="H31" s="134">
        <f t="shared" si="24"/>
        <v>4</v>
      </c>
      <c r="I31" s="135">
        <f t="shared" si="25"/>
        <v>1442.8969999999999</v>
      </c>
      <c r="J31" s="136">
        <f t="shared" si="26"/>
        <v>9.2847465949232131E-3</v>
      </c>
      <c r="K31" s="136">
        <f t="shared" si="27"/>
        <v>0.31505288304529872</v>
      </c>
      <c r="L31" s="136">
        <f t="shared" si="28"/>
        <v>0.1566293366747592</v>
      </c>
      <c r="M31" s="137">
        <f t="shared" si="29"/>
        <v>8.7650000000000006</v>
      </c>
      <c r="N31" s="138">
        <f t="shared" si="30"/>
        <v>0</v>
      </c>
      <c r="O31" s="138">
        <f t="shared" si="31"/>
        <v>8.4552119797878849</v>
      </c>
      <c r="P31" s="220">
        <f t="shared" si="32"/>
        <v>0</v>
      </c>
      <c r="Q31" s="221">
        <f t="shared" si="33"/>
        <v>0</v>
      </c>
      <c r="R31" s="221">
        <f t="shared" si="34"/>
        <v>122</v>
      </c>
      <c r="T31">
        <v>533</v>
      </c>
      <c r="U31">
        <v>6882</v>
      </c>
      <c r="V31" t="s">
        <v>275</v>
      </c>
      <c r="W31">
        <v>1442.8969999999999</v>
      </c>
      <c r="X31">
        <v>529.71400000000006</v>
      </c>
      <c r="Y31">
        <v>2.7240000000000002</v>
      </c>
      <c r="Z31">
        <v>8.7650000000000006</v>
      </c>
      <c r="AA31">
        <v>84.365791999999999</v>
      </c>
      <c r="AB31">
        <v>0.78331499999999998</v>
      </c>
      <c r="AC31">
        <v>26.579685999999999</v>
      </c>
      <c r="AD31" s="1">
        <v>226</v>
      </c>
      <c r="AE31">
        <v>0</v>
      </c>
      <c r="AF31">
        <v>122</v>
      </c>
      <c r="AG31">
        <v>72</v>
      </c>
      <c r="AH31">
        <v>17.102867</v>
      </c>
      <c r="AI31">
        <v>60.7</v>
      </c>
      <c r="AJ31">
        <v>0</v>
      </c>
      <c r="AK31">
        <v>0</v>
      </c>
      <c r="AL31">
        <v>0</v>
      </c>
      <c r="AM31" t="s">
        <v>276</v>
      </c>
      <c r="AN31" t="s">
        <v>498</v>
      </c>
      <c r="AO31">
        <v>1089.6579999999999</v>
      </c>
      <c r="AR31" t="s">
        <v>117</v>
      </c>
      <c r="AS31" t="s">
        <v>122</v>
      </c>
      <c r="AT31" t="s">
        <v>225</v>
      </c>
      <c r="AU31" t="s">
        <v>275</v>
      </c>
      <c r="AV31" t="s">
        <v>48</v>
      </c>
      <c r="AW31">
        <v>4</v>
      </c>
      <c r="BB31">
        <v>1.013629648381474</v>
      </c>
      <c r="BC31" t="s">
        <v>71</v>
      </c>
      <c r="BF31" t="s">
        <v>117</v>
      </c>
      <c r="BG31" s="5" t="s">
        <v>122</v>
      </c>
      <c r="BH31" t="s">
        <v>275</v>
      </c>
      <c r="BI31">
        <v>6882</v>
      </c>
      <c r="BJ31">
        <v>4</v>
      </c>
      <c r="BK31" t="s">
        <v>225</v>
      </c>
      <c r="BL31" t="s">
        <v>227</v>
      </c>
      <c r="BM31">
        <v>1.013629648381474</v>
      </c>
      <c r="BN31" t="s">
        <v>71</v>
      </c>
      <c r="BO31" t="s">
        <v>181</v>
      </c>
      <c r="BP31">
        <v>1442.8969999999999</v>
      </c>
    </row>
    <row r="32" spans="1:68" ht="16.5">
      <c r="A32" s="110" t="str">
        <f t="shared" si="18"/>
        <v>태양여객</v>
      </c>
      <c r="B32" s="111" t="str">
        <f t="shared" si="1"/>
        <v>박성호</v>
      </c>
      <c r="C32" s="112" t="str">
        <f t="shared" si="19"/>
        <v>F</v>
      </c>
      <c r="D32" s="113">
        <f t="shared" si="20"/>
        <v>0.73799999999999999</v>
      </c>
      <c r="E32" s="114">
        <f t="shared" si="21"/>
        <v>9916</v>
      </c>
      <c r="F32" s="115" t="str">
        <f t="shared" si="22"/>
        <v>581</v>
      </c>
      <c r="G32" s="116" t="str">
        <f t="shared" si="23"/>
        <v>71바7352</v>
      </c>
      <c r="H32" s="117">
        <f t="shared" si="24"/>
        <v>1</v>
      </c>
      <c r="I32" s="118">
        <f t="shared" si="25"/>
        <v>1940.07</v>
      </c>
      <c r="J32" s="119">
        <f t="shared" si="26"/>
        <v>3.6936790035852193E-2</v>
      </c>
      <c r="K32" s="119">
        <f t="shared" si="27"/>
        <v>0.39152608691783303</v>
      </c>
      <c r="L32" s="119">
        <f t="shared" si="28"/>
        <v>0.12216054059905056</v>
      </c>
      <c r="M32" s="120">
        <f t="shared" si="29"/>
        <v>6.1520000000000001</v>
      </c>
      <c r="N32" s="121">
        <f t="shared" si="30"/>
        <v>0.40319410368942765</v>
      </c>
      <c r="O32" s="121">
        <f t="shared" si="31"/>
        <v>1.4615786258741752</v>
      </c>
      <c r="P32" s="222">
        <f t="shared" si="32"/>
        <v>46</v>
      </c>
      <c r="Q32" s="223">
        <f t="shared" si="33"/>
        <v>8</v>
      </c>
      <c r="R32" s="223">
        <f t="shared" si="34"/>
        <v>29</v>
      </c>
      <c r="T32">
        <v>533</v>
      </c>
      <c r="U32">
        <v>9916</v>
      </c>
      <c r="V32" t="s">
        <v>277</v>
      </c>
      <c r="W32">
        <v>1984.1559999999999</v>
      </c>
      <c r="X32">
        <v>1074.43</v>
      </c>
      <c r="Y32">
        <v>1.847</v>
      </c>
      <c r="Z32">
        <v>6.1520000000000001</v>
      </c>
      <c r="AA32">
        <v>181.04356100000001</v>
      </c>
      <c r="AB32">
        <v>6.6871679999999998</v>
      </c>
      <c r="AC32">
        <v>70.883277000000007</v>
      </c>
      <c r="AD32" s="1">
        <v>237</v>
      </c>
      <c r="AE32">
        <v>8</v>
      </c>
      <c r="AF32">
        <v>29</v>
      </c>
      <c r="AG32">
        <v>62</v>
      </c>
      <c r="AH32">
        <v>10.95955</v>
      </c>
      <c r="AI32">
        <v>32.799999999999997</v>
      </c>
      <c r="AJ32">
        <v>0</v>
      </c>
      <c r="AK32">
        <v>46</v>
      </c>
      <c r="AL32">
        <v>17817</v>
      </c>
      <c r="AM32" t="s">
        <v>278</v>
      </c>
      <c r="AN32" t="s">
        <v>499</v>
      </c>
      <c r="AO32">
        <v>1940.07</v>
      </c>
      <c r="AR32" t="s">
        <v>117</v>
      </c>
      <c r="AS32" t="s">
        <v>121</v>
      </c>
      <c r="AT32" t="s">
        <v>220</v>
      </c>
      <c r="AU32" t="s">
        <v>277</v>
      </c>
      <c r="AV32" t="s">
        <v>203</v>
      </c>
      <c r="AW32">
        <v>1</v>
      </c>
      <c r="BB32">
        <v>0.73799999999999999</v>
      </c>
      <c r="BC32" t="s">
        <v>70</v>
      </c>
      <c r="BF32" t="s">
        <v>117</v>
      </c>
      <c r="BG32" t="s">
        <v>121</v>
      </c>
      <c r="BH32" t="s">
        <v>277</v>
      </c>
      <c r="BI32">
        <v>9916</v>
      </c>
      <c r="BJ32">
        <v>1</v>
      </c>
      <c r="BK32" t="s">
        <v>220</v>
      </c>
      <c r="BL32" t="s">
        <v>179</v>
      </c>
      <c r="BM32">
        <v>0.73799999999999999</v>
      </c>
      <c r="BN32" t="s">
        <v>70</v>
      </c>
      <c r="BO32" t="s">
        <v>193</v>
      </c>
      <c r="BP32">
        <v>1940.07</v>
      </c>
    </row>
    <row r="33" spans="1:68" ht="16.5">
      <c r="A33" s="127" t="str">
        <f t="shared" si="18"/>
        <v>태양여객</v>
      </c>
      <c r="B33" s="128" t="str">
        <f t="shared" si="1"/>
        <v>박정민</v>
      </c>
      <c r="C33" s="129" t="str">
        <f t="shared" si="19"/>
        <v>C</v>
      </c>
      <c r="D33" s="130">
        <f t="shared" si="20"/>
        <v>0.88094411928384375</v>
      </c>
      <c r="E33" s="131">
        <f t="shared" si="21"/>
        <v>9972</v>
      </c>
      <c r="F33" s="132" t="str">
        <f t="shared" si="22"/>
        <v>581</v>
      </c>
      <c r="G33" s="133" t="str">
        <f t="shared" si="23"/>
        <v>71바7405</v>
      </c>
      <c r="H33" s="134">
        <f t="shared" si="24"/>
        <v>2</v>
      </c>
      <c r="I33" s="135">
        <f t="shared" si="25"/>
        <v>1024.2460000000001</v>
      </c>
      <c r="J33" s="136">
        <f t="shared" si="26"/>
        <v>7.3302404054623127E-2</v>
      </c>
      <c r="K33" s="136">
        <f t="shared" si="27"/>
        <v>0.33762005385189908</v>
      </c>
      <c r="L33" s="136">
        <f t="shared" si="28"/>
        <v>7.0295612577447208E-2</v>
      </c>
      <c r="M33" s="137">
        <f t="shared" si="29"/>
        <v>4.8339999999999996</v>
      </c>
      <c r="N33" s="138">
        <f t="shared" si="30"/>
        <v>9.7632795246454462E-2</v>
      </c>
      <c r="O33" s="138">
        <f t="shared" si="31"/>
        <v>2.5384526764078159</v>
      </c>
      <c r="P33" s="220">
        <f t="shared" si="32"/>
        <v>2</v>
      </c>
      <c r="Q33" s="221">
        <f t="shared" si="33"/>
        <v>1</v>
      </c>
      <c r="R33" s="221">
        <f t="shared" si="34"/>
        <v>26</v>
      </c>
      <c r="T33">
        <v>533</v>
      </c>
      <c r="U33">
        <v>9972</v>
      </c>
      <c r="V33" t="s">
        <v>500</v>
      </c>
      <c r="W33">
        <v>1024.2460000000001</v>
      </c>
      <c r="X33">
        <v>465.142</v>
      </c>
      <c r="Y33">
        <v>2.202</v>
      </c>
      <c r="Z33">
        <v>4.8339999999999996</v>
      </c>
      <c r="AA33">
        <v>88.813580999999999</v>
      </c>
      <c r="AB33">
        <v>6.510249</v>
      </c>
      <c r="AC33">
        <v>29.985246</v>
      </c>
      <c r="AD33" s="1">
        <v>72</v>
      </c>
      <c r="AE33">
        <v>1</v>
      </c>
      <c r="AF33">
        <v>26</v>
      </c>
      <c r="AG33">
        <v>72</v>
      </c>
      <c r="AH33">
        <v>11.532538000000001</v>
      </c>
      <c r="AI33">
        <v>7.7</v>
      </c>
      <c r="AJ33">
        <v>0</v>
      </c>
      <c r="AK33">
        <v>2</v>
      </c>
      <c r="AL33">
        <v>338</v>
      </c>
      <c r="AM33" t="s">
        <v>501</v>
      </c>
      <c r="AN33" t="s">
        <v>502</v>
      </c>
      <c r="AO33">
        <v>973.25</v>
      </c>
      <c r="AR33" t="s">
        <v>117</v>
      </c>
      <c r="AS33" t="s">
        <v>121</v>
      </c>
      <c r="AT33" t="s">
        <v>452</v>
      </c>
      <c r="AU33" t="s">
        <v>500</v>
      </c>
      <c r="AV33" t="s">
        <v>379</v>
      </c>
      <c r="AW33">
        <v>2</v>
      </c>
      <c r="BB33">
        <v>0.88094411928384375</v>
      </c>
      <c r="BC33" t="s">
        <v>69</v>
      </c>
      <c r="BF33" t="s">
        <v>117</v>
      </c>
      <c r="BG33" s="5" t="s">
        <v>121</v>
      </c>
      <c r="BH33" t="s">
        <v>500</v>
      </c>
      <c r="BI33">
        <v>9972</v>
      </c>
      <c r="BJ33">
        <v>2</v>
      </c>
      <c r="BK33" t="s">
        <v>452</v>
      </c>
      <c r="BL33" t="s">
        <v>217</v>
      </c>
      <c r="BM33">
        <v>0.88094411928384375</v>
      </c>
      <c r="BN33" t="s">
        <v>69</v>
      </c>
      <c r="BO33" t="s">
        <v>182</v>
      </c>
      <c r="BP33">
        <v>1024.2460000000001</v>
      </c>
    </row>
    <row r="34" spans="1:68" ht="16.5">
      <c r="A34" s="110" t="str">
        <f t="shared" si="18"/>
        <v>태양여객</v>
      </c>
      <c r="B34" s="111" t="str">
        <f t="shared" si="1"/>
        <v>박주훈</v>
      </c>
      <c r="C34" s="112" t="str">
        <f t="shared" si="19"/>
        <v>C</v>
      </c>
      <c r="D34" s="113">
        <f t="shared" si="20"/>
        <v>0.89166666666666661</v>
      </c>
      <c r="E34" s="114">
        <f t="shared" si="21"/>
        <v>3588</v>
      </c>
      <c r="F34" s="115" t="str">
        <f t="shared" si="22"/>
        <v>e음55</v>
      </c>
      <c r="G34" s="116" t="str">
        <f t="shared" si="23"/>
        <v>72바2021</v>
      </c>
      <c r="H34" s="117">
        <f t="shared" si="24"/>
        <v>1</v>
      </c>
      <c r="I34" s="118">
        <f t="shared" si="25"/>
        <v>2005.8530000000001</v>
      </c>
      <c r="J34" s="119">
        <f t="shared" si="26"/>
        <v>2.8437499010047385E-2</v>
      </c>
      <c r="K34" s="119">
        <f t="shared" si="27"/>
        <v>0.30514961516515227</v>
      </c>
      <c r="L34" s="119">
        <f t="shared" si="28"/>
        <v>0.15753896222704256</v>
      </c>
      <c r="M34" s="120">
        <f t="shared" si="29"/>
        <v>7.7709999999999999</v>
      </c>
      <c r="N34" s="121">
        <f t="shared" si="30"/>
        <v>0</v>
      </c>
      <c r="O34" s="121">
        <f t="shared" si="31"/>
        <v>3.4897871379408163</v>
      </c>
      <c r="P34" s="222">
        <f t="shared" si="32"/>
        <v>18</v>
      </c>
      <c r="Q34" s="223">
        <f t="shared" si="33"/>
        <v>0</v>
      </c>
      <c r="R34" s="223">
        <f t="shared" si="34"/>
        <v>70</v>
      </c>
      <c r="T34">
        <v>533</v>
      </c>
      <c r="U34">
        <v>3588</v>
      </c>
      <c r="V34" t="s">
        <v>279</v>
      </c>
      <c r="W34">
        <v>2005.8530000000001</v>
      </c>
      <c r="X34">
        <v>624.93299999999999</v>
      </c>
      <c r="Y34">
        <v>3.21</v>
      </c>
      <c r="Z34">
        <v>7.7709999999999999</v>
      </c>
      <c r="AA34">
        <v>112.379116</v>
      </c>
      <c r="AB34">
        <v>3.1957810000000002</v>
      </c>
      <c r="AC34">
        <v>34.292444000000003</v>
      </c>
      <c r="AD34" s="1">
        <v>316</v>
      </c>
      <c r="AE34">
        <v>0</v>
      </c>
      <c r="AF34">
        <v>70</v>
      </c>
      <c r="AG34">
        <v>68</v>
      </c>
      <c r="AH34">
        <v>17.848983</v>
      </c>
      <c r="AI34">
        <v>11.3</v>
      </c>
      <c r="AJ34">
        <v>0</v>
      </c>
      <c r="AK34">
        <v>18</v>
      </c>
      <c r="AL34">
        <v>6272</v>
      </c>
      <c r="AM34" t="s">
        <v>280</v>
      </c>
      <c r="AN34" t="s">
        <v>503</v>
      </c>
      <c r="AO34">
        <v>2005.8530000000001</v>
      </c>
      <c r="AR34" t="s">
        <v>117</v>
      </c>
      <c r="AS34" t="s">
        <v>124</v>
      </c>
      <c r="AT34" t="s">
        <v>231</v>
      </c>
      <c r="AU34" t="s">
        <v>279</v>
      </c>
      <c r="AV34" t="s">
        <v>48</v>
      </c>
      <c r="AW34">
        <v>1</v>
      </c>
      <c r="BB34">
        <v>0.89166666666666661</v>
      </c>
      <c r="BC34" t="s">
        <v>69</v>
      </c>
      <c r="BF34" t="s">
        <v>117</v>
      </c>
      <c r="BG34" s="5" t="s">
        <v>124</v>
      </c>
      <c r="BH34" t="s">
        <v>279</v>
      </c>
      <c r="BI34">
        <v>3588</v>
      </c>
      <c r="BJ34">
        <v>1</v>
      </c>
      <c r="BK34" t="s">
        <v>231</v>
      </c>
      <c r="BL34" t="s">
        <v>179</v>
      </c>
      <c r="BM34">
        <v>0.89166666666666661</v>
      </c>
      <c r="BN34" t="s">
        <v>69</v>
      </c>
      <c r="BO34" t="s">
        <v>182</v>
      </c>
      <c r="BP34">
        <v>2005.8530000000001</v>
      </c>
    </row>
    <row r="35" spans="1:68" ht="16.5">
      <c r="A35" s="127" t="str">
        <f t="shared" si="18"/>
        <v>태양여객</v>
      </c>
      <c r="B35" s="128" t="str">
        <f t="shared" si="1"/>
        <v>변해민</v>
      </c>
      <c r="C35" s="129" t="str">
        <f t="shared" si="19"/>
        <v>B</v>
      </c>
      <c r="D35" s="130">
        <f t="shared" si="20"/>
        <v>0.94693181954493655</v>
      </c>
      <c r="E35" s="131">
        <f t="shared" si="21"/>
        <v>5627</v>
      </c>
      <c r="F35" s="132" t="str">
        <f t="shared" si="22"/>
        <v>571</v>
      </c>
      <c r="G35" s="133" t="str">
        <f t="shared" si="23"/>
        <v>71바7401</v>
      </c>
      <c r="H35" s="134">
        <f t="shared" si="24"/>
        <v>2</v>
      </c>
      <c r="I35" s="135">
        <f t="shared" si="25"/>
        <v>733.61200000000008</v>
      </c>
      <c r="J35" s="136">
        <f t="shared" si="26"/>
        <v>6.0487963909457439E-2</v>
      </c>
      <c r="K35" s="136">
        <f t="shared" si="27"/>
        <v>0.3681070072783873</v>
      </c>
      <c r="L35" s="136">
        <f t="shared" si="28"/>
        <v>0.16493732381694953</v>
      </c>
      <c r="M35" s="137">
        <f t="shared" si="29"/>
        <v>5.1890000000000001</v>
      </c>
      <c r="N35" s="138">
        <f t="shared" si="30"/>
        <v>0.27262367573049517</v>
      </c>
      <c r="O35" s="138">
        <f t="shared" si="31"/>
        <v>0.81787102719148541</v>
      </c>
      <c r="P35" s="220">
        <f t="shared" si="32"/>
        <v>6</v>
      </c>
      <c r="Q35" s="221">
        <f t="shared" si="33"/>
        <v>2</v>
      </c>
      <c r="R35" s="221">
        <f t="shared" si="34"/>
        <v>6</v>
      </c>
      <c r="T35">
        <v>533</v>
      </c>
      <c r="U35">
        <v>5627</v>
      </c>
      <c r="V35" t="s">
        <v>281</v>
      </c>
      <c r="W35">
        <v>733.61199999999997</v>
      </c>
      <c r="X35">
        <v>312.91000000000003</v>
      </c>
      <c r="Y35">
        <v>2.3439999999999999</v>
      </c>
      <c r="Z35">
        <v>5.1890000000000001</v>
      </c>
      <c r="AA35">
        <v>65.880527999999998</v>
      </c>
      <c r="AB35">
        <v>3.984979</v>
      </c>
      <c r="AC35">
        <v>24.251083999999999</v>
      </c>
      <c r="AD35" s="1">
        <v>121</v>
      </c>
      <c r="AE35">
        <v>2</v>
      </c>
      <c r="AF35">
        <v>6</v>
      </c>
      <c r="AG35">
        <v>65</v>
      </c>
      <c r="AH35">
        <v>11.135490000000001</v>
      </c>
      <c r="AI35">
        <v>18.8</v>
      </c>
      <c r="AJ35">
        <v>0</v>
      </c>
      <c r="AK35">
        <v>6</v>
      </c>
      <c r="AL35">
        <v>2327</v>
      </c>
      <c r="AM35" t="s">
        <v>282</v>
      </c>
      <c r="AN35" t="s">
        <v>504</v>
      </c>
      <c r="AO35">
        <v>660.92700000000002</v>
      </c>
      <c r="AR35" t="s">
        <v>117</v>
      </c>
      <c r="AS35" t="s">
        <v>120</v>
      </c>
      <c r="AT35" t="s">
        <v>216</v>
      </c>
      <c r="AU35" t="s">
        <v>281</v>
      </c>
      <c r="AV35" t="s">
        <v>379</v>
      </c>
      <c r="AW35">
        <v>2</v>
      </c>
      <c r="BB35">
        <v>0.94693181954493655</v>
      </c>
      <c r="BC35" t="s">
        <v>68</v>
      </c>
      <c r="BF35" t="s">
        <v>117</v>
      </c>
      <c r="BG35" t="s">
        <v>120</v>
      </c>
      <c r="BH35" t="s">
        <v>281</v>
      </c>
      <c r="BI35">
        <v>5627</v>
      </c>
      <c r="BJ35">
        <v>2</v>
      </c>
      <c r="BK35" t="s">
        <v>216</v>
      </c>
      <c r="BL35" t="s">
        <v>221</v>
      </c>
      <c r="BM35">
        <v>0.94693181954493655</v>
      </c>
      <c r="BN35" t="s">
        <v>68</v>
      </c>
      <c r="BO35" t="s">
        <v>180</v>
      </c>
      <c r="BP35">
        <v>733.61200000000008</v>
      </c>
    </row>
    <row r="36" spans="1:68" ht="16.5">
      <c r="A36" s="110" t="str">
        <f t="shared" si="18"/>
        <v>태양여객</v>
      </c>
      <c r="B36" s="111" t="str">
        <f t="shared" si="1"/>
        <v>사봉석</v>
      </c>
      <c r="C36" s="112" t="str">
        <f t="shared" si="19"/>
        <v>C</v>
      </c>
      <c r="D36" s="113">
        <f t="shared" si="20"/>
        <v>0.86730769230769222</v>
      </c>
      <c r="E36" s="114">
        <f t="shared" si="21"/>
        <v>5602</v>
      </c>
      <c r="F36" s="115" t="str">
        <f t="shared" si="22"/>
        <v>583</v>
      </c>
      <c r="G36" s="116" t="str">
        <f t="shared" si="23"/>
        <v>71바7158</v>
      </c>
      <c r="H36" s="117">
        <f t="shared" si="24"/>
        <v>1</v>
      </c>
      <c r="I36" s="118">
        <f t="shared" si="25"/>
        <v>5912.9009999999998</v>
      </c>
      <c r="J36" s="119">
        <f t="shared" si="26"/>
        <v>3.3730434099683709E-2</v>
      </c>
      <c r="K36" s="119">
        <f t="shared" si="27"/>
        <v>0.38966017386541385</v>
      </c>
      <c r="L36" s="119">
        <f t="shared" si="28"/>
        <v>0.33384627951660278</v>
      </c>
      <c r="M36" s="120">
        <f t="shared" si="29"/>
        <v>11.733000000000001</v>
      </c>
      <c r="N36" s="121">
        <f t="shared" si="30"/>
        <v>0.35515561650702421</v>
      </c>
      <c r="O36" s="121">
        <f t="shared" si="31"/>
        <v>17.453361725488048</v>
      </c>
      <c r="P36" s="222">
        <f t="shared" si="32"/>
        <v>138</v>
      </c>
      <c r="Q36" s="223">
        <f t="shared" si="33"/>
        <v>21</v>
      </c>
      <c r="R36" s="223">
        <f t="shared" si="34"/>
        <v>1032</v>
      </c>
      <c r="T36">
        <v>533</v>
      </c>
      <c r="U36">
        <v>5602</v>
      </c>
      <c r="V36" t="s">
        <v>283</v>
      </c>
      <c r="W36">
        <v>5912.9009999999998</v>
      </c>
      <c r="X36">
        <v>2622.3879999999999</v>
      </c>
      <c r="Y36">
        <v>2.2549999999999999</v>
      </c>
      <c r="Z36">
        <v>11.733000000000001</v>
      </c>
      <c r="AA36">
        <v>393.29547200000002</v>
      </c>
      <c r="AB36">
        <v>13.266026999999999</v>
      </c>
      <c r="AC36">
        <v>153.25158200000001</v>
      </c>
      <c r="AD36" s="1">
        <v>1974</v>
      </c>
      <c r="AE36">
        <v>21</v>
      </c>
      <c r="AF36">
        <v>1032</v>
      </c>
      <c r="AG36">
        <v>85</v>
      </c>
      <c r="AH36">
        <v>15.034246</v>
      </c>
      <c r="AI36">
        <v>6451.2</v>
      </c>
      <c r="AJ36">
        <v>43.9</v>
      </c>
      <c r="AK36">
        <v>138</v>
      </c>
      <c r="AL36">
        <v>80031</v>
      </c>
      <c r="AM36" t="s">
        <v>284</v>
      </c>
      <c r="AN36" t="s">
        <v>505</v>
      </c>
      <c r="AO36">
        <v>5912.9009999999998</v>
      </c>
      <c r="AR36" t="s">
        <v>117</v>
      </c>
      <c r="AS36" t="s">
        <v>122</v>
      </c>
      <c r="AT36" t="s">
        <v>224</v>
      </c>
      <c r="AU36" t="s">
        <v>283</v>
      </c>
      <c r="AV36" t="s">
        <v>48</v>
      </c>
      <c r="AW36">
        <v>1</v>
      </c>
      <c r="BB36">
        <v>0.86730769230769222</v>
      </c>
      <c r="BC36" t="s">
        <v>69</v>
      </c>
      <c r="BF36" t="s">
        <v>117</v>
      </c>
      <c r="BG36" s="5" t="s">
        <v>122</v>
      </c>
      <c r="BH36" t="s">
        <v>283</v>
      </c>
      <c r="BI36">
        <v>5602</v>
      </c>
      <c r="BJ36">
        <v>1</v>
      </c>
      <c r="BK36" t="s">
        <v>224</v>
      </c>
      <c r="BL36" t="s">
        <v>179</v>
      </c>
      <c r="BM36">
        <v>0.86730769230769222</v>
      </c>
      <c r="BN36" t="s">
        <v>69</v>
      </c>
      <c r="BO36" t="s">
        <v>182</v>
      </c>
      <c r="BP36">
        <v>5912.9009999999998</v>
      </c>
    </row>
    <row r="37" spans="1:68" ht="16.5">
      <c r="A37" s="127" t="str">
        <f t="shared" si="18"/>
        <v>태양여객</v>
      </c>
      <c r="B37" s="128" t="str">
        <f t="shared" si="1"/>
        <v>설재기</v>
      </c>
      <c r="C37" s="129" t="str">
        <f t="shared" si="19"/>
        <v>A</v>
      </c>
      <c r="D37" s="130">
        <f t="shared" si="20"/>
        <v>0.98416666666666663</v>
      </c>
      <c r="E37" s="131">
        <f t="shared" si="21"/>
        <v>6035</v>
      </c>
      <c r="F37" s="132" t="str">
        <f t="shared" si="22"/>
        <v>e음55</v>
      </c>
      <c r="G37" s="133" t="str">
        <f t="shared" si="23"/>
        <v>72바2022</v>
      </c>
      <c r="H37" s="134">
        <f t="shared" si="24"/>
        <v>1</v>
      </c>
      <c r="I37" s="135">
        <f t="shared" si="25"/>
        <v>1899.3150000000001</v>
      </c>
      <c r="J37" s="136">
        <f t="shared" si="26"/>
        <v>3.2064035117536811E-2</v>
      </c>
      <c r="K37" s="136">
        <f t="shared" si="27"/>
        <v>0.30676735530481297</v>
      </c>
      <c r="L37" s="136">
        <f t="shared" si="28"/>
        <v>0.20849622100599427</v>
      </c>
      <c r="M37" s="137">
        <f t="shared" si="29"/>
        <v>6.9589999999999996</v>
      </c>
      <c r="N37" s="138">
        <f t="shared" si="30"/>
        <v>0</v>
      </c>
      <c r="O37" s="138">
        <f t="shared" si="31"/>
        <v>3.2643347733261727</v>
      </c>
      <c r="P37" s="220">
        <f t="shared" si="32"/>
        <v>37</v>
      </c>
      <c r="Q37" s="221">
        <f t="shared" si="33"/>
        <v>0</v>
      </c>
      <c r="R37" s="221">
        <f t="shared" si="34"/>
        <v>62</v>
      </c>
      <c r="T37">
        <v>533</v>
      </c>
      <c r="U37">
        <v>6035</v>
      </c>
      <c r="V37" t="s">
        <v>285</v>
      </c>
      <c r="W37">
        <v>1899.3150000000001</v>
      </c>
      <c r="X37">
        <v>536.13400000000001</v>
      </c>
      <c r="Y37">
        <v>3.5430000000000001</v>
      </c>
      <c r="Z37">
        <v>6.9589999999999996</v>
      </c>
      <c r="AA37">
        <v>108.054959</v>
      </c>
      <c r="AB37">
        <v>3.4646780000000001</v>
      </c>
      <c r="AC37">
        <v>33.147734</v>
      </c>
      <c r="AD37" s="1">
        <v>396</v>
      </c>
      <c r="AE37">
        <v>0</v>
      </c>
      <c r="AF37">
        <v>62</v>
      </c>
      <c r="AG37">
        <v>81</v>
      </c>
      <c r="AH37">
        <v>17.577304999999999</v>
      </c>
      <c r="AI37">
        <v>65.3</v>
      </c>
      <c r="AJ37">
        <v>0</v>
      </c>
      <c r="AK37">
        <v>37</v>
      </c>
      <c r="AL37">
        <v>10702</v>
      </c>
      <c r="AM37" t="s">
        <v>286</v>
      </c>
      <c r="AN37" t="s">
        <v>506</v>
      </c>
      <c r="AO37">
        <v>1899.3150000000001</v>
      </c>
      <c r="AR37" t="s">
        <v>117</v>
      </c>
      <c r="AS37" t="s">
        <v>124</v>
      </c>
      <c r="AT37" t="s">
        <v>232</v>
      </c>
      <c r="AU37" t="s">
        <v>285</v>
      </c>
      <c r="AV37" t="s">
        <v>48</v>
      </c>
      <c r="AW37">
        <v>1</v>
      </c>
      <c r="BB37">
        <v>0.98416666666666663</v>
      </c>
      <c r="BC37" t="s">
        <v>66</v>
      </c>
      <c r="BF37" t="s">
        <v>117</v>
      </c>
      <c r="BG37" t="s">
        <v>124</v>
      </c>
      <c r="BH37" t="s">
        <v>285</v>
      </c>
      <c r="BI37">
        <v>6035</v>
      </c>
      <c r="BJ37">
        <v>1</v>
      </c>
      <c r="BK37" t="s">
        <v>232</v>
      </c>
      <c r="BL37" t="s">
        <v>179</v>
      </c>
      <c r="BM37">
        <v>0.98416666666666663</v>
      </c>
      <c r="BN37" t="s">
        <v>66</v>
      </c>
      <c r="BO37" t="s">
        <v>183</v>
      </c>
      <c r="BP37">
        <v>1899.3150000000001</v>
      </c>
    </row>
    <row r="38" spans="1:68" ht="16.5">
      <c r="A38" s="110" t="str">
        <f t="shared" si="18"/>
        <v>태양여객</v>
      </c>
      <c r="B38" s="111" t="str">
        <f t="shared" si="1"/>
        <v>손정국</v>
      </c>
      <c r="C38" s="112" t="str">
        <f t="shared" si="19"/>
        <v>B</v>
      </c>
      <c r="D38" s="113">
        <f t="shared" si="20"/>
        <v>0.90512810301908786</v>
      </c>
      <c r="E38" s="114">
        <f t="shared" si="21"/>
        <v>4490</v>
      </c>
      <c r="F38" s="115" t="str">
        <f t="shared" si="22"/>
        <v>556</v>
      </c>
      <c r="G38" s="116" t="str">
        <f t="shared" si="23"/>
        <v>71바5253</v>
      </c>
      <c r="H38" s="117">
        <f t="shared" si="24"/>
        <v>2</v>
      </c>
      <c r="I38" s="118">
        <f t="shared" si="25"/>
        <v>429.65599999999995</v>
      </c>
      <c r="J38" s="119">
        <f t="shared" si="26"/>
        <v>3.3774486754524886E-2</v>
      </c>
      <c r="K38" s="119">
        <f t="shared" si="27"/>
        <v>0.42645151865889186</v>
      </c>
      <c r="L38" s="119">
        <f t="shared" si="28"/>
        <v>0.10008006405124101</v>
      </c>
      <c r="M38" s="120">
        <f t="shared" si="29"/>
        <v>5.859</v>
      </c>
      <c r="N38" s="121">
        <f t="shared" si="30"/>
        <v>0.46548867000577204</v>
      </c>
      <c r="O38" s="121">
        <f t="shared" si="31"/>
        <v>5.1203753700634929</v>
      </c>
      <c r="P38" s="222">
        <f t="shared" si="32"/>
        <v>21</v>
      </c>
      <c r="Q38" s="223">
        <f t="shared" si="33"/>
        <v>2</v>
      </c>
      <c r="R38" s="223">
        <f t="shared" si="34"/>
        <v>22</v>
      </c>
      <c r="T38">
        <v>533</v>
      </c>
      <c r="U38">
        <v>4490</v>
      </c>
      <c r="V38" t="s">
        <v>287</v>
      </c>
      <c r="W38">
        <v>429.65600000000001</v>
      </c>
      <c r="X38">
        <v>188.03700000000001</v>
      </c>
      <c r="Y38">
        <v>2.2850000000000001</v>
      </c>
      <c r="Z38">
        <v>5.859</v>
      </c>
      <c r="AA38">
        <v>37.158048000000001</v>
      </c>
      <c r="AB38">
        <v>1.2549939999999999</v>
      </c>
      <c r="AC38">
        <v>15.846106000000001</v>
      </c>
      <c r="AD38" s="1">
        <v>43</v>
      </c>
      <c r="AE38">
        <v>2</v>
      </c>
      <c r="AF38">
        <v>22</v>
      </c>
      <c r="AG38">
        <v>68</v>
      </c>
      <c r="AH38">
        <v>11.562932</v>
      </c>
      <c r="AI38">
        <v>57.8</v>
      </c>
      <c r="AJ38">
        <v>0</v>
      </c>
      <c r="AK38">
        <v>21</v>
      </c>
      <c r="AL38">
        <v>8693</v>
      </c>
      <c r="AM38" t="s">
        <v>288</v>
      </c>
      <c r="AN38" t="s">
        <v>507</v>
      </c>
      <c r="AO38">
        <v>312.96499999999997</v>
      </c>
      <c r="AR38" t="s">
        <v>117</v>
      </c>
      <c r="AS38" t="s">
        <v>118</v>
      </c>
      <c r="AT38" t="s">
        <v>202</v>
      </c>
      <c r="AU38" t="s">
        <v>287</v>
      </c>
      <c r="AV38" t="s">
        <v>203</v>
      </c>
      <c r="AW38">
        <v>2</v>
      </c>
      <c r="BB38">
        <v>0.90512810301908786</v>
      </c>
      <c r="BC38" t="s">
        <v>68</v>
      </c>
      <c r="BF38" t="s">
        <v>117</v>
      </c>
      <c r="BG38" s="5" t="s">
        <v>118</v>
      </c>
      <c r="BH38" t="s">
        <v>287</v>
      </c>
      <c r="BI38">
        <v>4490</v>
      </c>
      <c r="BJ38">
        <v>2</v>
      </c>
      <c r="BK38" t="s">
        <v>202</v>
      </c>
      <c r="BL38" t="s">
        <v>210</v>
      </c>
      <c r="BM38">
        <v>0.90512810301908786</v>
      </c>
      <c r="BN38" t="s">
        <v>68</v>
      </c>
      <c r="BO38" t="s">
        <v>180</v>
      </c>
      <c r="BP38">
        <v>429.65599999999995</v>
      </c>
    </row>
    <row r="39" spans="1:68" ht="16.5">
      <c r="A39" s="127" t="str">
        <f t="shared" si="18"/>
        <v>태양여객</v>
      </c>
      <c r="B39" s="128" t="str">
        <f t="shared" si="1"/>
        <v>송철수</v>
      </c>
      <c r="C39" s="129" t="str">
        <f t="shared" si="19"/>
        <v>C</v>
      </c>
      <c r="D39" s="130">
        <f t="shared" si="20"/>
        <v>0.8504752245089473</v>
      </c>
      <c r="E39" s="131">
        <f t="shared" si="21"/>
        <v>6852</v>
      </c>
      <c r="F39" s="132" t="str">
        <f t="shared" si="22"/>
        <v>583</v>
      </c>
      <c r="G39" s="133" t="str">
        <f t="shared" si="23"/>
        <v>71바6557</v>
      </c>
      <c r="H39" s="134">
        <f t="shared" si="24"/>
        <v>7</v>
      </c>
      <c r="I39" s="135">
        <f t="shared" si="25"/>
        <v>1216.9569999999999</v>
      </c>
      <c r="J39" s="136">
        <f t="shared" si="26"/>
        <v>2.1832407082781575E-2</v>
      </c>
      <c r="K39" s="136">
        <f t="shared" si="27"/>
        <v>0.3549354261641553</v>
      </c>
      <c r="L39" s="136">
        <f t="shared" si="28"/>
        <v>0.1553054052033063</v>
      </c>
      <c r="M39" s="137">
        <f t="shared" si="29"/>
        <v>7.8920000000000003</v>
      </c>
      <c r="N39" s="138">
        <f t="shared" si="30"/>
        <v>0.24651651619572423</v>
      </c>
      <c r="O39" s="138">
        <f t="shared" si="31"/>
        <v>10.764554540546625</v>
      </c>
      <c r="P39" s="220">
        <f t="shared" si="32"/>
        <v>3</v>
      </c>
      <c r="Q39" s="221">
        <f t="shared" si="33"/>
        <v>3</v>
      </c>
      <c r="R39" s="221">
        <f t="shared" si="34"/>
        <v>131</v>
      </c>
      <c r="T39">
        <v>533</v>
      </c>
      <c r="U39">
        <v>6852</v>
      </c>
      <c r="V39" t="s">
        <v>369</v>
      </c>
      <c r="W39">
        <v>1216.9570000000001</v>
      </c>
      <c r="X39">
        <v>564.28899999999999</v>
      </c>
      <c r="Y39">
        <v>2.157</v>
      </c>
      <c r="Z39">
        <v>7.8920000000000003</v>
      </c>
      <c r="AA39">
        <v>91.618298999999993</v>
      </c>
      <c r="AB39">
        <v>2.000248</v>
      </c>
      <c r="AC39">
        <v>32.51858</v>
      </c>
      <c r="AD39" s="1">
        <v>189</v>
      </c>
      <c r="AE39">
        <v>3</v>
      </c>
      <c r="AF39">
        <v>131</v>
      </c>
      <c r="AG39">
        <v>80</v>
      </c>
      <c r="AH39">
        <v>13.282902999999999</v>
      </c>
      <c r="AI39">
        <v>123.9</v>
      </c>
      <c r="AJ39">
        <v>0</v>
      </c>
      <c r="AK39">
        <v>3</v>
      </c>
      <c r="AL39">
        <v>861</v>
      </c>
      <c r="AM39" t="s">
        <v>370</v>
      </c>
      <c r="AN39" t="s">
        <v>508</v>
      </c>
      <c r="AO39">
        <v>354.69299999999998</v>
      </c>
      <c r="AR39" t="s">
        <v>117</v>
      </c>
      <c r="AS39" t="s">
        <v>122</v>
      </c>
      <c r="AT39" t="s">
        <v>222</v>
      </c>
      <c r="AU39" t="s">
        <v>369</v>
      </c>
      <c r="AV39" t="s">
        <v>48</v>
      </c>
      <c r="AW39">
        <v>7</v>
      </c>
      <c r="BB39">
        <v>0.8504752245089473</v>
      </c>
      <c r="BC39" t="s">
        <v>69</v>
      </c>
      <c r="BF39" t="s">
        <v>117</v>
      </c>
      <c r="BG39" t="s">
        <v>122</v>
      </c>
      <c r="BH39" t="s">
        <v>369</v>
      </c>
      <c r="BI39">
        <v>6852</v>
      </c>
      <c r="BJ39">
        <v>7</v>
      </c>
      <c r="BK39" t="s">
        <v>222</v>
      </c>
      <c r="BL39" t="s">
        <v>220</v>
      </c>
      <c r="BM39">
        <v>0.8504752245089473</v>
      </c>
      <c r="BN39" t="s">
        <v>69</v>
      </c>
      <c r="BO39" t="s">
        <v>182</v>
      </c>
      <c r="BP39">
        <v>1216.9569999999999</v>
      </c>
    </row>
    <row r="40" spans="1:68" ht="16.5">
      <c r="A40" s="110" t="str">
        <f t="shared" si="18"/>
        <v>태양여객</v>
      </c>
      <c r="B40" s="111" t="str">
        <f t="shared" si="1"/>
        <v>송효일</v>
      </c>
      <c r="C40" s="112" t="str">
        <f t="shared" si="19"/>
        <v>F</v>
      </c>
      <c r="D40" s="113">
        <f t="shared" si="20"/>
        <v>0.77796571432775341</v>
      </c>
      <c r="E40" s="114">
        <f t="shared" si="21"/>
        <v>3730</v>
      </c>
      <c r="F40" s="115" t="str">
        <f t="shared" si="22"/>
        <v>558</v>
      </c>
      <c r="G40" s="116" t="str">
        <f t="shared" si="23"/>
        <v>71바6552</v>
      </c>
      <c r="H40" s="117">
        <f t="shared" si="24"/>
        <v>2</v>
      </c>
      <c r="I40" s="118">
        <f t="shared" si="25"/>
        <v>1662.498</v>
      </c>
      <c r="J40" s="119">
        <f t="shared" si="26"/>
        <v>1.739272468594532E-2</v>
      </c>
      <c r="K40" s="119">
        <f t="shared" si="27"/>
        <v>0.40616875956158288</v>
      </c>
      <c r="L40" s="119">
        <f t="shared" si="28"/>
        <v>0.23278223492599689</v>
      </c>
      <c r="M40" s="120">
        <f t="shared" si="29"/>
        <v>5.7309999999999999</v>
      </c>
      <c r="N40" s="121">
        <f t="shared" si="30"/>
        <v>0</v>
      </c>
      <c r="O40" s="121">
        <f t="shared" si="31"/>
        <v>7.0376024512510691</v>
      </c>
      <c r="P40" s="222">
        <f t="shared" si="32"/>
        <v>8</v>
      </c>
      <c r="Q40" s="223">
        <f t="shared" si="33"/>
        <v>0</v>
      </c>
      <c r="R40" s="223">
        <f t="shared" si="34"/>
        <v>117</v>
      </c>
      <c r="T40">
        <v>533</v>
      </c>
      <c r="U40">
        <v>3730</v>
      </c>
      <c r="V40" t="s">
        <v>289</v>
      </c>
      <c r="W40">
        <v>1662.498</v>
      </c>
      <c r="X40">
        <v>823.90300000000002</v>
      </c>
      <c r="Y40">
        <v>2.0179999999999998</v>
      </c>
      <c r="Z40">
        <v>5.7309999999999999</v>
      </c>
      <c r="AA40">
        <v>136.581073</v>
      </c>
      <c r="AB40">
        <v>2.3755169999999999</v>
      </c>
      <c r="AC40">
        <v>55.474964999999997</v>
      </c>
      <c r="AD40" s="1">
        <v>387</v>
      </c>
      <c r="AE40">
        <v>0</v>
      </c>
      <c r="AF40">
        <v>117</v>
      </c>
      <c r="AG40">
        <v>65</v>
      </c>
      <c r="AH40">
        <v>12.172242000000001</v>
      </c>
      <c r="AI40">
        <v>12.2</v>
      </c>
      <c r="AJ40">
        <v>0</v>
      </c>
      <c r="AK40">
        <v>8</v>
      </c>
      <c r="AL40">
        <v>1415</v>
      </c>
      <c r="AM40" t="s">
        <v>290</v>
      </c>
      <c r="AN40" t="s">
        <v>509</v>
      </c>
      <c r="AO40">
        <v>1581.825</v>
      </c>
      <c r="AR40" t="s">
        <v>117</v>
      </c>
      <c r="AS40" t="s">
        <v>119</v>
      </c>
      <c r="AT40" t="s">
        <v>208</v>
      </c>
      <c r="AU40" t="s">
        <v>289</v>
      </c>
      <c r="AV40" t="s">
        <v>203</v>
      </c>
      <c r="AW40">
        <v>2</v>
      </c>
      <c r="BB40">
        <v>0.77796571432775341</v>
      </c>
      <c r="BC40" t="s">
        <v>70</v>
      </c>
      <c r="BF40" t="s">
        <v>117</v>
      </c>
      <c r="BG40" t="s">
        <v>119</v>
      </c>
      <c r="BH40" t="s">
        <v>289</v>
      </c>
      <c r="BI40">
        <v>3730</v>
      </c>
      <c r="BJ40">
        <v>2</v>
      </c>
      <c r="BK40" t="s">
        <v>208</v>
      </c>
      <c r="BL40" t="s">
        <v>217</v>
      </c>
      <c r="BM40">
        <v>0.77796571432775341</v>
      </c>
      <c r="BN40" t="s">
        <v>70</v>
      </c>
      <c r="BO40" t="s">
        <v>193</v>
      </c>
      <c r="BP40">
        <v>1662.498</v>
      </c>
    </row>
    <row r="41" spans="1:68" ht="16.5">
      <c r="A41" s="127" t="str">
        <f t="shared" si="18"/>
        <v>태양여객</v>
      </c>
      <c r="B41" s="128" t="str">
        <f t="shared" si="1"/>
        <v>양원석</v>
      </c>
      <c r="C41" s="129" t="str">
        <f t="shared" si="19"/>
        <v>C</v>
      </c>
      <c r="D41" s="130">
        <f t="shared" si="20"/>
        <v>0.87208333333333332</v>
      </c>
      <c r="E41" s="131">
        <f t="shared" si="21"/>
        <v>5946</v>
      </c>
      <c r="F41" s="132" t="str">
        <f t="shared" si="22"/>
        <v>581</v>
      </c>
      <c r="G41" s="133" t="str">
        <f t="shared" si="23"/>
        <v>71바7351</v>
      </c>
      <c r="H41" s="134">
        <f t="shared" si="24"/>
        <v>1</v>
      </c>
      <c r="I41" s="135">
        <f t="shared" si="25"/>
        <v>1998.1969999999999</v>
      </c>
      <c r="J41" s="136">
        <f t="shared" si="26"/>
        <v>3.2201890900284816E-2</v>
      </c>
      <c r="K41" s="136">
        <f t="shared" si="27"/>
        <v>0.33253189826499158</v>
      </c>
      <c r="L41" s="136">
        <f t="shared" si="28"/>
        <v>0.18566737914229678</v>
      </c>
      <c r="M41" s="137">
        <f t="shared" si="29"/>
        <v>3.4950000000000001</v>
      </c>
      <c r="N41" s="138">
        <f t="shared" si="30"/>
        <v>5.0045115671778113E-2</v>
      </c>
      <c r="O41" s="138">
        <f t="shared" si="31"/>
        <v>2.8525715932913522</v>
      </c>
      <c r="P41" s="220">
        <f t="shared" si="32"/>
        <v>6</v>
      </c>
      <c r="Q41" s="221">
        <f t="shared" si="33"/>
        <v>1</v>
      </c>
      <c r="R41" s="221">
        <f t="shared" si="34"/>
        <v>57</v>
      </c>
      <c r="T41">
        <v>533</v>
      </c>
      <c r="U41">
        <v>5946</v>
      </c>
      <c r="V41" t="s">
        <v>291</v>
      </c>
      <c r="W41">
        <v>1998.1969999999999</v>
      </c>
      <c r="X41">
        <v>954.83900000000006</v>
      </c>
      <c r="Y41">
        <v>2.093</v>
      </c>
      <c r="Z41">
        <v>3.4950000000000001</v>
      </c>
      <c r="AA41">
        <v>171.847983</v>
      </c>
      <c r="AB41">
        <v>5.53383</v>
      </c>
      <c r="AC41">
        <v>57.144936000000001</v>
      </c>
      <c r="AD41" s="1">
        <v>371</v>
      </c>
      <c r="AE41">
        <v>1</v>
      </c>
      <c r="AF41">
        <v>57</v>
      </c>
      <c r="AG41">
        <v>75</v>
      </c>
      <c r="AH41">
        <v>11.627701</v>
      </c>
      <c r="AI41">
        <v>26.1</v>
      </c>
      <c r="AJ41">
        <v>0</v>
      </c>
      <c r="AK41">
        <v>6</v>
      </c>
      <c r="AL41">
        <v>800</v>
      </c>
      <c r="AM41" t="s">
        <v>292</v>
      </c>
      <c r="AN41" t="s">
        <v>510</v>
      </c>
      <c r="AO41">
        <v>1998.1969999999999</v>
      </c>
      <c r="AR41" t="s">
        <v>117</v>
      </c>
      <c r="AS41" t="s">
        <v>121</v>
      </c>
      <c r="AT41" t="s">
        <v>219</v>
      </c>
      <c r="AU41" t="s">
        <v>291</v>
      </c>
      <c r="AV41" t="s">
        <v>203</v>
      </c>
      <c r="AW41">
        <v>1</v>
      </c>
      <c r="BB41">
        <v>0.87208333333333332</v>
      </c>
      <c r="BC41" t="s">
        <v>69</v>
      </c>
      <c r="BF41" t="s">
        <v>117</v>
      </c>
      <c r="BG41" t="s">
        <v>121</v>
      </c>
      <c r="BH41" t="s">
        <v>291</v>
      </c>
      <c r="BI41">
        <v>5946</v>
      </c>
      <c r="BJ41">
        <v>1</v>
      </c>
      <c r="BK41" t="s">
        <v>219</v>
      </c>
      <c r="BL41" t="s">
        <v>179</v>
      </c>
      <c r="BM41">
        <v>0.87208333333333332</v>
      </c>
      <c r="BN41" t="s">
        <v>69</v>
      </c>
      <c r="BO41" t="s">
        <v>182</v>
      </c>
      <c r="BP41">
        <v>1998.1969999999999</v>
      </c>
    </row>
    <row r="42" spans="1:68" ht="16.5">
      <c r="A42" s="110" t="str">
        <f t="shared" si="18"/>
        <v>태양여객</v>
      </c>
      <c r="B42" s="111" t="str">
        <f t="shared" si="1"/>
        <v>양호철</v>
      </c>
      <c r="C42" s="112" t="str">
        <f t="shared" si="19"/>
        <v>S</v>
      </c>
      <c r="D42" s="113">
        <f t="shared" si="20"/>
        <v>1.1303846153846153</v>
      </c>
      <c r="E42" s="114">
        <f t="shared" si="21"/>
        <v>2170</v>
      </c>
      <c r="F42" s="115" t="str">
        <f t="shared" si="22"/>
        <v>583</v>
      </c>
      <c r="G42" s="116" t="str">
        <f t="shared" si="23"/>
        <v>72바1870</v>
      </c>
      <c r="H42" s="117">
        <f t="shared" si="24"/>
        <v>1</v>
      </c>
      <c r="I42" s="118">
        <f t="shared" si="25"/>
        <v>2254.91</v>
      </c>
      <c r="J42" s="119">
        <f t="shared" si="26"/>
        <v>6.1533635007833603E-3</v>
      </c>
      <c r="K42" s="119">
        <f t="shared" si="27"/>
        <v>0.28205176214229249</v>
      </c>
      <c r="L42" s="119">
        <f t="shared" si="28"/>
        <v>0.19291235570377532</v>
      </c>
      <c r="M42" s="120">
        <f t="shared" si="29"/>
        <v>8.0670000000000002</v>
      </c>
      <c r="N42" s="121">
        <f t="shared" si="30"/>
        <v>0</v>
      </c>
      <c r="O42" s="121">
        <f t="shared" si="31"/>
        <v>32.506840627785593</v>
      </c>
      <c r="P42" s="222">
        <f t="shared" si="32"/>
        <v>0</v>
      </c>
      <c r="Q42" s="223">
        <f t="shared" si="33"/>
        <v>0</v>
      </c>
      <c r="R42" s="223">
        <f t="shared" si="34"/>
        <v>733</v>
      </c>
      <c r="T42">
        <v>533</v>
      </c>
      <c r="U42">
        <v>2170</v>
      </c>
      <c r="V42" t="s">
        <v>293</v>
      </c>
      <c r="W42">
        <v>2254.91</v>
      </c>
      <c r="X42">
        <v>767.13099999999997</v>
      </c>
      <c r="Y42">
        <v>2.9390000000000001</v>
      </c>
      <c r="Z42">
        <v>8.0670000000000002</v>
      </c>
      <c r="AA42">
        <v>130.90466699999999</v>
      </c>
      <c r="AB42">
        <v>0.805504</v>
      </c>
      <c r="AC42">
        <v>36.921892</v>
      </c>
      <c r="AD42" s="1">
        <v>435</v>
      </c>
      <c r="AE42">
        <v>0</v>
      </c>
      <c r="AF42">
        <v>733</v>
      </c>
      <c r="AG42">
        <v>76</v>
      </c>
      <c r="AH42">
        <v>17.225588999999999</v>
      </c>
      <c r="AI42">
        <v>96.8</v>
      </c>
      <c r="AJ42">
        <v>0</v>
      </c>
      <c r="AK42">
        <v>0</v>
      </c>
      <c r="AL42">
        <v>0</v>
      </c>
      <c r="AM42" t="s">
        <v>294</v>
      </c>
      <c r="AN42" t="s">
        <v>511</v>
      </c>
      <c r="AO42">
        <v>2254.91</v>
      </c>
      <c r="AR42" t="s">
        <v>117</v>
      </c>
      <c r="AS42" t="s">
        <v>122</v>
      </c>
      <c r="AT42" t="s">
        <v>227</v>
      </c>
      <c r="AU42" t="s">
        <v>293</v>
      </c>
      <c r="AV42" t="s">
        <v>48</v>
      </c>
      <c r="AW42">
        <v>1</v>
      </c>
      <c r="BB42">
        <v>1.1303846153846153</v>
      </c>
      <c r="BC42" t="s">
        <v>71</v>
      </c>
      <c r="BF42" t="s">
        <v>117</v>
      </c>
      <c r="BG42" t="s">
        <v>122</v>
      </c>
      <c r="BH42" t="s">
        <v>293</v>
      </c>
      <c r="BI42">
        <v>2170</v>
      </c>
      <c r="BJ42">
        <v>1</v>
      </c>
      <c r="BK42" t="s">
        <v>227</v>
      </c>
      <c r="BL42" t="s">
        <v>179</v>
      </c>
      <c r="BM42">
        <v>1.1303846153846153</v>
      </c>
      <c r="BN42" t="s">
        <v>71</v>
      </c>
      <c r="BO42" t="s">
        <v>181</v>
      </c>
      <c r="BP42">
        <v>2254.91</v>
      </c>
    </row>
    <row r="43" spans="1:68" ht="16.5">
      <c r="A43" s="127" t="str">
        <f t="shared" si="18"/>
        <v>태양여객</v>
      </c>
      <c r="B43" s="128" t="str">
        <f t="shared" si="1"/>
        <v>오정복</v>
      </c>
      <c r="C43" s="129" t="str">
        <f t="shared" si="19"/>
        <v>C</v>
      </c>
      <c r="D43" s="130">
        <f t="shared" si="20"/>
        <v>0.88307692307692298</v>
      </c>
      <c r="E43" s="131">
        <f t="shared" si="21"/>
        <v>226</v>
      </c>
      <c r="F43" s="132" t="str">
        <f t="shared" si="22"/>
        <v>558</v>
      </c>
      <c r="G43" s="133" t="str">
        <f t="shared" si="23"/>
        <v>71바6556</v>
      </c>
      <c r="H43" s="134">
        <f t="shared" si="24"/>
        <v>1</v>
      </c>
      <c r="I43" s="135">
        <f t="shared" si="25"/>
        <v>2024.7639999999999</v>
      </c>
      <c r="J43" s="136">
        <f t="shared" si="26"/>
        <v>3.1518839904744196E-2</v>
      </c>
      <c r="K43" s="136">
        <f t="shared" si="27"/>
        <v>0.37976717407088034</v>
      </c>
      <c r="L43" s="136">
        <f t="shared" si="28"/>
        <v>0.23064416396182469</v>
      </c>
      <c r="M43" s="137">
        <f t="shared" si="29"/>
        <v>5.2549999999999999</v>
      </c>
      <c r="N43" s="138">
        <f t="shared" si="30"/>
        <v>0.14816541582130066</v>
      </c>
      <c r="O43" s="138">
        <f t="shared" si="31"/>
        <v>14.7177646382492</v>
      </c>
      <c r="P43" s="220">
        <f t="shared" si="32"/>
        <v>14</v>
      </c>
      <c r="Q43" s="221">
        <f t="shared" si="33"/>
        <v>3</v>
      </c>
      <c r="R43" s="221">
        <f t="shared" si="34"/>
        <v>298</v>
      </c>
      <c r="T43">
        <v>533</v>
      </c>
      <c r="U43">
        <v>226</v>
      </c>
      <c r="V43" t="s">
        <v>295</v>
      </c>
      <c r="W43">
        <v>2024.7639999999999</v>
      </c>
      <c r="X43">
        <v>881.83500000000004</v>
      </c>
      <c r="Y43">
        <v>2.2959999999999998</v>
      </c>
      <c r="Z43">
        <v>5.2549999999999999</v>
      </c>
      <c r="AA43">
        <v>165.041068</v>
      </c>
      <c r="AB43">
        <v>5.2019029999999997</v>
      </c>
      <c r="AC43">
        <v>62.67718</v>
      </c>
      <c r="AD43" s="1">
        <v>467</v>
      </c>
      <c r="AE43">
        <v>3</v>
      </c>
      <c r="AF43">
        <v>298</v>
      </c>
      <c r="AG43">
        <v>91</v>
      </c>
      <c r="AH43">
        <v>12.268243</v>
      </c>
      <c r="AI43">
        <v>349.6</v>
      </c>
      <c r="AJ43">
        <v>28.2</v>
      </c>
      <c r="AK43">
        <v>14</v>
      </c>
      <c r="AL43">
        <v>1798</v>
      </c>
      <c r="AM43" t="s">
        <v>296</v>
      </c>
      <c r="AN43" t="s">
        <v>512</v>
      </c>
      <c r="AO43">
        <v>2024.7639999999999</v>
      </c>
      <c r="AR43" t="s">
        <v>117</v>
      </c>
      <c r="AS43" t="s">
        <v>119</v>
      </c>
      <c r="AT43" t="s">
        <v>210</v>
      </c>
      <c r="AU43" t="s">
        <v>295</v>
      </c>
      <c r="AV43" t="s">
        <v>203</v>
      </c>
      <c r="AW43">
        <v>1</v>
      </c>
      <c r="BB43">
        <v>0.88307692307692298</v>
      </c>
      <c r="BC43" t="s">
        <v>69</v>
      </c>
      <c r="BF43" t="s">
        <v>117</v>
      </c>
      <c r="BG43" s="5" t="s">
        <v>119</v>
      </c>
      <c r="BH43" t="s">
        <v>295</v>
      </c>
      <c r="BI43">
        <v>226</v>
      </c>
      <c r="BJ43">
        <v>1</v>
      </c>
      <c r="BK43" t="s">
        <v>210</v>
      </c>
      <c r="BL43" t="s">
        <v>179</v>
      </c>
      <c r="BM43">
        <v>0.88307692307692298</v>
      </c>
      <c r="BN43" t="s">
        <v>69</v>
      </c>
      <c r="BO43" t="s">
        <v>182</v>
      </c>
      <c r="BP43">
        <v>2024.7639999999999</v>
      </c>
    </row>
    <row r="44" spans="1:68" ht="16.5">
      <c r="A44" s="110" t="str">
        <f t="shared" si="18"/>
        <v>태양여객</v>
      </c>
      <c r="B44" s="111" t="str">
        <f t="shared" si="1"/>
        <v>오흥식</v>
      </c>
      <c r="C44" s="112" t="str">
        <f t="shared" si="19"/>
        <v>C</v>
      </c>
      <c r="D44" s="113">
        <f t="shared" si="20"/>
        <v>0.88629629629629614</v>
      </c>
      <c r="E44" s="114">
        <f t="shared" si="21"/>
        <v>7599</v>
      </c>
      <c r="F44" s="115" t="str">
        <f t="shared" si="22"/>
        <v>583</v>
      </c>
      <c r="G44" s="116" t="str">
        <f t="shared" si="23"/>
        <v>71바7407</v>
      </c>
      <c r="H44" s="117">
        <f t="shared" si="24"/>
        <v>1</v>
      </c>
      <c r="I44" s="118">
        <f t="shared" si="25"/>
        <v>2162.25</v>
      </c>
      <c r="J44" s="119">
        <f t="shared" si="26"/>
        <v>2.9055526067844482E-2</v>
      </c>
      <c r="K44" s="119">
        <f t="shared" si="27"/>
        <v>0.31010342326787887</v>
      </c>
      <c r="L44" s="119">
        <f t="shared" si="28"/>
        <v>0.35426060816279337</v>
      </c>
      <c r="M44" s="120">
        <f t="shared" si="29"/>
        <v>10.23</v>
      </c>
      <c r="N44" s="121">
        <f t="shared" si="30"/>
        <v>0</v>
      </c>
      <c r="O44" s="121">
        <f t="shared" si="31"/>
        <v>6.613481327321078</v>
      </c>
      <c r="P44" s="222">
        <f t="shared" si="32"/>
        <v>5</v>
      </c>
      <c r="Q44" s="223">
        <f t="shared" si="33"/>
        <v>0</v>
      </c>
      <c r="R44" s="223">
        <f t="shared" si="34"/>
        <v>143</v>
      </c>
      <c r="T44">
        <v>533</v>
      </c>
      <c r="U44">
        <v>7599</v>
      </c>
      <c r="V44" t="s">
        <v>297</v>
      </c>
      <c r="W44">
        <v>2162.25</v>
      </c>
      <c r="X44">
        <v>903.71799999999996</v>
      </c>
      <c r="Y44">
        <v>2.3929999999999998</v>
      </c>
      <c r="Z44">
        <v>10.23</v>
      </c>
      <c r="AA44">
        <v>130.983001</v>
      </c>
      <c r="AB44">
        <v>3.8057799999999999</v>
      </c>
      <c r="AC44">
        <v>40.618276999999999</v>
      </c>
      <c r="AD44" s="1">
        <v>766</v>
      </c>
      <c r="AE44">
        <v>0</v>
      </c>
      <c r="AF44">
        <v>143</v>
      </c>
      <c r="AG44">
        <v>89</v>
      </c>
      <c r="AH44">
        <v>16.507867000000001</v>
      </c>
      <c r="AI44">
        <v>246.7</v>
      </c>
      <c r="AJ44">
        <v>0</v>
      </c>
      <c r="AK44">
        <v>5</v>
      </c>
      <c r="AL44">
        <v>242</v>
      </c>
      <c r="AM44" t="s">
        <v>298</v>
      </c>
      <c r="AN44" t="s">
        <v>513</v>
      </c>
      <c r="AO44">
        <v>2162.25</v>
      </c>
      <c r="AR44" t="s">
        <v>117</v>
      </c>
      <c r="AS44" t="s">
        <v>122</v>
      </c>
      <c r="AT44" t="s">
        <v>226</v>
      </c>
      <c r="AU44" t="s">
        <v>297</v>
      </c>
      <c r="AV44" t="s">
        <v>48</v>
      </c>
      <c r="AW44">
        <v>1</v>
      </c>
      <c r="BB44">
        <v>0.88629629629629614</v>
      </c>
      <c r="BC44" t="s">
        <v>69</v>
      </c>
      <c r="BF44" t="s">
        <v>117</v>
      </c>
      <c r="BG44" s="5" t="s">
        <v>122</v>
      </c>
      <c r="BH44" t="s">
        <v>297</v>
      </c>
      <c r="BI44">
        <v>7599</v>
      </c>
      <c r="BJ44">
        <v>1</v>
      </c>
      <c r="BK44" t="s">
        <v>226</v>
      </c>
      <c r="BL44" t="s">
        <v>179</v>
      </c>
      <c r="BM44">
        <v>0.88629629629629614</v>
      </c>
      <c r="BN44" t="s">
        <v>69</v>
      </c>
      <c r="BO44" t="s">
        <v>182</v>
      </c>
      <c r="BP44">
        <v>2162.25</v>
      </c>
    </row>
    <row r="45" spans="1:68" ht="16.5">
      <c r="A45" s="127" t="str">
        <f t="shared" si="18"/>
        <v>태양여객</v>
      </c>
      <c r="B45" s="128" t="str">
        <f t="shared" si="1"/>
        <v>유성현</v>
      </c>
      <c r="C45" s="129" t="str">
        <f t="shared" si="19"/>
        <v>B</v>
      </c>
      <c r="D45" s="130">
        <f t="shared" si="20"/>
        <v>0.9215951994406979</v>
      </c>
      <c r="E45" s="131">
        <f t="shared" si="21"/>
        <v>6322</v>
      </c>
      <c r="F45" s="132" t="str">
        <f t="shared" si="22"/>
        <v>e음89</v>
      </c>
      <c r="G45" s="133" t="str">
        <f t="shared" si="23"/>
        <v>71바7191</v>
      </c>
      <c r="H45" s="134">
        <f t="shared" si="24"/>
        <v>3</v>
      </c>
      <c r="I45" s="135">
        <f t="shared" si="25"/>
        <v>702.85400000000004</v>
      </c>
      <c r="J45" s="136">
        <f t="shared" si="26"/>
        <v>5.0725564440794943E-3</v>
      </c>
      <c r="K45" s="136">
        <f t="shared" si="27"/>
        <v>0.32711177890003934</v>
      </c>
      <c r="L45" s="136">
        <f t="shared" si="28"/>
        <v>0.17784632370307346</v>
      </c>
      <c r="M45" s="137">
        <f t="shared" si="29"/>
        <v>9.3960000000000008</v>
      </c>
      <c r="N45" s="138">
        <f t="shared" si="30"/>
        <v>0.14227705896245876</v>
      </c>
      <c r="O45" s="138">
        <f t="shared" si="31"/>
        <v>8.2520694198226092</v>
      </c>
      <c r="P45" s="220">
        <f t="shared" si="32"/>
        <v>3</v>
      </c>
      <c r="Q45" s="221">
        <f t="shared" si="33"/>
        <v>1</v>
      </c>
      <c r="R45" s="221">
        <f t="shared" si="34"/>
        <v>58</v>
      </c>
      <c r="T45">
        <v>533</v>
      </c>
      <c r="U45">
        <v>6322</v>
      </c>
      <c r="V45" t="s">
        <v>299</v>
      </c>
      <c r="W45">
        <v>702.85400000000004</v>
      </c>
      <c r="X45">
        <v>293.613</v>
      </c>
      <c r="Y45">
        <v>2.3940000000000001</v>
      </c>
      <c r="Z45">
        <v>9.3960000000000008</v>
      </c>
      <c r="AA45">
        <v>40.573033000000002</v>
      </c>
      <c r="AB45">
        <v>0.20580899999999999</v>
      </c>
      <c r="AC45">
        <v>13.271917</v>
      </c>
      <c r="AD45" s="1">
        <v>125</v>
      </c>
      <c r="AE45">
        <v>1</v>
      </c>
      <c r="AF45">
        <v>58</v>
      </c>
      <c r="AG45">
        <v>76</v>
      </c>
      <c r="AH45">
        <v>17.323181000000002</v>
      </c>
      <c r="AI45">
        <v>42.2</v>
      </c>
      <c r="AJ45">
        <v>0</v>
      </c>
      <c r="AK45">
        <v>3</v>
      </c>
      <c r="AL45">
        <v>314</v>
      </c>
      <c r="AM45" t="s">
        <v>300</v>
      </c>
      <c r="AN45" t="s">
        <v>514</v>
      </c>
      <c r="AO45">
        <v>516.298</v>
      </c>
      <c r="AR45" t="s">
        <v>117</v>
      </c>
      <c r="AS45" t="s">
        <v>127</v>
      </c>
      <c r="AT45" t="s">
        <v>235</v>
      </c>
      <c r="AU45" t="s">
        <v>299</v>
      </c>
      <c r="AV45" t="s">
        <v>48</v>
      </c>
      <c r="AW45">
        <v>3</v>
      </c>
      <c r="BB45">
        <v>0.9215951994406979</v>
      </c>
      <c r="BC45" t="s">
        <v>68</v>
      </c>
      <c r="BF45" t="s">
        <v>117</v>
      </c>
      <c r="BG45" t="s">
        <v>127</v>
      </c>
      <c r="BH45" t="s">
        <v>299</v>
      </c>
      <c r="BI45">
        <v>6322</v>
      </c>
      <c r="BJ45">
        <v>3</v>
      </c>
      <c r="BK45" t="s">
        <v>235</v>
      </c>
      <c r="BL45" t="s">
        <v>228</v>
      </c>
      <c r="BM45">
        <v>0.9215951994406979</v>
      </c>
      <c r="BN45" t="s">
        <v>68</v>
      </c>
      <c r="BO45" t="s">
        <v>180</v>
      </c>
      <c r="BP45">
        <v>702.85400000000004</v>
      </c>
    </row>
    <row r="46" spans="1:68" ht="16.5">
      <c r="A46" s="110" t="str">
        <f t="shared" si="18"/>
        <v>태양여객</v>
      </c>
      <c r="B46" s="111" t="str">
        <f t="shared" si="1"/>
        <v>유재영</v>
      </c>
      <c r="C46" s="112" t="str">
        <f t="shared" si="19"/>
        <v>D</v>
      </c>
      <c r="D46" s="113">
        <f t="shared" si="20"/>
        <v>0.82476311064488661</v>
      </c>
      <c r="E46" s="114">
        <f t="shared" si="21"/>
        <v>4327</v>
      </c>
      <c r="F46" s="115" t="str">
        <f t="shared" si="22"/>
        <v>556</v>
      </c>
      <c r="G46" s="116" t="str">
        <f t="shared" si="23"/>
        <v>71바7197</v>
      </c>
      <c r="H46" s="117">
        <f t="shared" si="24"/>
        <v>6</v>
      </c>
      <c r="I46" s="118">
        <f t="shared" si="25"/>
        <v>4962.1389999999992</v>
      </c>
      <c r="J46" s="119">
        <f t="shared" si="26"/>
        <v>3.0048184547097574E-2</v>
      </c>
      <c r="K46" s="119">
        <f t="shared" si="27"/>
        <v>0.39445162282816215</v>
      </c>
      <c r="L46" s="119">
        <f t="shared" si="28"/>
        <v>0.1749245637818691</v>
      </c>
      <c r="M46" s="120">
        <f t="shared" si="29"/>
        <v>11.252000000000001</v>
      </c>
      <c r="N46" s="121">
        <f t="shared" si="30"/>
        <v>0.98747737618797049</v>
      </c>
      <c r="O46" s="121">
        <f t="shared" si="31"/>
        <v>30.349814868144563</v>
      </c>
      <c r="P46" s="222">
        <f t="shared" si="32"/>
        <v>58</v>
      </c>
      <c r="Q46" s="223">
        <f t="shared" si="33"/>
        <v>49</v>
      </c>
      <c r="R46" s="223">
        <f t="shared" si="34"/>
        <v>1506</v>
      </c>
      <c r="T46">
        <v>533</v>
      </c>
      <c r="U46">
        <v>4327</v>
      </c>
      <c r="V46" t="s">
        <v>301</v>
      </c>
      <c r="W46">
        <v>4962.1390000000001</v>
      </c>
      <c r="X46">
        <v>2333.857</v>
      </c>
      <c r="Y46">
        <v>2.1259999999999999</v>
      </c>
      <c r="Z46">
        <v>11.252000000000001</v>
      </c>
      <c r="AA46">
        <v>385.90318100000002</v>
      </c>
      <c r="AB46">
        <v>11.595689999999999</v>
      </c>
      <c r="AC46">
        <v>152.220136</v>
      </c>
      <c r="AD46" s="1">
        <v>868</v>
      </c>
      <c r="AE46">
        <v>49</v>
      </c>
      <c r="AF46">
        <v>1506</v>
      </c>
      <c r="AG46">
        <v>91</v>
      </c>
      <c r="AH46">
        <v>12.858506999999999</v>
      </c>
      <c r="AI46">
        <v>1156.0999999999999</v>
      </c>
      <c r="AJ46">
        <v>21.5</v>
      </c>
      <c r="AK46">
        <v>58</v>
      </c>
      <c r="AL46">
        <v>22008</v>
      </c>
      <c r="AM46" t="s">
        <v>302</v>
      </c>
      <c r="AN46" t="s">
        <v>515</v>
      </c>
      <c r="AO46">
        <v>4039.3719999999998</v>
      </c>
      <c r="AR46" t="s">
        <v>117</v>
      </c>
      <c r="AS46" t="s">
        <v>118</v>
      </c>
      <c r="AT46" t="s">
        <v>205</v>
      </c>
      <c r="AU46" t="s">
        <v>301</v>
      </c>
      <c r="AV46" t="s">
        <v>48</v>
      </c>
      <c r="AW46">
        <v>6</v>
      </c>
      <c r="BB46">
        <v>0.82476311064488661</v>
      </c>
      <c r="BC46" t="s">
        <v>67</v>
      </c>
      <c r="BF46" t="s">
        <v>117</v>
      </c>
      <c r="BG46" s="5" t="s">
        <v>118</v>
      </c>
      <c r="BH46" t="s">
        <v>301</v>
      </c>
      <c r="BI46">
        <v>4327</v>
      </c>
      <c r="BJ46">
        <v>6</v>
      </c>
      <c r="BK46" t="s">
        <v>205</v>
      </c>
      <c r="BL46" t="s">
        <v>214</v>
      </c>
      <c r="BM46">
        <v>0.82476311064488661</v>
      </c>
      <c r="BN46" t="s">
        <v>67</v>
      </c>
      <c r="BO46" t="s">
        <v>184</v>
      </c>
      <c r="BP46">
        <v>4962.1389999999992</v>
      </c>
    </row>
    <row r="47" spans="1:68" ht="16.5">
      <c r="A47" s="127" t="str">
        <f t="shared" si="18"/>
        <v>태양여객</v>
      </c>
      <c r="B47" s="128" t="str">
        <f t="shared" si="1"/>
        <v>윤은국</v>
      </c>
      <c r="C47" s="129" t="str">
        <f t="shared" si="19"/>
        <v>D</v>
      </c>
      <c r="D47" s="130">
        <f t="shared" si="20"/>
        <v>0.8012582473987877</v>
      </c>
      <c r="E47" s="131">
        <f t="shared" si="21"/>
        <v>9252</v>
      </c>
      <c r="F47" s="132" t="str">
        <f t="shared" si="22"/>
        <v>571</v>
      </c>
      <c r="G47" s="133" t="str">
        <f t="shared" si="23"/>
        <v>71바6551</v>
      </c>
      <c r="H47" s="134">
        <f t="shared" si="24"/>
        <v>4</v>
      </c>
      <c r="I47" s="135">
        <f t="shared" si="25"/>
        <v>454.71399999999994</v>
      </c>
      <c r="J47" s="136">
        <f t="shared" si="26"/>
        <v>4.5345086310228863E-2</v>
      </c>
      <c r="K47" s="136">
        <f t="shared" si="27"/>
        <v>0.40133632755299881</v>
      </c>
      <c r="L47" s="136">
        <f t="shared" si="28"/>
        <v>9.4564935321982624E-2</v>
      </c>
      <c r="M47" s="137">
        <f t="shared" si="29"/>
        <v>9.3970000000000002</v>
      </c>
      <c r="N47" s="138">
        <f t="shared" si="30"/>
        <v>0</v>
      </c>
      <c r="O47" s="138">
        <f t="shared" si="31"/>
        <v>8.5768197152495862</v>
      </c>
      <c r="P47" s="220">
        <f t="shared" si="32"/>
        <v>6</v>
      </c>
      <c r="Q47" s="221">
        <f t="shared" si="33"/>
        <v>0</v>
      </c>
      <c r="R47" s="221">
        <f t="shared" si="34"/>
        <v>39</v>
      </c>
      <c r="T47">
        <v>533</v>
      </c>
      <c r="U47">
        <v>9252</v>
      </c>
      <c r="V47" t="s">
        <v>303</v>
      </c>
      <c r="W47">
        <v>454.714</v>
      </c>
      <c r="X47">
        <v>224.06899999999999</v>
      </c>
      <c r="Y47">
        <v>2.0289999999999999</v>
      </c>
      <c r="Z47">
        <v>9.3970000000000002</v>
      </c>
      <c r="AA47">
        <v>37.159153000000003</v>
      </c>
      <c r="AB47">
        <v>1.684985</v>
      </c>
      <c r="AC47">
        <v>14.913318</v>
      </c>
      <c r="AD47" s="1">
        <v>43</v>
      </c>
      <c r="AE47">
        <v>0</v>
      </c>
      <c r="AF47">
        <v>39</v>
      </c>
      <c r="AG47">
        <v>65</v>
      </c>
      <c r="AH47">
        <v>12.236931</v>
      </c>
      <c r="AI47">
        <v>16</v>
      </c>
      <c r="AJ47">
        <v>0</v>
      </c>
      <c r="AK47">
        <v>6</v>
      </c>
      <c r="AL47">
        <v>1612</v>
      </c>
      <c r="AM47" t="s">
        <v>304</v>
      </c>
      <c r="AN47" t="s">
        <v>516</v>
      </c>
      <c r="AO47">
        <v>185.81299999999999</v>
      </c>
      <c r="AR47" t="s">
        <v>117</v>
      </c>
      <c r="AS47" t="s">
        <v>120</v>
      </c>
      <c r="AT47" t="s">
        <v>212</v>
      </c>
      <c r="AU47" t="s">
        <v>303</v>
      </c>
      <c r="AV47" t="s">
        <v>203</v>
      </c>
      <c r="AW47">
        <v>4</v>
      </c>
      <c r="BB47">
        <v>0.8012582473987877</v>
      </c>
      <c r="BC47" t="s">
        <v>67</v>
      </c>
      <c r="BF47" t="s">
        <v>117</v>
      </c>
      <c r="BG47" s="5" t="s">
        <v>120</v>
      </c>
      <c r="BH47" t="s">
        <v>303</v>
      </c>
      <c r="BI47">
        <v>9252</v>
      </c>
      <c r="BJ47">
        <v>4</v>
      </c>
      <c r="BK47" t="s">
        <v>212</v>
      </c>
      <c r="BL47" t="s">
        <v>211</v>
      </c>
      <c r="BM47">
        <v>0.8012582473987877</v>
      </c>
      <c r="BN47" t="s">
        <v>67</v>
      </c>
      <c r="BO47" t="s">
        <v>184</v>
      </c>
      <c r="BP47">
        <v>454.71399999999994</v>
      </c>
    </row>
    <row r="48" spans="1:68" ht="16.5">
      <c r="A48" s="110" t="str">
        <f t="shared" si="18"/>
        <v>태양여객</v>
      </c>
      <c r="B48" s="111" t="str">
        <f t="shared" si="1"/>
        <v>이성경</v>
      </c>
      <c r="C48" s="112" t="str">
        <f t="shared" si="19"/>
        <v>B</v>
      </c>
      <c r="D48" s="113">
        <f t="shared" si="20"/>
        <v>0.903076923076923</v>
      </c>
      <c r="E48" s="114">
        <f t="shared" si="21"/>
        <v>7050</v>
      </c>
      <c r="F48" s="115" t="str">
        <f t="shared" si="22"/>
        <v>590</v>
      </c>
      <c r="G48" s="116" t="str">
        <f t="shared" si="23"/>
        <v>71바5257</v>
      </c>
      <c r="H48" s="117">
        <f t="shared" si="24"/>
        <v>1</v>
      </c>
      <c r="I48" s="118">
        <f t="shared" si="25"/>
        <v>1456.681</v>
      </c>
      <c r="J48" s="119">
        <f t="shared" si="26"/>
        <v>1.5654568320539455E-3</v>
      </c>
      <c r="K48" s="119">
        <f t="shared" si="27"/>
        <v>0.29428991127547788</v>
      </c>
      <c r="L48" s="119">
        <f t="shared" si="28"/>
        <v>4.8054447061504885E-2</v>
      </c>
      <c r="M48" s="120">
        <f t="shared" si="29"/>
        <v>6.0910000000000002</v>
      </c>
      <c r="N48" s="121">
        <f t="shared" si="30"/>
        <v>6.8649210087864121E-2</v>
      </c>
      <c r="O48" s="121">
        <f t="shared" si="31"/>
        <v>0.61784289079077714</v>
      </c>
      <c r="P48" s="222">
        <f t="shared" si="32"/>
        <v>1</v>
      </c>
      <c r="Q48" s="223">
        <f t="shared" si="33"/>
        <v>1</v>
      </c>
      <c r="R48" s="223">
        <f t="shared" si="34"/>
        <v>9</v>
      </c>
      <c r="T48">
        <v>533</v>
      </c>
      <c r="U48">
        <v>7050</v>
      </c>
      <c r="V48" t="s">
        <v>305</v>
      </c>
      <c r="W48">
        <v>1456.681</v>
      </c>
      <c r="X48">
        <v>620.26400000000001</v>
      </c>
      <c r="Y48">
        <v>2.3479999999999999</v>
      </c>
      <c r="Z48">
        <v>6.0910000000000002</v>
      </c>
      <c r="AA48">
        <v>90.839937000000006</v>
      </c>
      <c r="AB48">
        <v>0.142206</v>
      </c>
      <c r="AC48">
        <v>26.733277000000001</v>
      </c>
      <c r="AD48" s="1">
        <v>70</v>
      </c>
      <c r="AE48">
        <v>1</v>
      </c>
      <c r="AF48">
        <v>9</v>
      </c>
      <c r="AG48">
        <v>59</v>
      </c>
      <c r="AH48">
        <v>16.035689000000001</v>
      </c>
      <c r="AI48">
        <v>0</v>
      </c>
      <c r="AJ48">
        <v>0</v>
      </c>
      <c r="AK48">
        <v>1</v>
      </c>
      <c r="AL48">
        <v>128</v>
      </c>
      <c r="AM48" t="s">
        <v>306</v>
      </c>
      <c r="AN48" t="s">
        <v>517</v>
      </c>
      <c r="AO48">
        <v>1456.681</v>
      </c>
      <c r="AR48" t="s">
        <v>117</v>
      </c>
      <c r="AS48" t="s">
        <v>123</v>
      </c>
      <c r="AT48" t="s">
        <v>228</v>
      </c>
      <c r="AU48" t="s">
        <v>305</v>
      </c>
      <c r="AV48" t="s">
        <v>203</v>
      </c>
      <c r="AW48">
        <v>1</v>
      </c>
      <c r="BB48">
        <v>0.903076923076923</v>
      </c>
      <c r="BC48" t="s">
        <v>68</v>
      </c>
      <c r="BF48" t="s">
        <v>117</v>
      </c>
      <c r="BG48" s="5" t="s">
        <v>123</v>
      </c>
      <c r="BH48" t="s">
        <v>305</v>
      </c>
      <c r="BI48">
        <v>7050</v>
      </c>
      <c r="BJ48">
        <v>1</v>
      </c>
      <c r="BK48" t="s">
        <v>228</v>
      </c>
      <c r="BL48" t="s">
        <v>179</v>
      </c>
      <c r="BM48">
        <v>0.903076923076923</v>
      </c>
      <c r="BN48" t="s">
        <v>68</v>
      </c>
      <c r="BO48" t="s">
        <v>180</v>
      </c>
      <c r="BP48">
        <v>1456.681</v>
      </c>
    </row>
    <row r="49" spans="1:68" ht="16.5">
      <c r="A49" s="127" t="str">
        <f t="shared" si="18"/>
        <v>태양여객</v>
      </c>
      <c r="B49" s="128" t="str">
        <f t="shared" si="1"/>
        <v>이수열</v>
      </c>
      <c r="C49" s="129" t="str">
        <f t="shared" si="19"/>
        <v>D</v>
      </c>
      <c r="D49" s="130">
        <f t="shared" si="20"/>
        <v>0.84586392167707103</v>
      </c>
      <c r="E49" s="131">
        <f t="shared" si="21"/>
        <v>3388</v>
      </c>
      <c r="F49" s="132" t="str">
        <f t="shared" si="22"/>
        <v>571</v>
      </c>
      <c r="G49" s="133" t="str">
        <f t="shared" si="23"/>
        <v>71바7209</v>
      </c>
      <c r="H49" s="134">
        <f t="shared" si="24"/>
        <v>6</v>
      </c>
      <c r="I49" s="135">
        <f t="shared" si="25"/>
        <v>1109.348</v>
      </c>
      <c r="J49" s="136">
        <f t="shared" si="26"/>
        <v>3.5795480249270491E-2</v>
      </c>
      <c r="K49" s="136">
        <f t="shared" si="27"/>
        <v>0.39245995634804892</v>
      </c>
      <c r="L49" s="136">
        <f t="shared" si="28"/>
        <v>0.21273757197921664</v>
      </c>
      <c r="M49" s="137">
        <f t="shared" si="29"/>
        <v>7.7080000000000002</v>
      </c>
      <c r="N49" s="138">
        <f t="shared" si="30"/>
        <v>9.0143038974244333E-2</v>
      </c>
      <c r="O49" s="138">
        <f t="shared" si="31"/>
        <v>3.6057215589697735</v>
      </c>
      <c r="P49" s="220">
        <f t="shared" si="32"/>
        <v>6</v>
      </c>
      <c r="Q49" s="221">
        <f t="shared" si="33"/>
        <v>1</v>
      </c>
      <c r="R49" s="221">
        <f t="shared" si="34"/>
        <v>40</v>
      </c>
      <c r="T49">
        <v>533</v>
      </c>
      <c r="U49">
        <v>3388</v>
      </c>
      <c r="V49" t="s">
        <v>307</v>
      </c>
      <c r="W49">
        <v>1109.348</v>
      </c>
      <c r="X49">
        <v>525.44299999999998</v>
      </c>
      <c r="Y49">
        <v>2.1110000000000002</v>
      </c>
      <c r="Z49">
        <v>7.7080000000000002</v>
      </c>
      <c r="AA49">
        <v>96.775514000000001</v>
      </c>
      <c r="AB49">
        <v>3.4641259999999998</v>
      </c>
      <c r="AC49">
        <v>37.980513999999999</v>
      </c>
      <c r="AD49" s="1">
        <v>236</v>
      </c>
      <c r="AE49">
        <v>1</v>
      </c>
      <c r="AF49">
        <v>40</v>
      </c>
      <c r="AG49">
        <v>68</v>
      </c>
      <c r="AH49">
        <v>11.463106</v>
      </c>
      <c r="AI49">
        <v>9.6999999999999993</v>
      </c>
      <c r="AJ49">
        <v>0</v>
      </c>
      <c r="AK49">
        <v>6</v>
      </c>
      <c r="AL49">
        <v>1463</v>
      </c>
      <c r="AM49" t="s">
        <v>308</v>
      </c>
      <c r="AN49" t="s">
        <v>518</v>
      </c>
      <c r="AO49">
        <v>534.71</v>
      </c>
      <c r="AR49" t="s">
        <v>117</v>
      </c>
      <c r="AS49" t="s">
        <v>120</v>
      </c>
      <c r="AT49" t="s">
        <v>214</v>
      </c>
      <c r="AU49" t="s">
        <v>307</v>
      </c>
      <c r="AV49" t="s">
        <v>203</v>
      </c>
      <c r="AW49">
        <v>6</v>
      </c>
      <c r="BB49">
        <v>0.84586392167707103</v>
      </c>
      <c r="BC49" t="s">
        <v>67</v>
      </c>
      <c r="BF49" t="s">
        <v>117</v>
      </c>
      <c r="BG49" t="s">
        <v>120</v>
      </c>
      <c r="BH49" t="s">
        <v>307</v>
      </c>
      <c r="BI49">
        <v>3388</v>
      </c>
      <c r="BJ49">
        <v>6</v>
      </c>
      <c r="BK49" t="s">
        <v>214</v>
      </c>
      <c r="BL49" t="s">
        <v>212</v>
      </c>
      <c r="BM49">
        <v>0.84586392167707103</v>
      </c>
      <c r="BN49" t="s">
        <v>67</v>
      </c>
      <c r="BO49" t="s">
        <v>184</v>
      </c>
      <c r="BP49">
        <v>1109.348</v>
      </c>
    </row>
    <row r="50" spans="1:68" ht="16.5">
      <c r="A50" s="110" t="str">
        <f t="shared" si="18"/>
        <v>태양여객</v>
      </c>
      <c r="B50" s="111" t="str">
        <f t="shared" si="1"/>
        <v>이영호</v>
      </c>
      <c r="C50" s="112" t="str">
        <f t="shared" si="19"/>
        <v>B</v>
      </c>
      <c r="D50" s="113">
        <f t="shared" si="20"/>
        <v>0.9032</v>
      </c>
      <c r="E50" s="114">
        <f t="shared" si="21"/>
        <v>7341</v>
      </c>
      <c r="F50" s="115" t="str">
        <f t="shared" si="22"/>
        <v>571</v>
      </c>
      <c r="G50" s="116" t="str">
        <f t="shared" si="23"/>
        <v>71바6551</v>
      </c>
      <c r="H50" s="117">
        <f t="shared" si="24"/>
        <v>1</v>
      </c>
      <c r="I50" s="118">
        <f t="shared" si="25"/>
        <v>1674.049</v>
      </c>
      <c r="J50" s="119">
        <f t="shared" si="26"/>
        <v>2.5339938948512924E-2</v>
      </c>
      <c r="K50" s="119">
        <f t="shared" si="27"/>
        <v>0.31726681826834063</v>
      </c>
      <c r="L50" s="119">
        <f t="shared" si="28"/>
        <v>0.14157291692178664</v>
      </c>
      <c r="M50" s="120">
        <f t="shared" si="29"/>
        <v>5.7110000000000003</v>
      </c>
      <c r="N50" s="121">
        <f t="shared" si="30"/>
        <v>0.41814785588713355</v>
      </c>
      <c r="O50" s="121">
        <f t="shared" si="31"/>
        <v>1.7323268315324103</v>
      </c>
      <c r="P50" s="222">
        <f t="shared" si="32"/>
        <v>0</v>
      </c>
      <c r="Q50" s="223">
        <f t="shared" si="33"/>
        <v>7</v>
      </c>
      <c r="R50" s="223">
        <f t="shared" si="34"/>
        <v>29</v>
      </c>
      <c r="T50">
        <v>533</v>
      </c>
      <c r="U50">
        <v>7341</v>
      </c>
      <c r="V50" t="s">
        <v>309</v>
      </c>
      <c r="W50">
        <v>1674.049</v>
      </c>
      <c r="X50">
        <v>741.298</v>
      </c>
      <c r="Y50">
        <v>2.258</v>
      </c>
      <c r="Z50">
        <v>5.7110000000000003</v>
      </c>
      <c r="AA50">
        <v>135.72937200000001</v>
      </c>
      <c r="AB50">
        <v>3.4393739999999999</v>
      </c>
      <c r="AC50">
        <v>43.062426000000002</v>
      </c>
      <c r="AD50" s="1">
        <v>237</v>
      </c>
      <c r="AE50">
        <v>7</v>
      </c>
      <c r="AF50">
        <v>29</v>
      </c>
      <c r="AG50">
        <v>71</v>
      </c>
      <c r="AH50">
        <v>12.333726</v>
      </c>
      <c r="AI50">
        <v>15</v>
      </c>
      <c r="AJ50">
        <v>0</v>
      </c>
      <c r="AK50">
        <v>0</v>
      </c>
      <c r="AL50">
        <v>0</v>
      </c>
      <c r="AM50" t="s">
        <v>310</v>
      </c>
      <c r="AN50" t="s">
        <v>519</v>
      </c>
      <c r="AO50">
        <v>1674.049</v>
      </c>
      <c r="AR50" t="s">
        <v>117</v>
      </c>
      <c r="AS50" t="s">
        <v>120</v>
      </c>
      <c r="AT50" t="s">
        <v>212</v>
      </c>
      <c r="AU50" t="s">
        <v>309</v>
      </c>
      <c r="AV50" t="s">
        <v>203</v>
      </c>
      <c r="AW50">
        <v>1</v>
      </c>
      <c r="BB50">
        <v>0.9032</v>
      </c>
      <c r="BC50" t="s">
        <v>68</v>
      </c>
      <c r="BF50" t="s">
        <v>117</v>
      </c>
      <c r="BG50" s="5" t="s">
        <v>120</v>
      </c>
      <c r="BH50" t="s">
        <v>309</v>
      </c>
      <c r="BI50">
        <v>7341</v>
      </c>
      <c r="BJ50">
        <v>1</v>
      </c>
      <c r="BK50" t="s">
        <v>212</v>
      </c>
      <c r="BL50" t="s">
        <v>179</v>
      </c>
      <c r="BM50">
        <v>0.9032</v>
      </c>
      <c r="BN50" t="s">
        <v>68</v>
      </c>
      <c r="BO50" t="s">
        <v>180</v>
      </c>
      <c r="BP50">
        <v>1674.049</v>
      </c>
    </row>
    <row r="51" spans="1:68" ht="16.5">
      <c r="A51" s="127" t="str">
        <f t="shared" si="18"/>
        <v>태양여객</v>
      </c>
      <c r="B51" s="128" t="str">
        <f t="shared" si="1"/>
        <v>이영화</v>
      </c>
      <c r="C51" s="129" t="str">
        <f t="shared" si="19"/>
        <v>F</v>
      </c>
      <c r="D51" s="130">
        <f t="shared" si="20"/>
        <v>0.77626670436074674</v>
      </c>
      <c r="E51" s="131">
        <f t="shared" si="21"/>
        <v>3115</v>
      </c>
      <c r="F51" s="132" t="str">
        <f t="shared" si="22"/>
        <v>581</v>
      </c>
      <c r="G51" s="133" t="str">
        <f t="shared" si="23"/>
        <v>72바1916</v>
      </c>
      <c r="H51" s="134">
        <f t="shared" si="24"/>
        <v>2</v>
      </c>
      <c r="I51" s="135">
        <f t="shared" si="25"/>
        <v>1934.875</v>
      </c>
      <c r="J51" s="136">
        <f t="shared" si="26"/>
        <v>4.775968249004834E-2</v>
      </c>
      <c r="K51" s="136">
        <f t="shared" si="27"/>
        <v>0.3835462131238947</v>
      </c>
      <c r="L51" s="136">
        <f t="shared" si="28"/>
        <v>0.1426448736998514</v>
      </c>
      <c r="M51" s="137">
        <f t="shared" si="29"/>
        <v>6.4359999999999999</v>
      </c>
      <c r="N51" s="138">
        <f t="shared" si="30"/>
        <v>0.25841462626784678</v>
      </c>
      <c r="O51" s="138">
        <f t="shared" si="31"/>
        <v>6.9771949092318621</v>
      </c>
      <c r="P51" s="220">
        <f t="shared" si="32"/>
        <v>24</v>
      </c>
      <c r="Q51" s="221">
        <f t="shared" si="33"/>
        <v>5</v>
      </c>
      <c r="R51" s="221">
        <f t="shared" si="34"/>
        <v>135</v>
      </c>
      <c r="T51">
        <v>533</v>
      </c>
      <c r="U51">
        <v>3115</v>
      </c>
      <c r="V51" t="s">
        <v>311</v>
      </c>
      <c r="W51">
        <v>1934.875</v>
      </c>
      <c r="X51">
        <v>1009.926</v>
      </c>
      <c r="Y51">
        <v>1.9159999999999999</v>
      </c>
      <c r="Z51">
        <v>6.4359999999999999</v>
      </c>
      <c r="AA51">
        <v>160.11743799999999</v>
      </c>
      <c r="AB51">
        <v>7.6471580000000001</v>
      </c>
      <c r="AC51">
        <v>61.412436999999997</v>
      </c>
      <c r="AD51" s="1">
        <v>276</v>
      </c>
      <c r="AE51">
        <v>5</v>
      </c>
      <c r="AF51">
        <v>135</v>
      </c>
      <c r="AG51">
        <v>70</v>
      </c>
      <c r="AH51">
        <v>12.084099</v>
      </c>
      <c r="AI51">
        <v>43.4</v>
      </c>
      <c r="AJ51">
        <v>0</v>
      </c>
      <c r="AK51">
        <v>24</v>
      </c>
      <c r="AL51">
        <v>4957</v>
      </c>
      <c r="AM51" t="s">
        <v>312</v>
      </c>
      <c r="AN51" t="s">
        <v>520</v>
      </c>
      <c r="AO51">
        <v>1180.7909999999999</v>
      </c>
      <c r="AR51" t="s">
        <v>117</v>
      </c>
      <c r="AS51" t="s">
        <v>121</v>
      </c>
      <c r="AT51" t="s">
        <v>221</v>
      </c>
      <c r="AU51" t="s">
        <v>311</v>
      </c>
      <c r="AV51" t="s">
        <v>203</v>
      </c>
      <c r="AW51">
        <v>2</v>
      </c>
      <c r="BB51">
        <v>0.77626670436074674</v>
      </c>
      <c r="BC51" t="s">
        <v>70</v>
      </c>
      <c r="BF51" t="s">
        <v>117</v>
      </c>
      <c r="BG51" t="s">
        <v>121</v>
      </c>
      <c r="BH51" t="s">
        <v>311</v>
      </c>
      <c r="BI51">
        <v>3115</v>
      </c>
      <c r="BJ51">
        <v>2</v>
      </c>
      <c r="BK51" t="s">
        <v>221</v>
      </c>
      <c r="BL51" t="s">
        <v>216</v>
      </c>
      <c r="BM51">
        <v>0.77626670436074674</v>
      </c>
      <c r="BN51" t="s">
        <v>70</v>
      </c>
      <c r="BO51" t="s">
        <v>193</v>
      </c>
      <c r="BP51">
        <v>1934.875</v>
      </c>
    </row>
    <row r="52" spans="1:68" ht="16.5">
      <c r="A52" s="110" t="str">
        <f t="shared" si="18"/>
        <v>태양여객</v>
      </c>
      <c r="B52" s="111" t="str">
        <f t="shared" si="1"/>
        <v>이우경</v>
      </c>
      <c r="C52" s="112" t="str">
        <f t="shared" si="19"/>
        <v>F</v>
      </c>
      <c r="D52" s="113">
        <f t="shared" si="20"/>
        <v>0.78644098278547037</v>
      </c>
      <c r="E52" s="114">
        <f t="shared" si="21"/>
        <v>7903</v>
      </c>
      <c r="F52" s="115" t="str">
        <f t="shared" si="22"/>
        <v>556</v>
      </c>
      <c r="G52" s="116" t="str">
        <f t="shared" si="23"/>
        <v>71바7152</v>
      </c>
      <c r="H52" s="117">
        <f t="shared" si="24"/>
        <v>5</v>
      </c>
      <c r="I52" s="118">
        <f t="shared" si="25"/>
        <v>694.20899999999995</v>
      </c>
      <c r="J52" s="119">
        <f t="shared" si="26"/>
        <v>2.5554835029587424E-2</v>
      </c>
      <c r="K52" s="119">
        <f t="shared" si="27"/>
        <v>0.38483939104458764</v>
      </c>
      <c r="L52" s="119">
        <f t="shared" si="28"/>
        <v>0.23047814130902944</v>
      </c>
      <c r="M52" s="120">
        <f t="shared" si="29"/>
        <v>9.1999999999999993</v>
      </c>
      <c r="N52" s="121">
        <f t="shared" si="30"/>
        <v>0</v>
      </c>
      <c r="O52" s="121">
        <f t="shared" si="31"/>
        <v>38.461039830944287</v>
      </c>
      <c r="P52" s="222">
        <f t="shared" si="32"/>
        <v>7</v>
      </c>
      <c r="Q52" s="223">
        <f t="shared" si="33"/>
        <v>0</v>
      </c>
      <c r="R52" s="223">
        <f t="shared" si="34"/>
        <v>267</v>
      </c>
      <c r="T52">
        <v>533</v>
      </c>
      <c r="U52">
        <v>7903</v>
      </c>
      <c r="V52" t="s">
        <v>521</v>
      </c>
      <c r="W52">
        <v>694.20899999999995</v>
      </c>
      <c r="X52">
        <v>347.01900000000001</v>
      </c>
      <c r="Y52">
        <v>2</v>
      </c>
      <c r="Z52">
        <v>9.1999999999999993</v>
      </c>
      <c r="AA52">
        <v>53.087761999999998</v>
      </c>
      <c r="AB52">
        <v>1.356649</v>
      </c>
      <c r="AC52">
        <v>20.430261999999999</v>
      </c>
      <c r="AD52" s="1">
        <v>160</v>
      </c>
      <c r="AE52">
        <v>0</v>
      </c>
      <c r="AF52">
        <v>267</v>
      </c>
      <c r="AG52">
        <v>83</v>
      </c>
      <c r="AH52">
        <v>13.076629000000001</v>
      </c>
      <c r="AI52">
        <v>441.4</v>
      </c>
      <c r="AJ52">
        <v>5.4</v>
      </c>
      <c r="AK52">
        <v>7</v>
      </c>
      <c r="AL52">
        <v>2323</v>
      </c>
      <c r="AM52" t="s">
        <v>522</v>
      </c>
      <c r="AN52" t="s">
        <v>523</v>
      </c>
      <c r="AO52">
        <v>191.93600000000001</v>
      </c>
      <c r="AR52" t="s">
        <v>117</v>
      </c>
      <c r="AS52" t="s">
        <v>118</v>
      </c>
      <c r="AT52" t="s">
        <v>204</v>
      </c>
      <c r="AU52" t="s">
        <v>521</v>
      </c>
      <c r="AV52" t="s">
        <v>203</v>
      </c>
      <c r="AW52">
        <v>5</v>
      </c>
      <c r="BB52">
        <v>0.78644098278547037</v>
      </c>
      <c r="BC52" t="s">
        <v>70</v>
      </c>
      <c r="BF52" t="s">
        <v>117</v>
      </c>
      <c r="BG52" t="s">
        <v>118</v>
      </c>
      <c r="BH52" t="s">
        <v>521</v>
      </c>
      <c r="BI52">
        <v>7903</v>
      </c>
      <c r="BJ52">
        <v>5</v>
      </c>
      <c r="BK52" t="s">
        <v>204</v>
      </c>
      <c r="BL52" t="s">
        <v>220</v>
      </c>
      <c r="BM52">
        <v>0.78644098278547037</v>
      </c>
      <c r="BN52" t="s">
        <v>70</v>
      </c>
      <c r="BO52" t="s">
        <v>193</v>
      </c>
      <c r="BP52">
        <v>694.20899999999995</v>
      </c>
    </row>
    <row r="53" spans="1:68" ht="16.5">
      <c r="A53" s="127" t="str">
        <f t="shared" si="18"/>
        <v>태양여객</v>
      </c>
      <c r="B53" s="128" t="str">
        <f t="shared" si="1"/>
        <v>이우성</v>
      </c>
      <c r="C53" s="129" t="str">
        <f t="shared" si="19"/>
        <v>C</v>
      </c>
      <c r="D53" s="130">
        <f t="shared" si="20"/>
        <v>0.89847673533724859</v>
      </c>
      <c r="E53" s="131">
        <f t="shared" si="21"/>
        <v>8909</v>
      </c>
      <c r="F53" s="132" t="str">
        <f t="shared" si="22"/>
        <v>e음55</v>
      </c>
      <c r="G53" s="133" t="str">
        <f t="shared" si="23"/>
        <v>72바2022</v>
      </c>
      <c r="H53" s="134">
        <f t="shared" si="24"/>
        <v>4</v>
      </c>
      <c r="I53" s="135">
        <f t="shared" si="25"/>
        <v>1197.3389999999999</v>
      </c>
      <c r="J53" s="136">
        <f t="shared" si="26"/>
        <v>5.0125705411965094E-2</v>
      </c>
      <c r="K53" s="136">
        <f t="shared" si="27"/>
        <v>0.31926196405165985</v>
      </c>
      <c r="L53" s="136">
        <f t="shared" si="28"/>
        <v>0.27978709454882872</v>
      </c>
      <c r="M53" s="137">
        <f t="shared" si="29"/>
        <v>9.2460000000000004</v>
      </c>
      <c r="N53" s="138">
        <f t="shared" si="30"/>
        <v>0</v>
      </c>
      <c r="O53" s="138">
        <f t="shared" si="31"/>
        <v>5.3451862839179212</v>
      </c>
      <c r="P53" s="220">
        <f t="shared" si="32"/>
        <v>16</v>
      </c>
      <c r="Q53" s="221">
        <f t="shared" si="33"/>
        <v>0</v>
      </c>
      <c r="R53" s="221">
        <f t="shared" si="34"/>
        <v>64</v>
      </c>
      <c r="T53">
        <v>533</v>
      </c>
      <c r="U53">
        <v>8909</v>
      </c>
      <c r="V53" t="s">
        <v>400</v>
      </c>
      <c r="W53">
        <v>1197.3389999999999</v>
      </c>
      <c r="X53">
        <v>422.053</v>
      </c>
      <c r="Y53">
        <v>2.8370000000000002</v>
      </c>
      <c r="Z53">
        <v>9.2460000000000004</v>
      </c>
      <c r="AA53">
        <v>71.015240000000006</v>
      </c>
      <c r="AB53">
        <v>3.5596890000000001</v>
      </c>
      <c r="AC53">
        <v>22.672464999999999</v>
      </c>
      <c r="AD53" s="1">
        <v>335</v>
      </c>
      <c r="AE53">
        <v>0</v>
      </c>
      <c r="AF53">
        <v>64</v>
      </c>
      <c r="AG53">
        <v>85</v>
      </c>
      <c r="AH53">
        <v>16.860309999999998</v>
      </c>
      <c r="AI53">
        <v>128.1</v>
      </c>
      <c r="AJ53">
        <v>0</v>
      </c>
      <c r="AK53">
        <v>16</v>
      </c>
      <c r="AL53">
        <v>4164</v>
      </c>
      <c r="AM53" t="s">
        <v>401</v>
      </c>
      <c r="AN53" t="s">
        <v>524</v>
      </c>
      <c r="AO53">
        <v>593.75</v>
      </c>
      <c r="AR53" t="s">
        <v>117</v>
      </c>
      <c r="AS53" t="s">
        <v>124</v>
      </c>
      <c r="AT53" t="s">
        <v>232</v>
      </c>
      <c r="AU53" t="s">
        <v>400</v>
      </c>
      <c r="AV53" t="s">
        <v>48</v>
      </c>
      <c r="AW53">
        <v>4</v>
      </c>
      <c r="BB53">
        <v>0.89847673533724859</v>
      </c>
      <c r="BC53" t="s">
        <v>69</v>
      </c>
      <c r="BF53" t="s">
        <v>117</v>
      </c>
      <c r="BG53" t="s">
        <v>124</v>
      </c>
      <c r="BH53" t="s">
        <v>400</v>
      </c>
      <c r="BI53">
        <v>8909</v>
      </c>
      <c r="BJ53">
        <v>4</v>
      </c>
      <c r="BK53" t="s">
        <v>232</v>
      </c>
      <c r="BL53" t="s">
        <v>235</v>
      </c>
      <c r="BM53">
        <v>0.89847673533724859</v>
      </c>
      <c r="BN53" t="s">
        <v>69</v>
      </c>
      <c r="BO53" t="s">
        <v>182</v>
      </c>
      <c r="BP53">
        <v>1197.3389999999999</v>
      </c>
    </row>
    <row r="54" spans="1:68" ht="16.5">
      <c r="A54" s="110" t="str">
        <f t="shared" si="18"/>
        <v>태양여객</v>
      </c>
      <c r="B54" s="111" t="str">
        <f t="shared" si="1"/>
        <v>이은도</v>
      </c>
      <c r="C54" s="112" t="str">
        <f t="shared" si="19"/>
        <v>B</v>
      </c>
      <c r="D54" s="113">
        <f t="shared" si="20"/>
        <v>0.91117393270907265</v>
      </c>
      <c r="E54" s="114">
        <f t="shared" si="21"/>
        <v>883</v>
      </c>
      <c r="F54" s="115" t="str">
        <f t="shared" si="22"/>
        <v>583</v>
      </c>
      <c r="G54" s="116" t="str">
        <f t="shared" si="23"/>
        <v>71바6557</v>
      </c>
      <c r="H54" s="117">
        <f t="shared" si="24"/>
        <v>2</v>
      </c>
      <c r="I54" s="118">
        <f t="shared" si="25"/>
        <v>2531.4760000000001</v>
      </c>
      <c r="J54" s="119">
        <f t="shared" si="26"/>
        <v>2.6679836886884172E-2</v>
      </c>
      <c r="K54" s="119">
        <f t="shared" si="27"/>
        <v>0.32055531683287508</v>
      </c>
      <c r="L54" s="119">
        <f t="shared" si="28"/>
        <v>0.28560412976461164</v>
      </c>
      <c r="M54" s="120">
        <f t="shared" si="29"/>
        <v>9.1969999999999992</v>
      </c>
      <c r="N54" s="121">
        <f t="shared" si="30"/>
        <v>0</v>
      </c>
      <c r="O54" s="121">
        <f t="shared" si="31"/>
        <v>7.5055027185720897</v>
      </c>
      <c r="P54" s="222">
        <f t="shared" si="32"/>
        <v>16</v>
      </c>
      <c r="Q54" s="223">
        <f t="shared" si="33"/>
        <v>0</v>
      </c>
      <c r="R54" s="223">
        <f t="shared" si="34"/>
        <v>190</v>
      </c>
      <c r="T54">
        <v>533</v>
      </c>
      <c r="U54">
        <v>883</v>
      </c>
      <c r="V54" t="s">
        <v>313</v>
      </c>
      <c r="W54">
        <v>2531.4760000000001</v>
      </c>
      <c r="X54">
        <v>1030.808</v>
      </c>
      <c r="Y54">
        <v>2.456</v>
      </c>
      <c r="Z54">
        <v>9.1969999999999992</v>
      </c>
      <c r="AA54">
        <v>172.17327900000001</v>
      </c>
      <c r="AB54">
        <v>4.5935550000000003</v>
      </c>
      <c r="AC54">
        <v>55.19106</v>
      </c>
      <c r="AD54" s="1">
        <v>723</v>
      </c>
      <c r="AE54">
        <v>0</v>
      </c>
      <c r="AF54">
        <v>190</v>
      </c>
      <c r="AG54">
        <v>67</v>
      </c>
      <c r="AH54">
        <v>14.703071</v>
      </c>
      <c r="AI54">
        <v>33.200000000000003</v>
      </c>
      <c r="AJ54">
        <v>0</v>
      </c>
      <c r="AK54">
        <v>16</v>
      </c>
      <c r="AL54">
        <v>2387</v>
      </c>
      <c r="AM54" t="s">
        <v>314</v>
      </c>
      <c r="AN54" t="s">
        <v>525</v>
      </c>
      <c r="AO54">
        <v>2423.2930000000001</v>
      </c>
      <c r="AR54" t="s">
        <v>117</v>
      </c>
      <c r="AS54" t="s">
        <v>122</v>
      </c>
      <c r="AT54" t="s">
        <v>222</v>
      </c>
      <c r="AU54" t="s">
        <v>313</v>
      </c>
      <c r="AV54" t="s">
        <v>48</v>
      </c>
      <c r="AW54">
        <v>2</v>
      </c>
      <c r="BB54">
        <v>0.91117393270907265</v>
      </c>
      <c r="BC54" t="s">
        <v>68</v>
      </c>
      <c r="BF54" t="s">
        <v>117</v>
      </c>
      <c r="BG54" t="s">
        <v>122</v>
      </c>
      <c r="BH54" t="s">
        <v>313</v>
      </c>
      <c r="BI54">
        <v>883</v>
      </c>
      <c r="BJ54">
        <v>2</v>
      </c>
      <c r="BK54" t="s">
        <v>222</v>
      </c>
      <c r="BL54" t="s">
        <v>223</v>
      </c>
      <c r="BM54">
        <v>0.91117393270907265</v>
      </c>
      <c r="BN54" t="s">
        <v>68</v>
      </c>
      <c r="BO54" t="s">
        <v>180</v>
      </c>
      <c r="BP54">
        <v>2531.4760000000001</v>
      </c>
    </row>
    <row r="55" spans="1:68" ht="16.5">
      <c r="A55" s="127" t="str">
        <f t="shared" si="18"/>
        <v>태양여객</v>
      </c>
      <c r="B55" s="128" t="str">
        <f t="shared" si="1"/>
        <v>이정현</v>
      </c>
      <c r="C55" s="129" t="str">
        <f t="shared" si="19"/>
        <v>A</v>
      </c>
      <c r="D55" s="130">
        <f t="shared" si="20"/>
        <v>0.97961538461538467</v>
      </c>
      <c r="E55" s="131">
        <f t="shared" si="21"/>
        <v>5003</v>
      </c>
      <c r="F55" s="132" t="str">
        <f t="shared" si="22"/>
        <v>571</v>
      </c>
      <c r="G55" s="133" t="str">
        <f t="shared" si="23"/>
        <v>71바7367</v>
      </c>
      <c r="H55" s="134">
        <f t="shared" si="24"/>
        <v>1</v>
      </c>
      <c r="I55" s="135">
        <f t="shared" si="25"/>
        <v>1465.8789999999999</v>
      </c>
      <c r="J55" s="136">
        <f t="shared" si="26"/>
        <v>4.9257813418730714E-2</v>
      </c>
      <c r="K55" s="136">
        <f t="shared" si="27"/>
        <v>0.38008334197873112</v>
      </c>
      <c r="L55" s="136">
        <f t="shared" si="28"/>
        <v>0.11938229553735337</v>
      </c>
      <c r="M55" s="137">
        <f t="shared" si="29"/>
        <v>7.6619999999999999</v>
      </c>
      <c r="N55" s="138">
        <f t="shared" si="30"/>
        <v>0</v>
      </c>
      <c r="O55" s="138">
        <f t="shared" si="31"/>
        <v>1.2961506372626936</v>
      </c>
      <c r="P55" s="220">
        <f t="shared" si="32"/>
        <v>0</v>
      </c>
      <c r="Q55" s="221">
        <f t="shared" si="33"/>
        <v>0</v>
      </c>
      <c r="R55" s="221">
        <f t="shared" si="34"/>
        <v>19</v>
      </c>
      <c r="T55">
        <v>533</v>
      </c>
      <c r="U55">
        <v>5003</v>
      </c>
      <c r="V55" t="s">
        <v>315</v>
      </c>
      <c r="W55">
        <v>1465.8789999999999</v>
      </c>
      <c r="X55">
        <v>575.62199999999996</v>
      </c>
      <c r="Y55">
        <v>2.5470000000000002</v>
      </c>
      <c r="Z55">
        <v>7.6619999999999999</v>
      </c>
      <c r="AA55">
        <v>125.895499</v>
      </c>
      <c r="AB55">
        <v>6.2013369999999997</v>
      </c>
      <c r="AC55">
        <v>47.850782000000002</v>
      </c>
      <c r="AD55" s="1">
        <v>175</v>
      </c>
      <c r="AE55">
        <v>0</v>
      </c>
      <c r="AF55">
        <v>19</v>
      </c>
      <c r="AG55">
        <v>59</v>
      </c>
      <c r="AH55">
        <v>11.643617000000001</v>
      </c>
      <c r="AI55">
        <v>0</v>
      </c>
      <c r="AJ55">
        <v>0</v>
      </c>
      <c r="AK55">
        <v>0</v>
      </c>
      <c r="AL55">
        <v>0</v>
      </c>
      <c r="AM55" t="s">
        <v>316</v>
      </c>
      <c r="AN55" t="s">
        <v>526</v>
      </c>
      <c r="AO55">
        <v>1465.8789999999999</v>
      </c>
      <c r="AR55" t="s">
        <v>117</v>
      </c>
      <c r="AS55" t="s">
        <v>120</v>
      </c>
      <c r="AT55" t="s">
        <v>215</v>
      </c>
      <c r="AU55" t="s">
        <v>315</v>
      </c>
      <c r="AV55" t="s">
        <v>48</v>
      </c>
      <c r="AW55">
        <v>1</v>
      </c>
      <c r="BB55">
        <v>0.97961538461538467</v>
      </c>
      <c r="BC55" t="s">
        <v>66</v>
      </c>
      <c r="BF55" t="s">
        <v>117</v>
      </c>
      <c r="BG55" t="s">
        <v>120</v>
      </c>
      <c r="BH55" t="s">
        <v>315</v>
      </c>
      <c r="BI55">
        <v>5003</v>
      </c>
      <c r="BJ55">
        <v>1</v>
      </c>
      <c r="BK55" t="s">
        <v>215</v>
      </c>
      <c r="BL55" t="s">
        <v>179</v>
      </c>
      <c r="BM55">
        <v>0.97961538461538467</v>
      </c>
      <c r="BN55" t="s">
        <v>66</v>
      </c>
      <c r="BO55" t="s">
        <v>183</v>
      </c>
      <c r="BP55">
        <v>1465.8789999999999</v>
      </c>
    </row>
    <row r="56" spans="1:68" ht="16.5">
      <c r="A56" s="110" t="str">
        <f t="shared" si="18"/>
        <v>태양여객</v>
      </c>
      <c r="B56" s="111" t="str">
        <f t="shared" si="1"/>
        <v>이춘복</v>
      </c>
      <c r="C56" s="112" t="str">
        <f t="shared" si="19"/>
        <v>D</v>
      </c>
      <c r="D56" s="113">
        <f t="shared" si="20"/>
        <v>0.82580392932382329</v>
      </c>
      <c r="E56" s="114">
        <f t="shared" si="21"/>
        <v>6601</v>
      </c>
      <c r="F56" s="115" t="str">
        <f t="shared" si="22"/>
        <v>558</v>
      </c>
      <c r="G56" s="116" t="str">
        <f t="shared" si="23"/>
        <v>71바6552</v>
      </c>
      <c r="H56" s="117">
        <f t="shared" si="24"/>
        <v>2</v>
      </c>
      <c r="I56" s="118">
        <f t="shared" si="25"/>
        <v>1992.028</v>
      </c>
      <c r="J56" s="119">
        <f t="shared" si="26"/>
        <v>3.9166181632500026E-2</v>
      </c>
      <c r="K56" s="119">
        <f t="shared" si="27"/>
        <v>0.35819762493944507</v>
      </c>
      <c r="L56" s="119">
        <f t="shared" si="28"/>
        <v>0.21837042451210525</v>
      </c>
      <c r="M56" s="120">
        <f t="shared" si="29"/>
        <v>4.1539999999999999</v>
      </c>
      <c r="N56" s="121">
        <f t="shared" si="30"/>
        <v>0</v>
      </c>
      <c r="O56" s="121">
        <f t="shared" si="31"/>
        <v>4.3674084902421049</v>
      </c>
      <c r="P56" s="222">
        <f t="shared" si="32"/>
        <v>24</v>
      </c>
      <c r="Q56" s="223">
        <f t="shared" si="33"/>
        <v>0</v>
      </c>
      <c r="R56" s="223">
        <f t="shared" si="34"/>
        <v>87</v>
      </c>
      <c r="T56">
        <v>533</v>
      </c>
      <c r="U56">
        <v>6601</v>
      </c>
      <c r="V56" t="s">
        <v>317</v>
      </c>
      <c r="W56">
        <v>1992.028</v>
      </c>
      <c r="X56">
        <v>929.63099999999997</v>
      </c>
      <c r="Y56">
        <v>2.1429999999999998</v>
      </c>
      <c r="Z56">
        <v>4.1539999999999999</v>
      </c>
      <c r="AA56">
        <v>168.02940000000001</v>
      </c>
      <c r="AB56">
        <v>6.5810700000000004</v>
      </c>
      <c r="AC56">
        <v>60.187731999999997</v>
      </c>
      <c r="AD56" s="1">
        <v>435</v>
      </c>
      <c r="AE56">
        <v>0</v>
      </c>
      <c r="AF56">
        <v>87</v>
      </c>
      <c r="AG56">
        <v>64</v>
      </c>
      <c r="AH56">
        <v>11.855233999999999</v>
      </c>
      <c r="AI56">
        <v>0</v>
      </c>
      <c r="AJ56">
        <v>0</v>
      </c>
      <c r="AK56">
        <v>24</v>
      </c>
      <c r="AL56">
        <v>4973</v>
      </c>
      <c r="AM56" t="s">
        <v>318</v>
      </c>
      <c r="AN56" t="s">
        <v>527</v>
      </c>
      <c r="AO56">
        <v>1903.575</v>
      </c>
      <c r="AR56" t="s">
        <v>117</v>
      </c>
      <c r="AS56" t="s">
        <v>119</v>
      </c>
      <c r="AT56" t="s">
        <v>208</v>
      </c>
      <c r="AU56" t="s">
        <v>317</v>
      </c>
      <c r="AV56" t="s">
        <v>203</v>
      </c>
      <c r="AW56">
        <v>2</v>
      </c>
      <c r="BB56">
        <v>0.82580392932382329</v>
      </c>
      <c r="BC56" t="s">
        <v>67</v>
      </c>
      <c r="BF56" t="s">
        <v>117</v>
      </c>
      <c r="BG56" s="5" t="s">
        <v>119</v>
      </c>
      <c r="BH56" t="s">
        <v>317</v>
      </c>
      <c r="BI56">
        <v>6601</v>
      </c>
      <c r="BJ56">
        <v>2</v>
      </c>
      <c r="BK56" t="s">
        <v>208</v>
      </c>
      <c r="BL56" t="s">
        <v>217</v>
      </c>
      <c r="BM56">
        <v>0.82580392932382329</v>
      </c>
      <c r="BN56" t="s">
        <v>67</v>
      </c>
      <c r="BO56" t="s">
        <v>184</v>
      </c>
      <c r="BP56">
        <v>1992.028</v>
      </c>
    </row>
    <row r="57" spans="1:68" ht="16.5">
      <c r="A57" s="127" t="str">
        <f t="shared" si="18"/>
        <v>태양여객</v>
      </c>
      <c r="B57" s="128" t="str">
        <f t="shared" si="1"/>
        <v>이칠영</v>
      </c>
      <c r="C57" s="129" t="str">
        <f t="shared" si="19"/>
        <v>F</v>
      </c>
      <c r="D57" s="130">
        <f t="shared" si="20"/>
        <v>0.65384615384615385</v>
      </c>
      <c r="E57" s="131">
        <f t="shared" si="21"/>
        <v>8929</v>
      </c>
      <c r="F57" s="132" t="str">
        <f t="shared" si="22"/>
        <v>558</v>
      </c>
      <c r="G57" s="133" t="str">
        <f t="shared" si="23"/>
        <v>71바6555</v>
      </c>
      <c r="H57" s="134">
        <f t="shared" si="24"/>
        <v>1</v>
      </c>
      <c r="I57" s="135">
        <f t="shared" si="25"/>
        <v>2682.886</v>
      </c>
      <c r="J57" s="136">
        <f t="shared" si="26"/>
        <v>3.9558860397376612E-2</v>
      </c>
      <c r="K57" s="136">
        <f t="shared" si="27"/>
        <v>0.3790728972523944</v>
      </c>
      <c r="L57" s="136">
        <f t="shared" si="28"/>
        <v>0.23966728366393503</v>
      </c>
      <c r="M57" s="137">
        <f t="shared" si="29"/>
        <v>12.467000000000001</v>
      </c>
      <c r="N57" s="138">
        <f t="shared" si="30"/>
        <v>2.2363976702700001</v>
      </c>
      <c r="O57" s="138">
        <f t="shared" si="31"/>
        <v>59.67454450170451</v>
      </c>
      <c r="P57" s="220">
        <f t="shared" si="32"/>
        <v>31</v>
      </c>
      <c r="Q57" s="221">
        <f t="shared" si="33"/>
        <v>60</v>
      </c>
      <c r="R57" s="221">
        <f t="shared" si="34"/>
        <v>1601</v>
      </c>
      <c r="T57">
        <v>533</v>
      </c>
      <c r="U57">
        <v>8929</v>
      </c>
      <c r="V57" t="s">
        <v>319</v>
      </c>
      <c r="W57">
        <v>2682.886</v>
      </c>
      <c r="X57">
        <v>1577.9079999999999</v>
      </c>
      <c r="Y57">
        <v>1.7</v>
      </c>
      <c r="Z57">
        <v>12.467000000000001</v>
      </c>
      <c r="AA57">
        <v>204.98826099999999</v>
      </c>
      <c r="AB57">
        <v>8.109102</v>
      </c>
      <c r="AC57">
        <v>77.705494000000002</v>
      </c>
      <c r="AD57" s="1">
        <v>643</v>
      </c>
      <c r="AE57">
        <v>60</v>
      </c>
      <c r="AF57">
        <v>1601</v>
      </c>
      <c r="AG57">
        <v>83</v>
      </c>
      <c r="AH57">
        <v>13.087998000000001</v>
      </c>
      <c r="AI57">
        <v>585.9</v>
      </c>
      <c r="AJ57">
        <v>0</v>
      </c>
      <c r="AK57">
        <v>31</v>
      </c>
      <c r="AL57">
        <v>4037</v>
      </c>
      <c r="AM57" t="s">
        <v>320</v>
      </c>
      <c r="AN57" t="s">
        <v>528</v>
      </c>
      <c r="AO57">
        <v>2682.886</v>
      </c>
      <c r="AR57" t="s">
        <v>117</v>
      </c>
      <c r="AS57" t="s">
        <v>119</v>
      </c>
      <c r="AT57" t="s">
        <v>209</v>
      </c>
      <c r="AU57" t="s">
        <v>319</v>
      </c>
      <c r="AV57" t="s">
        <v>203</v>
      </c>
      <c r="AW57">
        <v>1</v>
      </c>
      <c r="BB57">
        <v>0.65384615384615385</v>
      </c>
      <c r="BC57" t="s">
        <v>70</v>
      </c>
      <c r="BF57" t="s">
        <v>117</v>
      </c>
      <c r="BG57" t="s">
        <v>119</v>
      </c>
      <c r="BH57" t="s">
        <v>319</v>
      </c>
      <c r="BI57">
        <v>8929</v>
      </c>
      <c r="BJ57">
        <v>1</v>
      </c>
      <c r="BK57" t="s">
        <v>209</v>
      </c>
      <c r="BL57" t="s">
        <v>179</v>
      </c>
      <c r="BM57">
        <v>0.65384615384615385</v>
      </c>
      <c r="BN57" t="s">
        <v>70</v>
      </c>
      <c r="BO57" t="s">
        <v>193</v>
      </c>
      <c r="BP57">
        <v>2682.886</v>
      </c>
    </row>
    <row r="58" spans="1:68" ht="16.5">
      <c r="A58" s="110" t="str">
        <f t="shared" si="18"/>
        <v>태양여객</v>
      </c>
      <c r="B58" s="111" t="str">
        <f t="shared" si="1"/>
        <v>이함재</v>
      </c>
      <c r="C58" s="112" t="str">
        <f t="shared" si="19"/>
        <v>C</v>
      </c>
      <c r="D58" s="113">
        <f t="shared" si="20"/>
        <v>0.86153846153846159</v>
      </c>
      <c r="E58" s="114">
        <f t="shared" si="21"/>
        <v>9690</v>
      </c>
      <c r="F58" s="115" t="str">
        <f t="shared" si="22"/>
        <v>558</v>
      </c>
      <c r="G58" s="116" t="str">
        <f t="shared" si="23"/>
        <v>71바6558</v>
      </c>
      <c r="H58" s="117">
        <f t="shared" si="24"/>
        <v>1</v>
      </c>
      <c r="I58" s="118">
        <f t="shared" si="25"/>
        <v>2178.8119999999999</v>
      </c>
      <c r="J58" s="119">
        <f t="shared" si="26"/>
        <v>2.784157452969882E-2</v>
      </c>
      <c r="K58" s="119">
        <f t="shared" si="27"/>
        <v>0.38556836505832892</v>
      </c>
      <c r="L58" s="119">
        <f t="shared" si="28"/>
        <v>6.9762788161622027E-2</v>
      </c>
      <c r="M58" s="120">
        <f t="shared" si="29"/>
        <v>5.1890000000000001</v>
      </c>
      <c r="N58" s="121">
        <f t="shared" si="30"/>
        <v>9.1793142317923723E-2</v>
      </c>
      <c r="O58" s="121">
        <f t="shared" si="31"/>
        <v>3.3504496946042157</v>
      </c>
      <c r="P58" s="222">
        <f t="shared" si="32"/>
        <v>9</v>
      </c>
      <c r="Q58" s="223">
        <f t="shared" si="33"/>
        <v>2</v>
      </c>
      <c r="R58" s="223">
        <f t="shared" si="34"/>
        <v>73</v>
      </c>
      <c r="T58">
        <v>533</v>
      </c>
      <c r="U58">
        <v>9690</v>
      </c>
      <c r="V58" t="s">
        <v>321</v>
      </c>
      <c r="W58">
        <v>2178.8119999999999</v>
      </c>
      <c r="X58">
        <v>972.50199999999995</v>
      </c>
      <c r="Y58">
        <v>2.2400000000000002</v>
      </c>
      <c r="Z58">
        <v>5.1890000000000001</v>
      </c>
      <c r="AA58">
        <v>175.46521999999999</v>
      </c>
      <c r="AB58">
        <v>4.8852279999999997</v>
      </c>
      <c r="AC58">
        <v>67.653837999999993</v>
      </c>
      <c r="AD58" s="1">
        <v>152</v>
      </c>
      <c r="AE58">
        <v>2</v>
      </c>
      <c r="AF58">
        <v>73</v>
      </c>
      <c r="AG58">
        <v>64</v>
      </c>
      <c r="AH58">
        <v>12.417344</v>
      </c>
      <c r="AI58">
        <v>38.9</v>
      </c>
      <c r="AJ58">
        <v>0</v>
      </c>
      <c r="AK58">
        <v>9</v>
      </c>
      <c r="AL58">
        <v>948</v>
      </c>
      <c r="AM58" t="s">
        <v>322</v>
      </c>
      <c r="AN58" t="s">
        <v>529</v>
      </c>
      <c r="AO58">
        <v>2178.8119999999999</v>
      </c>
      <c r="AR58" t="s">
        <v>117</v>
      </c>
      <c r="AS58" t="s">
        <v>119</v>
      </c>
      <c r="AT58" t="s">
        <v>211</v>
      </c>
      <c r="AU58" t="s">
        <v>321</v>
      </c>
      <c r="AV58" t="s">
        <v>203</v>
      </c>
      <c r="AW58">
        <v>1</v>
      </c>
      <c r="BB58">
        <v>0.86153846153846159</v>
      </c>
      <c r="BC58" t="s">
        <v>69</v>
      </c>
      <c r="BF58" t="s">
        <v>117</v>
      </c>
      <c r="BG58" t="s">
        <v>119</v>
      </c>
      <c r="BH58" t="s">
        <v>321</v>
      </c>
      <c r="BI58">
        <v>9690</v>
      </c>
      <c r="BJ58">
        <v>1</v>
      </c>
      <c r="BK58" t="s">
        <v>211</v>
      </c>
      <c r="BL58" t="s">
        <v>179</v>
      </c>
      <c r="BM58">
        <v>0.86153846153846159</v>
      </c>
      <c r="BN58" t="s">
        <v>69</v>
      </c>
      <c r="BO58" t="s">
        <v>182</v>
      </c>
      <c r="BP58">
        <v>2178.8119999999999</v>
      </c>
    </row>
    <row r="59" spans="1:68" ht="16.5">
      <c r="A59" s="127" t="str">
        <f t="shared" si="18"/>
        <v>태양여객</v>
      </c>
      <c r="B59" s="128" t="str">
        <f t="shared" si="1"/>
        <v>이헌구</v>
      </c>
      <c r="C59" s="129" t="str">
        <f t="shared" si="19"/>
        <v>D</v>
      </c>
      <c r="D59" s="130">
        <f t="shared" si="20"/>
        <v>0.81003943078412721</v>
      </c>
      <c r="E59" s="131">
        <f t="shared" si="21"/>
        <v>9546</v>
      </c>
      <c r="F59" s="132" t="str">
        <f t="shared" si="22"/>
        <v>583</v>
      </c>
      <c r="G59" s="133" t="str">
        <f t="shared" si="23"/>
        <v>71바6557</v>
      </c>
      <c r="H59" s="134">
        <f t="shared" si="24"/>
        <v>4</v>
      </c>
      <c r="I59" s="135">
        <f t="shared" si="25"/>
        <v>1966.1970000000001</v>
      </c>
      <c r="J59" s="136">
        <f t="shared" si="26"/>
        <v>3.2694445866302393E-2</v>
      </c>
      <c r="K59" s="136">
        <f t="shared" si="27"/>
        <v>0.34646039019941749</v>
      </c>
      <c r="L59" s="136">
        <f t="shared" si="28"/>
        <v>0.2095415667911201</v>
      </c>
      <c r="M59" s="137">
        <f t="shared" si="29"/>
        <v>13.491</v>
      </c>
      <c r="N59" s="138">
        <f t="shared" si="30"/>
        <v>0</v>
      </c>
      <c r="O59" s="138">
        <f t="shared" si="31"/>
        <v>29.142552857114524</v>
      </c>
      <c r="P59" s="220">
        <f t="shared" si="32"/>
        <v>6</v>
      </c>
      <c r="Q59" s="221">
        <f t="shared" si="33"/>
        <v>0</v>
      </c>
      <c r="R59" s="221">
        <f t="shared" si="34"/>
        <v>573</v>
      </c>
      <c r="T59">
        <v>533</v>
      </c>
      <c r="U59">
        <v>9546</v>
      </c>
      <c r="V59" t="s">
        <v>323</v>
      </c>
      <c r="W59">
        <v>1966.1969999999999</v>
      </c>
      <c r="X59">
        <v>911.46699999999998</v>
      </c>
      <c r="Y59">
        <v>2.157</v>
      </c>
      <c r="Z59">
        <v>13.491</v>
      </c>
      <c r="AA59">
        <v>125.657184</v>
      </c>
      <c r="AB59">
        <v>4.1082919999999996</v>
      </c>
      <c r="AC59">
        <v>43.535237000000002</v>
      </c>
      <c r="AD59" s="1">
        <v>412</v>
      </c>
      <c r="AE59">
        <v>0</v>
      </c>
      <c r="AF59">
        <v>573</v>
      </c>
      <c r="AG59">
        <v>74</v>
      </c>
      <c r="AH59">
        <v>15.647309999999999</v>
      </c>
      <c r="AI59">
        <v>88</v>
      </c>
      <c r="AJ59">
        <v>0</v>
      </c>
      <c r="AK59">
        <v>6</v>
      </c>
      <c r="AL59">
        <v>1112</v>
      </c>
      <c r="AM59" t="s">
        <v>324</v>
      </c>
      <c r="AN59" t="s">
        <v>530</v>
      </c>
      <c r="AO59">
        <v>1144.99</v>
      </c>
      <c r="AR59" t="s">
        <v>117</v>
      </c>
      <c r="AS59" t="s">
        <v>122</v>
      </c>
      <c r="AT59" t="s">
        <v>222</v>
      </c>
      <c r="AU59" t="s">
        <v>323</v>
      </c>
      <c r="AV59" t="s">
        <v>48</v>
      </c>
      <c r="AW59">
        <v>4</v>
      </c>
      <c r="BB59">
        <v>0.81003943078412721</v>
      </c>
      <c r="BC59" t="s">
        <v>67</v>
      </c>
      <c r="BF59" t="s">
        <v>117</v>
      </c>
      <c r="BG59" t="s">
        <v>122</v>
      </c>
      <c r="BH59" t="s">
        <v>323</v>
      </c>
      <c r="BI59">
        <v>9546</v>
      </c>
      <c r="BJ59">
        <v>4</v>
      </c>
      <c r="BK59" t="s">
        <v>222</v>
      </c>
      <c r="BL59" t="s">
        <v>227</v>
      </c>
      <c r="BM59">
        <v>0.81003943078412721</v>
      </c>
      <c r="BN59" t="s">
        <v>67</v>
      </c>
      <c r="BO59" t="s">
        <v>184</v>
      </c>
      <c r="BP59">
        <v>1966.1970000000001</v>
      </c>
    </row>
    <row r="60" spans="1:68" ht="16.5">
      <c r="A60" s="110" t="str">
        <f t="shared" si="18"/>
        <v>태양여객</v>
      </c>
      <c r="B60" s="111" t="str">
        <f t="shared" si="1"/>
        <v>이현철</v>
      </c>
      <c r="C60" s="112" t="str">
        <f t="shared" si="19"/>
        <v>F</v>
      </c>
      <c r="D60" s="113">
        <f t="shared" si="20"/>
        <v>0.75615384615384607</v>
      </c>
      <c r="E60" s="114">
        <f t="shared" si="21"/>
        <v>604</v>
      </c>
      <c r="F60" s="115" t="str">
        <f t="shared" si="22"/>
        <v>590</v>
      </c>
      <c r="G60" s="116" t="str">
        <f t="shared" si="23"/>
        <v>71바5257</v>
      </c>
      <c r="H60" s="117">
        <f t="shared" si="24"/>
        <v>1</v>
      </c>
      <c r="I60" s="118">
        <f t="shared" si="25"/>
        <v>1452.93</v>
      </c>
      <c r="J60" s="119">
        <f t="shared" si="26"/>
        <v>2.9919797530877007E-2</v>
      </c>
      <c r="K60" s="119">
        <f t="shared" si="27"/>
        <v>0.35920000327722107</v>
      </c>
      <c r="L60" s="119">
        <f t="shared" si="28"/>
        <v>0.14935337559276771</v>
      </c>
      <c r="M60" s="120">
        <f t="shared" si="29"/>
        <v>8.3490000000000002</v>
      </c>
      <c r="N60" s="121">
        <f t="shared" si="30"/>
        <v>0.20647932109599224</v>
      </c>
      <c r="O60" s="121">
        <f t="shared" si="31"/>
        <v>1.0323966054799611</v>
      </c>
      <c r="P60" s="222">
        <f t="shared" si="32"/>
        <v>41</v>
      </c>
      <c r="Q60" s="223">
        <f t="shared" si="33"/>
        <v>3</v>
      </c>
      <c r="R60" s="223">
        <f t="shared" si="34"/>
        <v>15</v>
      </c>
      <c r="T60">
        <v>533</v>
      </c>
      <c r="U60">
        <v>604</v>
      </c>
      <c r="V60" t="s">
        <v>325</v>
      </c>
      <c r="W60">
        <v>1452.93</v>
      </c>
      <c r="X60">
        <v>739.08299999999997</v>
      </c>
      <c r="Y60">
        <v>1.966</v>
      </c>
      <c r="Z60">
        <v>8.3490000000000002</v>
      </c>
      <c r="AA60">
        <v>106.431636</v>
      </c>
      <c r="AB60">
        <v>3.1844130000000002</v>
      </c>
      <c r="AC60">
        <v>38.230243999999999</v>
      </c>
      <c r="AD60" s="1">
        <v>217</v>
      </c>
      <c r="AE60">
        <v>3</v>
      </c>
      <c r="AF60">
        <v>15</v>
      </c>
      <c r="AG60">
        <v>64</v>
      </c>
      <c r="AH60">
        <v>13.651298000000001</v>
      </c>
      <c r="AI60">
        <v>4.8</v>
      </c>
      <c r="AJ60">
        <v>0</v>
      </c>
      <c r="AK60">
        <v>41</v>
      </c>
      <c r="AL60">
        <v>15976</v>
      </c>
      <c r="AM60" t="s">
        <v>326</v>
      </c>
      <c r="AN60" t="s">
        <v>531</v>
      </c>
      <c r="AO60">
        <v>1452.93</v>
      </c>
      <c r="AR60" t="s">
        <v>117</v>
      </c>
      <c r="AS60" t="s">
        <v>123</v>
      </c>
      <c r="AT60" t="s">
        <v>228</v>
      </c>
      <c r="AU60" t="s">
        <v>325</v>
      </c>
      <c r="AV60" t="s">
        <v>203</v>
      </c>
      <c r="AW60">
        <v>1</v>
      </c>
      <c r="BB60">
        <v>0.75615384615384607</v>
      </c>
      <c r="BC60" t="s">
        <v>70</v>
      </c>
      <c r="BF60" t="s">
        <v>117</v>
      </c>
      <c r="BG60" t="s">
        <v>123</v>
      </c>
      <c r="BH60" t="s">
        <v>325</v>
      </c>
      <c r="BI60">
        <v>604</v>
      </c>
      <c r="BJ60">
        <v>1</v>
      </c>
      <c r="BK60" t="s">
        <v>228</v>
      </c>
      <c r="BL60" t="s">
        <v>179</v>
      </c>
      <c r="BM60">
        <v>0.75615384615384607</v>
      </c>
      <c r="BN60" t="s">
        <v>70</v>
      </c>
      <c r="BO60" t="s">
        <v>193</v>
      </c>
      <c r="BP60">
        <v>1452.93</v>
      </c>
    </row>
    <row r="61" spans="1:68" ht="16.5">
      <c r="A61" s="127" t="str">
        <f t="shared" si="18"/>
        <v>태양여객</v>
      </c>
      <c r="B61" s="128" t="str">
        <f t="shared" si="1"/>
        <v>임군학</v>
      </c>
      <c r="C61" s="129" t="str">
        <f t="shared" si="19"/>
        <v>A</v>
      </c>
      <c r="D61" s="130">
        <f t="shared" si="20"/>
        <v>0.98360000000000003</v>
      </c>
      <c r="E61" s="131">
        <f t="shared" si="21"/>
        <v>7492</v>
      </c>
      <c r="F61" s="132" t="str">
        <f t="shared" si="22"/>
        <v>556</v>
      </c>
      <c r="G61" s="133" t="str">
        <f t="shared" si="23"/>
        <v>71바5253</v>
      </c>
      <c r="H61" s="134">
        <f t="shared" si="24"/>
        <v>1</v>
      </c>
      <c r="I61" s="135">
        <f t="shared" si="25"/>
        <v>1533.4059999999999</v>
      </c>
      <c r="J61" s="136">
        <f t="shared" si="26"/>
        <v>5.4942122685837976E-3</v>
      </c>
      <c r="K61" s="136">
        <f t="shared" si="27"/>
        <v>0.33248364122350482</v>
      </c>
      <c r="L61" s="136">
        <f t="shared" si="28"/>
        <v>0.1362978884913715</v>
      </c>
      <c r="M61" s="137">
        <f t="shared" si="29"/>
        <v>4.6970000000000001</v>
      </c>
      <c r="N61" s="138">
        <f t="shared" si="30"/>
        <v>2.9998578328244445</v>
      </c>
      <c r="O61" s="138">
        <f t="shared" si="31"/>
        <v>8.4126447920511591</v>
      </c>
      <c r="P61" s="220">
        <f t="shared" si="32"/>
        <v>1</v>
      </c>
      <c r="Q61" s="221">
        <f t="shared" si="33"/>
        <v>46</v>
      </c>
      <c r="R61" s="221">
        <f t="shared" si="34"/>
        <v>129</v>
      </c>
      <c r="T61">
        <v>533</v>
      </c>
      <c r="U61">
        <v>7492</v>
      </c>
      <c r="V61" t="s">
        <v>327</v>
      </c>
      <c r="W61">
        <v>1533.4059999999999</v>
      </c>
      <c r="X61">
        <v>623.51900000000001</v>
      </c>
      <c r="Y61">
        <v>2.4590000000000001</v>
      </c>
      <c r="Z61">
        <v>4.6970000000000001</v>
      </c>
      <c r="AA61">
        <v>111.11711200000001</v>
      </c>
      <c r="AB61">
        <v>0.61050099999999996</v>
      </c>
      <c r="AC61">
        <v>36.944622000000003</v>
      </c>
      <c r="AD61" s="1">
        <v>209</v>
      </c>
      <c r="AE61">
        <v>46</v>
      </c>
      <c r="AF61">
        <v>129</v>
      </c>
      <c r="AG61">
        <v>69</v>
      </c>
      <c r="AH61">
        <v>13.799908</v>
      </c>
      <c r="AI61">
        <v>63.3</v>
      </c>
      <c r="AJ61">
        <v>0</v>
      </c>
      <c r="AK61">
        <v>1</v>
      </c>
      <c r="AL61">
        <v>21</v>
      </c>
      <c r="AM61" t="s">
        <v>328</v>
      </c>
      <c r="AN61" t="s">
        <v>532</v>
      </c>
      <c r="AO61">
        <v>1533.4059999999999</v>
      </c>
      <c r="AR61" t="s">
        <v>117</v>
      </c>
      <c r="AS61" t="s">
        <v>118</v>
      </c>
      <c r="AT61" t="s">
        <v>202</v>
      </c>
      <c r="AU61" t="s">
        <v>327</v>
      </c>
      <c r="AV61" t="s">
        <v>203</v>
      </c>
      <c r="AW61">
        <v>1</v>
      </c>
      <c r="BB61">
        <v>0.98360000000000003</v>
      </c>
      <c r="BC61" t="s">
        <v>66</v>
      </c>
      <c r="BF61" t="s">
        <v>117</v>
      </c>
      <c r="BG61" s="5" t="s">
        <v>118</v>
      </c>
      <c r="BH61" t="s">
        <v>327</v>
      </c>
      <c r="BI61">
        <v>7492</v>
      </c>
      <c r="BJ61">
        <v>1</v>
      </c>
      <c r="BK61" t="s">
        <v>202</v>
      </c>
      <c r="BL61" t="s">
        <v>179</v>
      </c>
      <c r="BM61">
        <v>0.98360000000000003</v>
      </c>
      <c r="BN61" t="s">
        <v>66</v>
      </c>
      <c r="BO61" t="s">
        <v>183</v>
      </c>
      <c r="BP61">
        <v>1533.4059999999999</v>
      </c>
    </row>
    <row r="62" spans="1:68" ht="16.5">
      <c r="A62" s="110" t="str">
        <f t="shared" si="18"/>
        <v>태양여객</v>
      </c>
      <c r="B62" s="111" t="str">
        <f t="shared" si="1"/>
        <v>임대길</v>
      </c>
      <c r="C62" s="112" t="str">
        <f t="shared" si="19"/>
        <v>A</v>
      </c>
      <c r="D62" s="113">
        <f t="shared" si="20"/>
        <v>0.97884615384615381</v>
      </c>
      <c r="E62" s="114">
        <f t="shared" si="21"/>
        <v>1441</v>
      </c>
      <c r="F62" s="115" t="str">
        <f t="shared" si="22"/>
        <v>583</v>
      </c>
      <c r="G62" s="116" t="str">
        <f t="shared" si="23"/>
        <v>71바7013</v>
      </c>
      <c r="H62" s="117">
        <f t="shared" si="24"/>
        <v>1</v>
      </c>
      <c r="I62" s="118">
        <f t="shared" si="25"/>
        <v>1057.703</v>
      </c>
      <c r="J62" s="119">
        <f t="shared" si="26"/>
        <v>1.594953294304232E-2</v>
      </c>
      <c r="K62" s="119">
        <f t="shared" si="27"/>
        <v>0.30703262757792443</v>
      </c>
      <c r="L62" s="119">
        <f t="shared" si="28"/>
        <v>0.26567004159012503</v>
      </c>
      <c r="M62" s="120">
        <f t="shared" si="29"/>
        <v>8.8350000000000009</v>
      </c>
      <c r="N62" s="121">
        <f t="shared" si="30"/>
        <v>0</v>
      </c>
      <c r="O62" s="121">
        <f t="shared" si="31"/>
        <v>5.2944919320451964</v>
      </c>
      <c r="P62" s="222">
        <f t="shared" si="32"/>
        <v>1</v>
      </c>
      <c r="Q62" s="223">
        <f t="shared" si="33"/>
        <v>0</v>
      </c>
      <c r="R62" s="223">
        <f t="shared" si="34"/>
        <v>56</v>
      </c>
      <c r="T62">
        <v>533</v>
      </c>
      <c r="U62">
        <v>1441</v>
      </c>
      <c r="V62" t="s">
        <v>329</v>
      </c>
      <c r="W62">
        <v>1057.703</v>
      </c>
      <c r="X62">
        <v>415.54700000000003</v>
      </c>
      <c r="Y62">
        <v>2.5449999999999999</v>
      </c>
      <c r="Z62">
        <v>8.8350000000000009</v>
      </c>
      <c r="AA62">
        <v>65.134133000000006</v>
      </c>
      <c r="AB62">
        <v>1.038859</v>
      </c>
      <c r="AC62">
        <v>19.998304000000001</v>
      </c>
      <c r="AD62" s="1">
        <v>281</v>
      </c>
      <c r="AE62">
        <v>0</v>
      </c>
      <c r="AF62">
        <v>56</v>
      </c>
      <c r="AG62">
        <v>72</v>
      </c>
      <c r="AH62">
        <v>16.238842999999999</v>
      </c>
      <c r="AI62">
        <v>1.4</v>
      </c>
      <c r="AJ62">
        <v>0</v>
      </c>
      <c r="AK62">
        <v>1</v>
      </c>
      <c r="AL62">
        <v>145</v>
      </c>
      <c r="AM62" t="s">
        <v>330</v>
      </c>
      <c r="AN62" t="s">
        <v>533</v>
      </c>
      <c r="AO62">
        <v>1057.703</v>
      </c>
      <c r="AR62" t="s">
        <v>117</v>
      </c>
      <c r="AS62" t="s">
        <v>122</v>
      </c>
      <c r="AT62" t="s">
        <v>223</v>
      </c>
      <c r="AU62" t="s">
        <v>329</v>
      </c>
      <c r="AV62" t="s">
        <v>48</v>
      </c>
      <c r="AW62">
        <v>1</v>
      </c>
      <c r="BB62">
        <v>0.97884615384615381</v>
      </c>
      <c r="BC62" t="s">
        <v>66</v>
      </c>
      <c r="BF62" t="s">
        <v>117</v>
      </c>
      <c r="BG62" t="s">
        <v>122</v>
      </c>
      <c r="BH62" t="s">
        <v>329</v>
      </c>
      <c r="BI62">
        <v>1441</v>
      </c>
      <c r="BJ62">
        <v>1</v>
      </c>
      <c r="BK62" t="s">
        <v>223</v>
      </c>
      <c r="BL62" t="s">
        <v>179</v>
      </c>
      <c r="BM62">
        <v>0.97884615384615381</v>
      </c>
      <c r="BN62" t="s">
        <v>66</v>
      </c>
      <c r="BO62" t="s">
        <v>183</v>
      </c>
      <c r="BP62">
        <v>1057.703</v>
      </c>
    </row>
    <row r="63" spans="1:68" ht="16.5">
      <c r="A63" s="127" t="str">
        <f t="shared" si="18"/>
        <v>태양여객</v>
      </c>
      <c r="B63" s="128" t="str">
        <f t="shared" si="1"/>
        <v>전재군</v>
      </c>
      <c r="C63" s="129" t="str">
        <f t="shared" si="19"/>
        <v>C</v>
      </c>
      <c r="D63" s="130">
        <f t="shared" si="20"/>
        <v>0.86605547888770451</v>
      </c>
      <c r="E63" s="131">
        <f t="shared" si="21"/>
        <v>8200</v>
      </c>
      <c r="F63" s="132" t="str">
        <f t="shared" si="22"/>
        <v>583</v>
      </c>
      <c r="G63" s="133" t="str">
        <f t="shared" si="23"/>
        <v>71바6557</v>
      </c>
      <c r="H63" s="134">
        <f t="shared" si="24"/>
        <v>4</v>
      </c>
      <c r="I63" s="135">
        <f t="shared" si="25"/>
        <v>819.88699999999994</v>
      </c>
      <c r="J63" s="136">
        <f t="shared" si="26"/>
        <v>3.5522926276929837E-2</v>
      </c>
      <c r="K63" s="136">
        <f t="shared" si="27"/>
        <v>0.32692248354547571</v>
      </c>
      <c r="L63" s="136">
        <f t="shared" si="28"/>
        <v>0.26223125869784497</v>
      </c>
      <c r="M63" s="137">
        <f t="shared" si="29"/>
        <v>10.16</v>
      </c>
      <c r="N63" s="138">
        <f t="shared" si="30"/>
        <v>0</v>
      </c>
      <c r="O63" s="138">
        <f t="shared" si="31"/>
        <v>4.6614752971690505</v>
      </c>
      <c r="P63" s="220">
        <f t="shared" si="32"/>
        <v>8</v>
      </c>
      <c r="Q63" s="221">
        <f t="shared" si="33"/>
        <v>0</v>
      </c>
      <c r="R63" s="221">
        <f t="shared" si="34"/>
        <v>39</v>
      </c>
      <c r="T63">
        <v>533</v>
      </c>
      <c r="U63">
        <v>8200</v>
      </c>
      <c r="V63" t="s">
        <v>331</v>
      </c>
      <c r="W63">
        <v>836.64499999999998</v>
      </c>
      <c r="X63">
        <v>362.72199999999998</v>
      </c>
      <c r="Y63">
        <v>2.3069999999999999</v>
      </c>
      <c r="Z63">
        <v>10.16</v>
      </c>
      <c r="AA63">
        <v>56.488871000000003</v>
      </c>
      <c r="AB63">
        <v>2.00665</v>
      </c>
      <c r="AC63">
        <v>18.467482</v>
      </c>
      <c r="AD63" s="1">
        <v>215</v>
      </c>
      <c r="AE63">
        <v>0</v>
      </c>
      <c r="AF63">
        <v>39</v>
      </c>
      <c r="AG63">
        <v>69</v>
      </c>
      <c r="AH63">
        <v>14.810793</v>
      </c>
      <c r="AI63">
        <v>40.799999999999997</v>
      </c>
      <c r="AJ63">
        <v>0</v>
      </c>
      <c r="AK63">
        <v>8</v>
      </c>
      <c r="AL63">
        <v>6688</v>
      </c>
      <c r="AM63" t="s">
        <v>332</v>
      </c>
      <c r="AN63" t="s">
        <v>534</v>
      </c>
      <c r="AO63">
        <v>460.71499999999997</v>
      </c>
      <c r="AR63" t="s">
        <v>117</v>
      </c>
      <c r="AS63" t="s">
        <v>122</v>
      </c>
      <c r="AT63" t="s">
        <v>222</v>
      </c>
      <c r="AU63" t="s">
        <v>331</v>
      </c>
      <c r="AV63" t="s">
        <v>48</v>
      </c>
      <c r="AW63">
        <v>4</v>
      </c>
      <c r="BB63">
        <v>0.86605547888770451</v>
      </c>
      <c r="BC63" t="s">
        <v>69</v>
      </c>
      <c r="BF63" t="s">
        <v>117</v>
      </c>
      <c r="BG63" t="s">
        <v>122</v>
      </c>
      <c r="BH63" t="s">
        <v>331</v>
      </c>
      <c r="BI63">
        <v>8200</v>
      </c>
      <c r="BJ63">
        <v>4</v>
      </c>
      <c r="BK63" t="s">
        <v>222</v>
      </c>
      <c r="BL63" t="s">
        <v>235</v>
      </c>
      <c r="BM63">
        <v>0.86605547888770451</v>
      </c>
      <c r="BN63" t="s">
        <v>69</v>
      </c>
      <c r="BO63" t="s">
        <v>182</v>
      </c>
      <c r="BP63">
        <v>819.88699999999994</v>
      </c>
    </row>
    <row r="64" spans="1:68" ht="16.5">
      <c r="A64" s="110" t="str">
        <f t="shared" si="18"/>
        <v>태양여객</v>
      </c>
      <c r="B64" s="111" t="str">
        <f t="shared" si="1"/>
        <v>정기성</v>
      </c>
      <c r="C64" s="112" t="str">
        <f t="shared" si="19"/>
        <v>F</v>
      </c>
      <c r="D64" s="113">
        <f t="shared" si="20"/>
        <v>0.78340075808187981</v>
      </c>
      <c r="E64" s="114">
        <f t="shared" si="21"/>
        <v>4462</v>
      </c>
      <c r="F64" s="115" t="str">
        <f t="shared" si="22"/>
        <v>581</v>
      </c>
      <c r="G64" s="116" t="str">
        <f t="shared" si="23"/>
        <v>71바7352</v>
      </c>
      <c r="H64" s="117">
        <f t="shared" si="24"/>
        <v>2</v>
      </c>
      <c r="I64" s="118">
        <f t="shared" si="25"/>
        <v>2022.2090000000001</v>
      </c>
      <c r="J64" s="119">
        <f t="shared" si="26"/>
        <v>5.7444790816008395E-2</v>
      </c>
      <c r="K64" s="119">
        <f t="shared" si="27"/>
        <v>0.35772806110399341</v>
      </c>
      <c r="L64" s="119">
        <f t="shared" si="28"/>
        <v>6.0330064795478609E-2</v>
      </c>
      <c r="M64" s="120">
        <f t="shared" si="29"/>
        <v>5.891</v>
      </c>
      <c r="N64" s="121">
        <f t="shared" si="30"/>
        <v>0</v>
      </c>
      <c r="O64" s="121">
        <f t="shared" si="31"/>
        <v>1.9285840385439883</v>
      </c>
      <c r="P64" s="222">
        <f t="shared" si="32"/>
        <v>26</v>
      </c>
      <c r="Q64" s="223">
        <f t="shared" si="33"/>
        <v>0</v>
      </c>
      <c r="R64" s="223">
        <f t="shared" si="34"/>
        <v>39</v>
      </c>
      <c r="T64">
        <v>533</v>
      </c>
      <c r="U64">
        <v>4462</v>
      </c>
      <c r="V64" t="s">
        <v>333</v>
      </c>
      <c r="W64">
        <v>2022.2090000000001</v>
      </c>
      <c r="X64">
        <v>1033.307</v>
      </c>
      <c r="Y64">
        <v>1.9570000000000001</v>
      </c>
      <c r="Z64">
        <v>5.891</v>
      </c>
      <c r="AA64">
        <v>175.722983</v>
      </c>
      <c r="AB64">
        <v>10.09437</v>
      </c>
      <c r="AC64">
        <v>62.861041999999998</v>
      </c>
      <c r="AD64" s="1">
        <v>122</v>
      </c>
      <c r="AE64">
        <v>0</v>
      </c>
      <c r="AF64">
        <v>39</v>
      </c>
      <c r="AG64">
        <v>69</v>
      </c>
      <c r="AH64">
        <v>11.507936000000001</v>
      </c>
      <c r="AI64">
        <v>40.299999999999997</v>
      </c>
      <c r="AJ64">
        <v>0</v>
      </c>
      <c r="AK64">
        <v>26</v>
      </c>
      <c r="AL64">
        <v>7667</v>
      </c>
      <c r="AM64" t="s">
        <v>334</v>
      </c>
      <c r="AN64" t="s">
        <v>535</v>
      </c>
      <c r="AO64">
        <v>1860.6210000000001</v>
      </c>
      <c r="AR64" t="s">
        <v>117</v>
      </c>
      <c r="AS64" t="s">
        <v>121</v>
      </c>
      <c r="AT64" t="s">
        <v>220</v>
      </c>
      <c r="AU64" t="s">
        <v>333</v>
      </c>
      <c r="AV64" t="s">
        <v>203</v>
      </c>
      <c r="AW64">
        <v>2</v>
      </c>
      <c r="BB64">
        <v>0.78340075808187981</v>
      </c>
      <c r="BC64" t="s">
        <v>70</v>
      </c>
      <c r="BF64" t="s">
        <v>117</v>
      </c>
      <c r="BG64" s="5" t="s">
        <v>121</v>
      </c>
      <c r="BH64" t="s">
        <v>333</v>
      </c>
      <c r="BI64">
        <v>4462</v>
      </c>
      <c r="BJ64">
        <v>2</v>
      </c>
      <c r="BK64" t="s">
        <v>220</v>
      </c>
      <c r="BL64" t="s">
        <v>217</v>
      </c>
      <c r="BM64">
        <v>0.78340075808187981</v>
      </c>
      <c r="BN64" t="s">
        <v>70</v>
      </c>
      <c r="BO64" t="s">
        <v>193</v>
      </c>
      <c r="BP64">
        <v>2022.2090000000001</v>
      </c>
    </row>
    <row r="65" spans="1:68" ht="16.5">
      <c r="A65" s="127" t="str">
        <f t="shared" si="18"/>
        <v>태양여객</v>
      </c>
      <c r="B65" s="128" t="str">
        <f t="shared" si="1"/>
        <v>정인수</v>
      </c>
      <c r="C65" s="129" t="str">
        <f t="shared" si="19"/>
        <v>F</v>
      </c>
      <c r="D65" s="130">
        <f t="shared" si="20"/>
        <v>0.79192307692307695</v>
      </c>
      <c r="E65" s="131">
        <f t="shared" si="21"/>
        <v>4046</v>
      </c>
      <c r="F65" s="132" t="str">
        <f t="shared" si="22"/>
        <v>558</v>
      </c>
      <c r="G65" s="133" t="str">
        <f t="shared" si="23"/>
        <v>71바6558</v>
      </c>
      <c r="H65" s="134">
        <f t="shared" si="24"/>
        <v>1</v>
      </c>
      <c r="I65" s="135">
        <f t="shared" si="25"/>
        <v>2324.3229999999999</v>
      </c>
      <c r="J65" s="136">
        <f t="shared" si="26"/>
        <v>1.1029267962385035E-2</v>
      </c>
      <c r="K65" s="136">
        <f t="shared" si="27"/>
        <v>0.3874596870448091</v>
      </c>
      <c r="L65" s="136">
        <f t="shared" si="28"/>
        <v>0.11573262408021605</v>
      </c>
      <c r="M65" s="137">
        <f t="shared" si="29"/>
        <v>6.7850000000000001</v>
      </c>
      <c r="N65" s="138">
        <f t="shared" si="30"/>
        <v>4.3023280327217861E-2</v>
      </c>
      <c r="O65" s="138">
        <f t="shared" si="31"/>
        <v>9.8523311949328907</v>
      </c>
      <c r="P65" s="220">
        <f t="shared" si="32"/>
        <v>26</v>
      </c>
      <c r="Q65" s="221">
        <f t="shared" si="33"/>
        <v>1</v>
      </c>
      <c r="R65" s="221">
        <f t="shared" si="34"/>
        <v>229</v>
      </c>
      <c r="T65">
        <v>533</v>
      </c>
      <c r="U65">
        <v>4046</v>
      </c>
      <c r="V65" t="s">
        <v>335</v>
      </c>
      <c r="W65">
        <v>2324.3229999999999</v>
      </c>
      <c r="X65">
        <v>1128.7280000000001</v>
      </c>
      <c r="Y65">
        <v>2.0590000000000002</v>
      </c>
      <c r="Z65">
        <v>6.7850000000000001</v>
      </c>
      <c r="AA65">
        <v>175.613831</v>
      </c>
      <c r="AB65">
        <v>1.9368920000000001</v>
      </c>
      <c r="AC65">
        <v>68.043279999999996</v>
      </c>
      <c r="AD65" s="1">
        <v>269</v>
      </c>
      <c r="AE65">
        <v>1</v>
      </c>
      <c r="AF65">
        <v>229</v>
      </c>
      <c r="AG65">
        <v>77</v>
      </c>
      <c r="AH65">
        <v>13.235421000000001</v>
      </c>
      <c r="AI65">
        <v>84.7</v>
      </c>
      <c r="AJ65">
        <v>0</v>
      </c>
      <c r="AK65">
        <v>26</v>
      </c>
      <c r="AL65">
        <v>4564</v>
      </c>
      <c r="AM65" t="s">
        <v>336</v>
      </c>
      <c r="AN65" t="s">
        <v>536</v>
      </c>
      <c r="AO65">
        <v>2324.3229999999999</v>
      </c>
      <c r="AR65" t="s">
        <v>117</v>
      </c>
      <c r="AS65" t="s">
        <v>119</v>
      </c>
      <c r="AT65" t="s">
        <v>211</v>
      </c>
      <c r="AU65" t="s">
        <v>335</v>
      </c>
      <c r="AV65" t="s">
        <v>203</v>
      </c>
      <c r="AW65">
        <v>1</v>
      </c>
      <c r="BB65">
        <v>0.79192307692307695</v>
      </c>
      <c r="BC65" t="s">
        <v>70</v>
      </c>
      <c r="BF65" t="s">
        <v>117</v>
      </c>
      <c r="BG65" s="5" t="s">
        <v>119</v>
      </c>
      <c r="BH65" t="s">
        <v>335</v>
      </c>
      <c r="BI65">
        <v>4046</v>
      </c>
      <c r="BJ65">
        <v>1</v>
      </c>
      <c r="BK65" t="s">
        <v>211</v>
      </c>
      <c r="BL65" t="s">
        <v>179</v>
      </c>
      <c r="BM65">
        <v>0.79192307692307695</v>
      </c>
      <c r="BN65" t="s">
        <v>70</v>
      </c>
      <c r="BO65" t="s">
        <v>193</v>
      </c>
      <c r="BP65">
        <v>2324.3229999999999</v>
      </c>
    </row>
    <row r="66" spans="1:68" ht="16.5">
      <c r="A66" s="110" t="str">
        <f t="shared" si="18"/>
        <v>태양여객</v>
      </c>
      <c r="B66" s="111" t="str">
        <f t="shared" si="1"/>
        <v>조영훈</v>
      </c>
      <c r="C66" s="112" t="str">
        <f t="shared" si="19"/>
        <v>B</v>
      </c>
      <c r="D66" s="113">
        <f t="shared" si="20"/>
        <v>0.91340925483569069</v>
      </c>
      <c r="E66" s="114">
        <f t="shared" si="21"/>
        <v>3227</v>
      </c>
      <c r="F66" s="115" t="str">
        <f t="shared" si="22"/>
        <v>581</v>
      </c>
      <c r="G66" s="116" t="str">
        <f t="shared" si="23"/>
        <v>71바7194</v>
      </c>
      <c r="H66" s="117">
        <f t="shared" si="24"/>
        <v>8</v>
      </c>
      <c r="I66" s="118">
        <f t="shared" si="25"/>
        <v>1108.1859999999999</v>
      </c>
      <c r="J66" s="119">
        <f t="shared" si="26"/>
        <v>1.3425864803328694E-2</v>
      </c>
      <c r="K66" s="119">
        <f t="shared" si="27"/>
        <v>0.32852277180010536</v>
      </c>
      <c r="L66" s="119">
        <f t="shared" si="28"/>
        <v>0.25627466869280069</v>
      </c>
      <c r="M66" s="120">
        <f t="shared" si="29"/>
        <v>6.7350000000000003</v>
      </c>
      <c r="N66" s="121">
        <f t="shared" si="30"/>
        <v>0.27071267819662043</v>
      </c>
      <c r="O66" s="121">
        <f t="shared" si="31"/>
        <v>3.970452613550433</v>
      </c>
      <c r="P66" s="222">
        <f t="shared" si="32"/>
        <v>1</v>
      </c>
      <c r="Q66" s="223">
        <f t="shared" si="33"/>
        <v>3</v>
      </c>
      <c r="R66" s="223">
        <f t="shared" si="34"/>
        <v>44</v>
      </c>
      <c r="T66">
        <v>533</v>
      </c>
      <c r="U66">
        <v>3227</v>
      </c>
      <c r="V66" t="s">
        <v>537</v>
      </c>
      <c r="W66">
        <v>1108.1859999999999</v>
      </c>
      <c r="X66">
        <v>474.59199999999998</v>
      </c>
      <c r="Y66">
        <v>2.335</v>
      </c>
      <c r="Z66">
        <v>6.7350000000000003</v>
      </c>
      <c r="AA66">
        <v>82.673855000000003</v>
      </c>
      <c r="AB66">
        <v>1.1099680000000001</v>
      </c>
      <c r="AC66">
        <v>27.160243999999999</v>
      </c>
      <c r="AD66" s="1">
        <v>284</v>
      </c>
      <c r="AE66">
        <v>3</v>
      </c>
      <c r="AF66">
        <v>44</v>
      </c>
      <c r="AG66">
        <v>112</v>
      </c>
      <c r="AH66">
        <v>13.404310000000001</v>
      </c>
      <c r="AI66">
        <v>15.2</v>
      </c>
      <c r="AJ66">
        <v>0</v>
      </c>
      <c r="AK66">
        <v>1</v>
      </c>
      <c r="AL66">
        <v>26</v>
      </c>
      <c r="AM66" t="s">
        <v>538</v>
      </c>
      <c r="AN66" t="s">
        <v>539</v>
      </c>
      <c r="AO66">
        <v>205.512</v>
      </c>
      <c r="AR66" t="s">
        <v>117</v>
      </c>
      <c r="AS66" t="s">
        <v>121</v>
      </c>
      <c r="AT66" t="s">
        <v>218</v>
      </c>
      <c r="AU66" t="s">
        <v>537</v>
      </c>
      <c r="AV66" t="s">
        <v>48</v>
      </c>
      <c r="AW66">
        <v>8</v>
      </c>
      <c r="BB66">
        <v>0.91340925483569069</v>
      </c>
      <c r="BC66" t="s">
        <v>68</v>
      </c>
      <c r="BF66" t="s">
        <v>117</v>
      </c>
      <c r="BG66" s="5" t="s">
        <v>121</v>
      </c>
      <c r="BH66" t="s">
        <v>537</v>
      </c>
      <c r="BI66">
        <v>3227</v>
      </c>
      <c r="BJ66">
        <v>8</v>
      </c>
      <c r="BK66" t="s">
        <v>218</v>
      </c>
      <c r="BL66" t="s">
        <v>204</v>
      </c>
      <c r="BM66">
        <v>0.91340925483569069</v>
      </c>
      <c r="BN66" t="s">
        <v>68</v>
      </c>
      <c r="BO66" t="s">
        <v>180</v>
      </c>
      <c r="BP66">
        <v>1108.1859999999999</v>
      </c>
    </row>
    <row r="67" spans="1:68" ht="16.5">
      <c r="A67" s="127" t="str">
        <f t="shared" si="18"/>
        <v>태양여객</v>
      </c>
      <c r="B67" s="128" t="str">
        <f t="shared" si="1"/>
        <v>조태한</v>
      </c>
      <c r="C67" s="129" t="str">
        <f t="shared" si="19"/>
        <v>B</v>
      </c>
      <c r="D67" s="130">
        <f t="shared" si="20"/>
        <v>0.90398505118453765</v>
      </c>
      <c r="E67" s="131">
        <f t="shared" si="21"/>
        <v>1283</v>
      </c>
      <c r="F67" s="132" t="str">
        <f t="shared" si="22"/>
        <v>571</v>
      </c>
      <c r="G67" s="133" t="str">
        <f t="shared" si="23"/>
        <v>71바7209</v>
      </c>
      <c r="H67" s="134">
        <f t="shared" si="24"/>
        <v>2</v>
      </c>
      <c r="I67" s="135">
        <f t="shared" si="25"/>
        <v>1371.8009999999999</v>
      </c>
      <c r="J67" s="136">
        <f t="shared" si="26"/>
        <v>0.10806451273082124</v>
      </c>
      <c r="K67" s="136">
        <f t="shared" si="27"/>
        <v>0.37004017391126354</v>
      </c>
      <c r="L67" s="136">
        <f t="shared" si="28"/>
        <v>0.19755051935375467</v>
      </c>
      <c r="M67" s="137">
        <f t="shared" si="29"/>
        <v>7.58</v>
      </c>
      <c r="N67" s="138">
        <f t="shared" si="30"/>
        <v>0.14579374122048316</v>
      </c>
      <c r="O67" s="138">
        <f t="shared" si="31"/>
        <v>6.4149246137012588</v>
      </c>
      <c r="P67" s="220">
        <f t="shared" si="32"/>
        <v>29</v>
      </c>
      <c r="Q67" s="221">
        <f t="shared" si="33"/>
        <v>2</v>
      </c>
      <c r="R67" s="221">
        <f t="shared" si="34"/>
        <v>88</v>
      </c>
      <c r="T67">
        <v>533</v>
      </c>
      <c r="U67">
        <v>1283</v>
      </c>
      <c r="V67" t="s">
        <v>337</v>
      </c>
      <c r="W67">
        <v>1371.8009999999999</v>
      </c>
      <c r="X67">
        <v>607.82899999999995</v>
      </c>
      <c r="Y67">
        <v>2.2570000000000001</v>
      </c>
      <c r="Z67">
        <v>7.58</v>
      </c>
      <c r="AA67">
        <v>120.082159</v>
      </c>
      <c r="AB67">
        <v>12.97662</v>
      </c>
      <c r="AC67">
        <v>44.435223000000001</v>
      </c>
      <c r="AD67" s="1">
        <v>271</v>
      </c>
      <c r="AE67">
        <v>2</v>
      </c>
      <c r="AF67">
        <v>88</v>
      </c>
      <c r="AG67">
        <v>65</v>
      </c>
      <c r="AH67">
        <v>11.423852999999999</v>
      </c>
      <c r="AI67">
        <v>27</v>
      </c>
      <c r="AJ67">
        <v>0</v>
      </c>
      <c r="AK67">
        <v>29</v>
      </c>
      <c r="AL67">
        <v>3192</v>
      </c>
      <c r="AM67" t="s">
        <v>338</v>
      </c>
      <c r="AN67" t="s">
        <v>540</v>
      </c>
      <c r="AO67">
        <v>1306.904</v>
      </c>
      <c r="AR67" t="s">
        <v>117</v>
      </c>
      <c r="AS67" t="s">
        <v>120</v>
      </c>
      <c r="AT67" t="s">
        <v>214</v>
      </c>
      <c r="AU67" t="s">
        <v>337</v>
      </c>
      <c r="AV67" t="s">
        <v>203</v>
      </c>
      <c r="AW67">
        <v>2</v>
      </c>
      <c r="BB67">
        <v>0.90398505118453765</v>
      </c>
      <c r="BC67" t="s">
        <v>68</v>
      </c>
      <c r="BF67" t="s">
        <v>117</v>
      </c>
      <c r="BG67" s="5" t="s">
        <v>120</v>
      </c>
      <c r="BH67" t="s">
        <v>337</v>
      </c>
      <c r="BI67">
        <v>1283</v>
      </c>
      <c r="BJ67">
        <v>2</v>
      </c>
      <c r="BK67" t="s">
        <v>214</v>
      </c>
      <c r="BL67" t="s">
        <v>217</v>
      </c>
      <c r="BM67">
        <v>0.90398505118453765</v>
      </c>
      <c r="BN67" t="s">
        <v>68</v>
      </c>
      <c r="BO67" t="s">
        <v>180</v>
      </c>
      <c r="BP67">
        <v>1371.8009999999999</v>
      </c>
    </row>
    <row r="68" spans="1:68" ht="16.5">
      <c r="A68" s="110" t="str">
        <f t="shared" si="18"/>
        <v>태양여객</v>
      </c>
      <c r="B68" s="111" t="str">
        <f t="shared" si="1"/>
        <v>지명덕</v>
      </c>
      <c r="C68" s="112" t="str">
        <f t="shared" si="19"/>
        <v>B</v>
      </c>
      <c r="D68" s="113">
        <f t="shared" si="20"/>
        <v>0.92307692307692302</v>
      </c>
      <c r="E68" s="114">
        <f t="shared" si="21"/>
        <v>5980</v>
      </c>
      <c r="F68" s="115" t="str">
        <f t="shared" si="22"/>
        <v>571</v>
      </c>
      <c r="G68" s="116" t="str">
        <f t="shared" si="23"/>
        <v>71바7367</v>
      </c>
      <c r="H68" s="117">
        <f t="shared" si="24"/>
        <v>1</v>
      </c>
      <c r="I68" s="118">
        <f t="shared" si="25"/>
        <v>1544.6890000000001</v>
      </c>
      <c r="J68" s="119">
        <f t="shared" si="26"/>
        <v>3.4701653534735769E-2</v>
      </c>
      <c r="K68" s="119">
        <f t="shared" si="27"/>
        <v>0.36977833765436313</v>
      </c>
      <c r="L68" s="119">
        <f t="shared" si="28"/>
        <v>0.20845620056852868</v>
      </c>
      <c r="M68" s="120">
        <f t="shared" si="29"/>
        <v>8.468</v>
      </c>
      <c r="N68" s="121">
        <f t="shared" si="30"/>
        <v>0.1284594119641958</v>
      </c>
      <c r="O68" s="121">
        <f t="shared" si="31"/>
        <v>1.7342020615166431</v>
      </c>
      <c r="P68" s="222">
        <f t="shared" si="32"/>
        <v>7</v>
      </c>
      <c r="Q68" s="223">
        <f t="shared" si="33"/>
        <v>2</v>
      </c>
      <c r="R68" s="223">
        <f t="shared" si="34"/>
        <v>27</v>
      </c>
      <c r="T68">
        <v>533</v>
      </c>
      <c r="U68">
        <v>5980</v>
      </c>
      <c r="V68" t="s">
        <v>339</v>
      </c>
      <c r="W68">
        <v>1556.912</v>
      </c>
      <c r="X68">
        <v>649.54499999999996</v>
      </c>
      <c r="Y68">
        <v>2.3969999999999998</v>
      </c>
      <c r="Z68">
        <v>8.468</v>
      </c>
      <c r="AA68">
        <v>128.85855699999999</v>
      </c>
      <c r="AB68">
        <v>4.4716050000000003</v>
      </c>
      <c r="AC68">
        <v>47.649102999999997</v>
      </c>
      <c r="AD68" s="1">
        <v>322</v>
      </c>
      <c r="AE68">
        <v>2</v>
      </c>
      <c r="AF68">
        <v>27</v>
      </c>
      <c r="AG68">
        <v>84</v>
      </c>
      <c r="AH68">
        <v>12.082333</v>
      </c>
      <c r="AI68">
        <v>21.3</v>
      </c>
      <c r="AJ68">
        <v>1.2</v>
      </c>
      <c r="AK68">
        <v>7</v>
      </c>
      <c r="AL68">
        <v>360</v>
      </c>
      <c r="AM68" t="s">
        <v>340</v>
      </c>
      <c r="AN68" t="s">
        <v>541</v>
      </c>
      <c r="AO68">
        <v>1544.6890000000001</v>
      </c>
      <c r="AR68" t="s">
        <v>117</v>
      </c>
      <c r="AS68" t="s">
        <v>120</v>
      </c>
      <c r="AT68" t="s">
        <v>215</v>
      </c>
      <c r="AU68" t="s">
        <v>339</v>
      </c>
      <c r="AV68" t="s">
        <v>48</v>
      </c>
      <c r="AW68">
        <v>1</v>
      </c>
      <c r="BB68">
        <v>0.92307692307692302</v>
      </c>
      <c r="BC68" t="s">
        <v>68</v>
      </c>
      <c r="BF68" t="s">
        <v>117</v>
      </c>
      <c r="BG68" t="s">
        <v>120</v>
      </c>
      <c r="BH68" t="s">
        <v>339</v>
      </c>
      <c r="BI68">
        <v>5980</v>
      </c>
      <c r="BJ68">
        <v>1</v>
      </c>
      <c r="BK68" t="s">
        <v>215</v>
      </c>
      <c r="BL68" t="s">
        <v>179</v>
      </c>
      <c r="BM68">
        <v>0.92307692307692302</v>
      </c>
      <c r="BN68" t="s">
        <v>68</v>
      </c>
      <c r="BO68" t="s">
        <v>180</v>
      </c>
      <c r="BP68">
        <v>1544.6890000000001</v>
      </c>
    </row>
    <row r="69" spans="1:68" ht="16.5">
      <c r="A69" s="127" t="str">
        <f t="shared" si="18"/>
        <v>태양여객</v>
      </c>
      <c r="B69" s="128" t="str">
        <f t="shared" si="1"/>
        <v>차영출</v>
      </c>
      <c r="C69" s="129" t="str">
        <f t="shared" si="19"/>
        <v>D</v>
      </c>
      <c r="D69" s="130">
        <f t="shared" si="20"/>
        <v>0.80123871196120311</v>
      </c>
      <c r="E69" s="131">
        <f t="shared" si="21"/>
        <v>1617</v>
      </c>
      <c r="F69" s="132" t="str">
        <f t="shared" si="22"/>
        <v>556</v>
      </c>
      <c r="G69" s="133" t="str">
        <f t="shared" si="23"/>
        <v>71바5253</v>
      </c>
      <c r="H69" s="134">
        <f t="shared" si="24"/>
        <v>2</v>
      </c>
      <c r="I69" s="135">
        <f t="shared" si="25"/>
        <v>423.745</v>
      </c>
      <c r="J69" s="136">
        <f t="shared" si="26"/>
        <v>5.6701584600582895E-2</v>
      </c>
      <c r="K69" s="136">
        <f t="shared" si="27"/>
        <v>0.34916610072590437</v>
      </c>
      <c r="L69" s="136">
        <f t="shared" si="28"/>
        <v>0.1581139600467262</v>
      </c>
      <c r="M69" s="137">
        <f t="shared" si="29"/>
        <v>6.8579999999999997</v>
      </c>
      <c r="N69" s="138">
        <f t="shared" si="30"/>
        <v>0</v>
      </c>
      <c r="O69" s="138">
        <f t="shared" si="31"/>
        <v>9.4396394057746988</v>
      </c>
      <c r="P69" s="220">
        <f t="shared" si="32"/>
        <v>1</v>
      </c>
      <c r="Q69" s="221">
        <f t="shared" si="33"/>
        <v>0</v>
      </c>
      <c r="R69" s="221">
        <f t="shared" si="34"/>
        <v>40</v>
      </c>
      <c r="T69">
        <v>533</v>
      </c>
      <c r="U69">
        <v>1617</v>
      </c>
      <c r="V69" t="s">
        <v>410</v>
      </c>
      <c r="W69">
        <v>423.745</v>
      </c>
      <c r="X69">
        <v>211.55699999999999</v>
      </c>
      <c r="Y69">
        <v>2.0030000000000001</v>
      </c>
      <c r="Z69">
        <v>6.8579999999999997</v>
      </c>
      <c r="AA69">
        <v>34.772485000000003</v>
      </c>
      <c r="AB69">
        <v>1.9716549999999999</v>
      </c>
      <c r="AC69">
        <v>12.141373</v>
      </c>
      <c r="AD69" s="1">
        <v>67</v>
      </c>
      <c r="AE69">
        <v>0</v>
      </c>
      <c r="AF69">
        <v>40</v>
      </c>
      <c r="AG69">
        <v>71</v>
      </c>
      <c r="AH69">
        <v>12.186215000000001</v>
      </c>
      <c r="AI69">
        <v>8.8000000000000007</v>
      </c>
      <c r="AJ69">
        <v>0</v>
      </c>
      <c r="AK69">
        <v>1</v>
      </c>
      <c r="AL69">
        <v>873</v>
      </c>
      <c r="AM69" t="s">
        <v>411</v>
      </c>
      <c r="AN69" t="s">
        <v>542</v>
      </c>
      <c r="AO69">
        <v>237.70500000000001</v>
      </c>
      <c r="AR69" t="s">
        <v>117</v>
      </c>
      <c r="AS69" t="s">
        <v>118</v>
      </c>
      <c r="AT69" t="s">
        <v>202</v>
      </c>
      <c r="AU69" t="s">
        <v>410</v>
      </c>
      <c r="AV69" t="s">
        <v>203</v>
      </c>
      <c r="AW69">
        <v>2</v>
      </c>
      <c r="BB69">
        <v>0.80123871196120311</v>
      </c>
      <c r="BC69" t="s">
        <v>67</v>
      </c>
      <c r="BF69" t="s">
        <v>117</v>
      </c>
      <c r="BG69" s="5" t="s">
        <v>118</v>
      </c>
      <c r="BH69" t="s">
        <v>410</v>
      </c>
      <c r="BI69">
        <v>1617</v>
      </c>
      <c r="BJ69">
        <v>2</v>
      </c>
      <c r="BK69" t="s">
        <v>202</v>
      </c>
      <c r="BL69" t="s">
        <v>452</v>
      </c>
      <c r="BM69">
        <v>0.80123871196120311</v>
      </c>
      <c r="BN69" t="s">
        <v>67</v>
      </c>
      <c r="BO69" t="s">
        <v>184</v>
      </c>
      <c r="BP69">
        <v>423.745</v>
      </c>
    </row>
    <row r="70" spans="1:68" ht="16.5">
      <c r="A70" s="110" t="str">
        <f t="shared" si="18"/>
        <v>태양여객</v>
      </c>
      <c r="B70" s="111" t="str">
        <f t="shared" ref="B70:B83" si="35">IF(BH70="null", E70, BH70)</f>
        <v>채기철</v>
      </c>
      <c r="C70" s="112" t="str">
        <f t="shared" si="19"/>
        <v>B</v>
      </c>
      <c r="D70" s="113">
        <f t="shared" si="20"/>
        <v>0.93344496664855292</v>
      </c>
      <c r="E70" s="114">
        <f t="shared" si="21"/>
        <v>6618</v>
      </c>
      <c r="F70" s="115" t="str">
        <f t="shared" si="22"/>
        <v>e음55</v>
      </c>
      <c r="G70" s="116" t="str">
        <f t="shared" si="23"/>
        <v>72바2022</v>
      </c>
      <c r="H70" s="117">
        <f t="shared" si="24"/>
        <v>2</v>
      </c>
      <c r="I70" s="118">
        <f t="shared" si="25"/>
        <v>549.65899999999999</v>
      </c>
      <c r="J70" s="119">
        <f t="shared" si="26"/>
        <v>5.8263137265658481E-2</v>
      </c>
      <c r="K70" s="119">
        <f t="shared" si="27"/>
        <v>0.30428447736507719</v>
      </c>
      <c r="L70" s="119">
        <f t="shared" si="28"/>
        <v>0.14918340280064549</v>
      </c>
      <c r="M70" s="120">
        <f t="shared" si="29"/>
        <v>8.2170000000000005</v>
      </c>
      <c r="N70" s="121">
        <f t="shared" si="30"/>
        <v>0</v>
      </c>
      <c r="O70" s="121">
        <f t="shared" si="31"/>
        <v>9.5724695774951254</v>
      </c>
      <c r="P70" s="222">
        <f t="shared" si="32"/>
        <v>10</v>
      </c>
      <c r="Q70" s="223">
        <f t="shared" si="33"/>
        <v>0</v>
      </c>
      <c r="R70" s="223">
        <f t="shared" si="34"/>
        <v>56</v>
      </c>
      <c r="T70">
        <v>533</v>
      </c>
      <c r="U70">
        <v>6618</v>
      </c>
      <c r="V70" t="s">
        <v>412</v>
      </c>
      <c r="W70">
        <v>585.01099999999997</v>
      </c>
      <c r="X70">
        <v>190.64500000000001</v>
      </c>
      <c r="Y70">
        <v>3.069</v>
      </c>
      <c r="Z70">
        <v>8.2170000000000005</v>
      </c>
      <c r="AA70">
        <v>34.488874000000003</v>
      </c>
      <c r="AB70">
        <v>2.00943</v>
      </c>
      <c r="AC70">
        <v>10.494429</v>
      </c>
      <c r="AD70" s="1">
        <v>82</v>
      </c>
      <c r="AE70">
        <v>0</v>
      </c>
      <c r="AF70">
        <v>56</v>
      </c>
      <c r="AG70">
        <v>67</v>
      </c>
      <c r="AH70">
        <v>16.962309999999999</v>
      </c>
      <c r="AI70">
        <v>1.6</v>
      </c>
      <c r="AJ70">
        <v>0</v>
      </c>
      <c r="AK70">
        <v>10</v>
      </c>
      <c r="AL70">
        <v>1442</v>
      </c>
      <c r="AM70" t="s">
        <v>413</v>
      </c>
      <c r="AN70" t="s">
        <v>543</v>
      </c>
      <c r="AO70">
        <v>430.16899999999998</v>
      </c>
      <c r="AR70" t="s">
        <v>117</v>
      </c>
      <c r="AS70" t="s">
        <v>124</v>
      </c>
      <c r="AT70" t="s">
        <v>232</v>
      </c>
      <c r="AU70" t="s">
        <v>412</v>
      </c>
      <c r="AV70" t="s">
        <v>48</v>
      </c>
      <c r="AW70">
        <v>2</v>
      </c>
      <c r="BB70">
        <v>0.93344496664855292</v>
      </c>
      <c r="BC70" t="s">
        <v>68</v>
      </c>
      <c r="BF70" t="s">
        <v>117</v>
      </c>
      <c r="BG70" t="s">
        <v>124</v>
      </c>
      <c r="BH70" t="s">
        <v>412</v>
      </c>
      <c r="BI70">
        <v>6618</v>
      </c>
      <c r="BJ70">
        <v>2</v>
      </c>
      <c r="BK70" t="s">
        <v>232</v>
      </c>
      <c r="BL70" t="s">
        <v>235</v>
      </c>
      <c r="BM70">
        <v>0.93344496664855292</v>
      </c>
      <c r="BN70" t="s">
        <v>68</v>
      </c>
      <c r="BO70" t="s">
        <v>180</v>
      </c>
      <c r="BP70">
        <v>549.65899999999999</v>
      </c>
    </row>
    <row r="71" spans="1:68" ht="16.5">
      <c r="A71" s="127" t="str">
        <f t="shared" si="18"/>
        <v>태양여객</v>
      </c>
      <c r="B71" s="128" t="str">
        <f t="shared" si="35"/>
        <v>천세환</v>
      </c>
      <c r="C71" s="129" t="str">
        <f t="shared" si="19"/>
        <v>A</v>
      </c>
      <c r="D71" s="130">
        <f t="shared" si="20"/>
        <v>0.95538461538461539</v>
      </c>
      <c r="E71" s="131">
        <f t="shared" si="21"/>
        <v>2040</v>
      </c>
      <c r="F71" s="132" t="str">
        <f t="shared" si="22"/>
        <v>590</v>
      </c>
      <c r="G71" s="133" t="str">
        <f t="shared" si="23"/>
        <v>72바1410</v>
      </c>
      <c r="H71" s="134">
        <f t="shared" si="24"/>
        <v>1</v>
      </c>
      <c r="I71" s="135">
        <f t="shared" si="25"/>
        <v>1912.751</v>
      </c>
      <c r="J71" s="136">
        <f t="shared" si="26"/>
        <v>3.9499566320128104E-2</v>
      </c>
      <c r="K71" s="136">
        <f t="shared" si="27"/>
        <v>0.3009380372273226</v>
      </c>
      <c r="L71" s="136">
        <f t="shared" si="28"/>
        <v>5.0189491470661887E-2</v>
      </c>
      <c r="M71" s="137">
        <f t="shared" si="29"/>
        <v>5.2939999999999996</v>
      </c>
      <c r="N71" s="138">
        <f t="shared" si="30"/>
        <v>5.2280720281939468E-2</v>
      </c>
      <c r="O71" s="138">
        <f t="shared" si="31"/>
        <v>1.3070180070484867</v>
      </c>
      <c r="P71" s="220">
        <f t="shared" si="32"/>
        <v>6</v>
      </c>
      <c r="Q71" s="221">
        <f t="shared" si="33"/>
        <v>1</v>
      </c>
      <c r="R71" s="221">
        <f t="shared" si="34"/>
        <v>25</v>
      </c>
      <c r="T71">
        <v>533</v>
      </c>
      <c r="U71">
        <v>2040</v>
      </c>
      <c r="V71" t="s">
        <v>341</v>
      </c>
      <c r="W71">
        <v>1912.751</v>
      </c>
      <c r="X71">
        <v>770.04100000000005</v>
      </c>
      <c r="Y71">
        <v>2.484</v>
      </c>
      <c r="Z71">
        <v>5.2939999999999996</v>
      </c>
      <c r="AA71">
        <v>128.20631900000001</v>
      </c>
      <c r="AB71">
        <v>5.0640939999999999</v>
      </c>
      <c r="AC71">
        <v>38.582158</v>
      </c>
      <c r="AD71" s="1">
        <v>96</v>
      </c>
      <c r="AE71">
        <v>1</v>
      </c>
      <c r="AF71">
        <v>25</v>
      </c>
      <c r="AG71">
        <v>66</v>
      </c>
      <c r="AH71">
        <v>14.919319</v>
      </c>
      <c r="AI71">
        <v>7.8</v>
      </c>
      <c r="AJ71">
        <v>0</v>
      </c>
      <c r="AK71">
        <v>6</v>
      </c>
      <c r="AL71">
        <v>1859</v>
      </c>
      <c r="AM71" t="s">
        <v>342</v>
      </c>
      <c r="AN71" t="s">
        <v>544</v>
      </c>
      <c r="AO71">
        <v>1912.751</v>
      </c>
      <c r="AR71" t="s">
        <v>117</v>
      </c>
      <c r="AS71" t="s">
        <v>123</v>
      </c>
      <c r="AT71" t="s">
        <v>230</v>
      </c>
      <c r="AU71" t="s">
        <v>341</v>
      </c>
      <c r="AV71" t="s">
        <v>203</v>
      </c>
      <c r="AW71">
        <v>1</v>
      </c>
      <c r="BB71">
        <v>0.95538461538461539</v>
      </c>
      <c r="BC71" t="s">
        <v>66</v>
      </c>
      <c r="BF71" t="s">
        <v>117</v>
      </c>
      <c r="BG71" s="5" t="s">
        <v>123</v>
      </c>
      <c r="BH71" t="s">
        <v>341</v>
      </c>
      <c r="BI71">
        <v>2040</v>
      </c>
      <c r="BJ71">
        <v>1</v>
      </c>
      <c r="BK71" t="s">
        <v>230</v>
      </c>
      <c r="BL71" t="s">
        <v>179</v>
      </c>
      <c r="BM71">
        <v>0.95538461538461539</v>
      </c>
      <c r="BN71" t="s">
        <v>66</v>
      </c>
      <c r="BO71" t="s">
        <v>183</v>
      </c>
      <c r="BP71">
        <v>1912.751</v>
      </c>
    </row>
    <row r="72" spans="1:68" ht="16.5">
      <c r="A72" s="110" t="str">
        <f t="shared" ref="A72:A83" si="36">BF72</f>
        <v>태양여객</v>
      </c>
      <c r="B72" s="111" t="str">
        <f t="shared" si="35"/>
        <v>최관용</v>
      </c>
      <c r="C72" s="112" t="str">
        <f t="shared" ref="C72:C83" si="37">BN72</f>
        <v>C</v>
      </c>
      <c r="D72" s="113">
        <f t="shared" ref="D72:D83" si="38">BM72</f>
        <v>0.87538461538461532</v>
      </c>
      <c r="E72" s="114">
        <f t="shared" ref="E72:E83" si="39">U72</f>
        <v>5333</v>
      </c>
      <c r="F72" s="115" t="str">
        <f t="shared" ref="F72:F83" si="40">BG72</f>
        <v>583</v>
      </c>
      <c r="G72" s="116" t="str">
        <f t="shared" ref="G72:G83" si="41">BK72</f>
        <v>71바7013</v>
      </c>
      <c r="H72" s="117">
        <f t="shared" ref="H72:H83" si="42">BJ72</f>
        <v>1</v>
      </c>
      <c r="I72" s="118">
        <f t="shared" ref="I72:I83" si="43">BP72</f>
        <v>2315.4789999999998</v>
      </c>
      <c r="J72" s="119">
        <f t="shared" ref="J72:J83" si="44">AB72/AA72</f>
        <v>1.0286145865149292E-2</v>
      </c>
      <c r="K72" s="119">
        <f t="shared" ref="K72:K83" si="45">AC72/AA72</f>
        <v>0.32684797730444304</v>
      </c>
      <c r="L72" s="119">
        <f t="shared" ref="L72:L83" si="46">AD72/I72</f>
        <v>0.2712181799100748</v>
      </c>
      <c r="M72" s="120">
        <f t="shared" ref="M72:M83" si="47">Z72</f>
        <v>10.736000000000001</v>
      </c>
      <c r="N72" s="121">
        <f t="shared" ref="N72:N83" si="48">AE72*100/W72</f>
        <v>0</v>
      </c>
      <c r="O72" s="121">
        <f t="shared" ref="O72:O83" si="49">AF72*100/W72</f>
        <v>7.6442066630705794</v>
      </c>
      <c r="P72" s="222">
        <f t="shared" ref="P72:P83" si="50">AK72</f>
        <v>4</v>
      </c>
      <c r="Q72" s="223">
        <f t="shared" ref="Q72:Q83" si="51">AE72</f>
        <v>0</v>
      </c>
      <c r="R72" s="223">
        <f t="shared" ref="R72:R83" si="52">AF72</f>
        <v>177</v>
      </c>
      <c r="T72">
        <v>533</v>
      </c>
      <c r="U72">
        <v>5333</v>
      </c>
      <c r="V72" t="s">
        <v>343</v>
      </c>
      <c r="W72">
        <v>2315.4789999999998</v>
      </c>
      <c r="X72">
        <v>1017.534</v>
      </c>
      <c r="Y72">
        <v>2.2759999999999998</v>
      </c>
      <c r="Z72">
        <v>10.736000000000001</v>
      </c>
      <c r="AA72">
        <v>145.390219</v>
      </c>
      <c r="AB72">
        <v>1.4955050000000001</v>
      </c>
      <c r="AC72">
        <v>47.520499000000001</v>
      </c>
      <c r="AD72" s="1">
        <v>628</v>
      </c>
      <c r="AE72">
        <v>0</v>
      </c>
      <c r="AF72">
        <v>177</v>
      </c>
      <c r="AG72">
        <v>85</v>
      </c>
      <c r="AH72">
        <v>15.925960999999999</v>
      </c>
      <c r="AI72">
        <v>131.69999999999999</v>
      </c>
      <c r="AJ72">
        <v>17.100000000000001</v>
      </c>
      <c r="AK72">
        <v>4</v>
      </c>
      <c r="AL72">
        <v>834</v>
      </c>
      <c r="AM72" t="s">
        <v>344</v>
      </c>
      <c r="AN72" t="s">
        <v>545</v>
      </c>
      <c r="AO72">
        <v>2315.4789999999998</v>
      </c>
      <c r="AR72" t="s">
        <v>117</v>
      </c>
      <c r="AS72" t="s">
        <v>122</v>
      </c>
      <c r="AT72" t="s">
        <v>223</v>
      </c>
      <c r="AU72" t="s">
        <v>343</v>
      </c>
      <c r="AV72" t="s">
        <v>48</v>
      </c>
      <c r="AW72">
        <v>1</v>
      </c>
      <c r="BB72">
        <v>0.87538461538461532</v>
      </c>
      <c r="BC72" t="s">
        <v>69</v>
      </c>
      <c r="BF72" t="s">
        <v>117</v>
      </c>
      <c r="BG72" t="s">
        <v>122</v>
      </c>
      <c r="BH72" t="s">
        <v>343</v>
      </c>
      <c r="BI72">
        <v>5333</v>
      </c>
      <c r="BJ72">
        <v>1</v>
      </c>
      <c r="BK72" t="s">
        <v>223</v>
      </c>
      <c r="BL72" t="s">
        <v>179</v>
      </c>
      <c r="BM72">
        <v>0.87538461538461532</v>
      </c>
      <c r="BN72" t="s">
        <v>69</v>
      </c>
      <c r="BO72" t="s">
        <v>182</v>
      </c>
      <c r="BP72">
        <v>2315.4789999999998</v>
      </c>
    </row>
    <row r="73" spans="1:68" ht="16.5">
      <c r="A73" s="127" t="str">
        <f t="shared" si="36"/>
        <v>태양여객</v>
      </c>
      <c r="B73" s="128" t="str">
        <f t="shared" si="35"/>
        <v>최보현</v>
      </c>
      <c r="C73" s="129" t="str">
        <f t="shared" si="37"/>
        <v>D</v>
      </c>
      <c r="D73" s="130">
        <f t="shared" si="38"/>
        <v>0.83640240025477053</v>
      </c>
      <c r="E73" s="131">
        <f t="shared" si="39"/>
        <v>839</v>
      </c>
      <c r="F73" s="132" t="str">
        <f t="shared" si="40"/>
        <v>558</v>
      </c>
      <c r="G73" s="133" t="str">
        <f t="shared" si="41"/>
        <v>71바6556</v>
      </c>
      <c r="H73" s="134">
        <f t="shared" si="42"/>
        <v>4</v>
      </c>
      <c r="I73" s="135">
        <f t="shared" si="43"/>
        <v>997.57999999999993</v>
      </c>
      <c r="J73" s="136">
        <f t="shared" si="44"/>
        <v>4.9989118793758107E-2</v>
      </c>
      <c r="K73" s="136">
        <f t="shared" si="45"/>
        <v>0.35128464685197697</v>
      </c>
      <c r="L73" s="136">
        <f t="shared" si="46"/>
        <v>0.19146334128591191</v>
      </c>
      <c r="M73" s="137">
        <f t="shared" si="47"/>
        <v>6.3630000000000004</v>
      </c>
      <c r="N73" s="138">
        <f t="shared" si="48"/>
        <v>0.38637226388066509</v>
      </c>
      <c r="O73" s="138">
        <f t="shared" si="49"/>
        <v>10.915016454628789</v>
      </c>
      <c r="P73" s="220">
        <f t="shared" si="50"/>
        <v>8</v>
      </c>
      <c r="Q73" s="221">
        <f t="shared" si="51"/>
        <v>4</v>
      </c>
      <c r="R73" s="221">
        <f t="shared" si="52"/>
        <v>113</v>
      </c>
      <c r="T73">
        <v>533</v>
      </c>
      <c r="U73">
        <v>839</v>
      </c>
      <c r="V73" t="s">
        <v>345</v>
      </c>
      <c r="W73">
        <v>1035.271</v>
      </c>
      <c r="X73">
        <v>481.99099999999999</v>
      </c>
      <c r="Y73">
        <v>2.1480000000000001</v>
      </c>
      <c r="Z73">
        <v>6.3630000000000004</v>
      </c>
      <c r="AA73">
        <v>80.133578999999997</v>
      </c>
      <c r="AB73">
        <v>4.0058069999999999</v>
      </c>
      <c r="AC73">
        <v>28.149695999999999</v>
      </c>
      <c r="AD73" s="1">
        <v>191</v>
      </c>
      <c r="AE73">
        <v>4</v>
      </c>
      <c r="AF73">
        <v>113</v>
      </c>
      <c r="AG73">
        <v>81</v>
      </c>
      <c r="AH73">
        <v>12.919314999999999</v>
      </c>
      <c r="AI73">
        <v>101.1</v>
      </c>
      <c r="AJ73">
        <v>0</v>
      </c>
      <c r="AK73">
        <v>8</v>
      </c>
      <c r="AL73">
        <v>1619</v>
      </c>
      <c r="AM73" t="s">
        <v>346</v>
      </c>
      <c r="AN73" t="s">
        <v>546</v>
      </c>
      <c r="AO73">
        <v>651.68899999999996</v>
      </c>
      <c r="AR73" t="s">
        <v>117</v>
      </c>
      <c r="AS73" t="s">
        <v>119</v>
      </c>
      <c r="AT73" t="s">
        <v>210</v>
      </c>
      <c r="AU73" t="s">
        <v>345</v>
      </c>
      <c r="AV73" t="s">
        <v>203</v>
      </c>
      <c r="AW73">
        <v>4</v>
      </c>
      <c r="BB73">
        <v>0.83640240025477053</v>
      </c>
      <c r="BC73" t="s">
        <v>67</v>
      </c>
      <c r="BF73" t="s">
        <v>117</v>
      </c>
      <c r="BG73" s="5" t="s">
        <v>119</v>
      </c>
      <c r="BH73" t="s">
        <v>345</v>
      </c>
      <c r="BI73">
        <v>839</v>
      </c>
      <c r="BJ73">
        <v>4</v>
      </c>
      <c r="BK73" t="s">
        <v>210</v>
      </c>
      <c r="BL73" t="s">
        <v>211</v>
      </c>
      <c r="BM73">
        <v>0.83640240025477053</v>
      </c>
      <c r="BN73" t="s">
        <v>67</v>
      </c>
      <c r="BO73" t="s">
        <v>184</v>
      </c>
      <c r="BP73">
        <v>997.57999999999993</v>
      </c>
    </row>
    <row r="74" spans="1:68" ht="16.5">
      <c r="A74" s="110" t="str">
        <f t="shared" si="36"/>
        <v>태양여객</v>
      </c>
      <c r="B74" s="111" t="str">
        <f t="shared" si="35"/>
        <v>최상린</v>
      </c>
      <c r="C74" s="112" t="str">
        <f t="shared" si="37"/>
        <v>B</v>
      </c>
      <c r="D74" s="113">
        <f t="shared" si="38"/>
        <v>0.90663064499399593</v>
      </c>
      <c r="E74" s="114">
        <f t="shared" si="39"/>
        <v>3779</v>
      </c>
      <c r="F74" s="115" t="str">
        <f t="shared" si="40"/>
        <v>e음61</v>
      </c>
      <c r="G74" s="116" t="str">
        <f t="shared" si="41"/>
        <v>72바2023</v>
      </c>
      <c r="H74" s="117">
        <f t="shared" si="42"/>
        <v>5</v>
      </c>
      <c r="I74" s="118">
        <f t="shared" si="43"/>
        <v>1306.576</v>
      </c>
      <c r="J74" s="119">
        <f t="shared" si="44"/>
        <v>5.5956378262689684E-2</v>
      </c>
      <c r="K74" s="119">
        <f t="shared" si="45"/>
        <v>0.32820638773072019</v>
      </c>
      <c r="L74" s="119">
        <f t="shared" si="46"/>
        <v>0.23266920561834903</v>
      </c>
      <c r="M74" s="120">
        <f t="shared" si="47"/>
        <v>8.4770000000000003</v>
      </c>
      <c r="N74" s="121">
        <f t="shared" si="48"/>
        <v>0</v>
      </c>
      <c r="O74" s="121">
        <f t="shared" si="49"/>
        <v>10.485421437405861</v>
      </c>
      <c r="P74" s="222">
        <f t="shared" si="50"/>
        <v>16</v>
      </c>
      <c r="Q74" s="223">
        <f t="shared" si="51"/>
        <v>0</v>
      </c>
      <c r="R74" s="223">
        <f t="shared" si="52"/>
        <v>137</v>
      </c>
      <c r="T74">
        <v>533</v>
      </c>
      <c r="U74">
        <v>3779</v>
      </c>
      <c r="V74" t="s">
        <v>347</v>
      </c>
      <c r="W74">
        <v>1306.576</v>
      </c>
      <c r="X74">
        <v>511.80799999999999</v>
      </c>
      <c r="Y74">
        <v>2.5529999999999999</v>
      </c>
      <c r="Z74">
        <v>8.4770000000000003</v>
      </c>
      <c r="AA74">
        <v>94.423016000000004</v>
      </c>
      <c r="AB74">
        <v>5.2835700000000001</v>
      </c>
      <c r="AC74">
        <v>30.990237</v>
      </c>
      <c r="AD74" s="1">
        <v>304</v>
      </c>
      <c r="AE74">
        <v>0</v>
      </c>
      <c r="AF74">
        <v>137</v>
      </c>
      <c r="AG74">
        <v>74</v>
      </c>
      <c r="AH74">
        <v>13.837472999999999</v>
      </c>
      <c r="AI74">
        <v>161.5</v>
      </c>
      <c r="AJ74">
        <v>0</v>
      </c>
      <c r="AK74">
        <v>16</v>
      </c>
      <c r="AL74">
        <v>5136</v>
      </c>
      <c r="AM74" t="s">
        <v>348</v>
      </c>
      <c r="AN74" t="s">
        <v>547</v>
      </c>
      <c r="AO74">
        <v>465.274</v>
      </c>
      <c r="AR74" t="s">
        <v>117</v>
      </c>
      <c r="AS74" t="s">
        <v>125</v>
      </c>
      <c r="AT74" t="s">
        <v>233</v>
      </c>
      <c r="AU74" t="s">
        <v>347</v>
      </c>
      <c r="AV74" t="s">
        <v>48</v>
      </c>
      <c r="AW74">
        <v>5</v>
      </c>
      <c r="BB74">
        <v>0.90663064499399593</v>
      </c>
      <c r="BC74" t="s">
        <v>68</v>
      </c>
      <c r="BF74" t="s">
        <v>117</v>
      </c>
      <c r="BG74" s="5" t="s">
        <v>125</v>
      </c>
      <c r="BH74" t="s">
        <v>347</v>
      </c>
      <c r="BI74">
        <v>3779</v>
      </c>
      <c r="BJ74">
        <v>5</v>
      </c>
      <c r="BK74" t="s">
        <v>233</v>
      </c>
      <c r="BL74" t="s">
        <v>232</v>
      </c>
      <c r="BM74">
        <v>0.90663064499399593</v>
      </c>
      <c r="BN74" t="s">
        <v>68</v>
      </c>
      <c r="BO74" t="s">
        <v>180</v>
      </c>
      <c r="BP74">
        <v>1306.576</v>
      </c>
    </row>
    <row r="75" spans="1:68" ht="16.5">
      <c r="A75" s="127" t="str">
        <f t="shared" si="36"/>
        <v>태양여객</v>
      </c>
      <c r="B75" s="128" t="str">
        <f t="shared" si="35"/>
        <v>최석순</v>
      </c>
      <c r="C75" s="129" t="str">
        <f t="shared" si="37"/>
        <v>C</v>
      </c>
      <c r="D75" s="130">
        <f t="shared" si="38"/>
        <v>0.86185185185185176</v>
      </c>
      <c r="E75" s="131">
        <f t="shared" si="39"/>
        <v>3635</v>
      </c>
      <c r="F75" s="132" t="str">
        <f t="shared" si="40"/>
        <v>583</v>
      </c>
      <c r="G75" s="133" t="str">
        <f t="shared" si="41"/>
        <v>71바7407</v>
      </c>
      <c r="H75" s="134">
        <f t="shared" si="42"/>
        <v>1</v>
      </c>
      <c r="I75" s="135">
        <f t="shared" si="43"/>
        <v>2250.3040000000001</v>
      </c>
      <c r="J75" s="136">
        <f t="shared" si="44"/>
        <v>1.3827151392750132E-2</v>
      </c>
      <c r="K75" s="136">
        <f t="shared" si="45"/>
        <v>0.33212437018641133</v>
      </c>
      <c r="L75" s="136">
        <f t="shared" si="46"/>
        <v>0.13509285856488723</v>
      </c>
      <c r="M75" s="137">
        <f t="shared" si="47"/>
        <v>10.166</v>
      </c>
      <c r="N75" s="138">
        <f t="shared" si="48"/>
        <v>4.4438440317397111E-2</v>
      </c>
      <c r="O75" s="138">
        <f t="shared" si="49"/>
        <v>2.9329370609482095</v>
      </c>
      <c r="P75" s="220">
        <f t="shared" si="50"/>
        <v>3</v>
      </c>
      <c r="Q75" s="221">
        <f t="shared" si="51"/>
        <v>1</v>
      </c>
      <c r="R75" s="221">
        <f t="shared" si="52"/>
        <v>66</v>
      </c>
      <c r="T75">
        <v>533</v>
      </c>
      <c r="U75">
        <v>3635</v>
      </c>
      <c r="V75" t="s">
        <v>349</v>
      </c>
      <c r="W75">
        <v>2250.3040000000001</v>
      </c>
      <c r="X75">
        <v>966.86800000000005</v>
      </c>
      <c r="Y75">
        <v>2.327</v>
      </c>
      <c r="Z75">
        <v>10.166</v>
      </c>
      <c r="AA75">
        <v>142.10772299999999</v>
      </c>
      <c r="AB75">
        <v>1.9649449999999999</v>
      </c>
      <c r="AC75">
        <v>47.197437999999998</v>
      </c>
      <c r="AD75" s="1">
        <v>304</v>
      </c>
      <c r="AE75">
        <v>1</v>
      </c>
      <c r="AF75">
        <v>66</v>
      </c>
      <c r="AG75">
        <v>76</v>
      </c>
      <c r="AH75">
        <v>15.835198</v>
      </c>
      <c r="AI75">
        <v>107.5</v>
      </c>
      <c r="AJ75">
        <v>0</v>
      </c>
      <c r="AK75">
        <v>3</v>
      </c>
      <c r="AL75">
        <v>136</v>
      </c>
      <c r="AM75" t="s">
        <v>350</v>
      </c>
      <c r="AN75" t="s">
        <v>548</v>
      </c>
      <c r="AO75">
        <v>2250.3040000000001</v>
      </c>
      <c r="AR75" t="s">
        <v>117</v>
      </c>
      <c r="AS75" t="s">
        <v>122</v>
      </c>
      <c r="AT75" t="s">
        <v>226</v>
      </c>
      <c r="AU75" t="s">
        <v>349</v>
      </c>
      <c r="AV75" t="s">
        <v>48</v>
      </c>
      <c r="AW75">
        <v>1</v>
      </c>
      <c r="BB75">
        <v>0.86185185185185176</v>
      </c>
      <c r="BC75" t="s">
        <v>69</v>
      </c>
      <c r="BF75" t="s">
        <v>117</v>
      </c>
      <c r="BG75" t="s">
        <v>122</v>
      </c>
      <c r="BH75" t="s">
        <v>349</v>
      </c>
      <c r="BI75">
        <v>3635</v>
      </c>
      <c r="BJ75">
        <v>1</v>
      </c>
      <c r="BK75" t="s">
        <v>226</v>
      </c>
      <c r="BL75" t="s">
        <v>179</v>
      </c>
      <c r="BM75">
        <v>0.86185185185185176</v>
      </c>
      <c r="BN75" t="s">
        <v>69</v>
      </c>
      <c r="BO75" t="s">
        <v>182</v>
      </c>
      <c r="BP75">
        <v>2250.3040000000001</v>
      </c>
    </row>
    <row r="76" spans="1:68" ht="16.5">
      <c r="A76" s="110" t="str">
        <f t="shared" si="36"/>
        <v>태양여객</v>
      </c>
      <c r="B76" s="111" t="str">
        <f t="shared" si="35"/>
        <v>최종윤</v>
      </c>
      <c r="C76" s="112" t="str">
        <f t="shared" si="37"/>
        <v>F</v>
      </c>
      <c r="D76" s="113">
        <f t="shared" si="38"/>
        <v>0.76285599916605862</v>
      </c>
      <c r="E76" s="114">
        <f t="shared" si="39"/>
        <v>435</v>
      </c>
      <c r="F76" s="115" t="str">
        <f t="shared" si="40"/>
        <v>571</v>
      </c>
      <c r="G76" s="116" t="str">
        <f t="shared" si="41"/>
        <v>71바7160</v>
      </c>
      <c r="H76" s="117">
        <f t="shared" si="42"/>
        <v>2</v>
      </c>
      <c r="I76" s="118">
        <f t="shared" si="43"/>
        <v>1477.3219999999999</v>
      </c>
      <c r="J76" s="119">
        <f t="shared" si="44"/>
        <v>2.8944620071331594E-2</v>
      </c>
      <c r="K76" s="119">
        <f t="shared" si="45"/>
        <v>0.38779943669582728</v>
      </c>
      <c r="L76" s="119">
        <f t="shared" si="46"/>
        <v>9.6119870955688747E-2</v>
      </c>
      <c r="M76" s="120">
        <f t="shared" si="47"/>
        <v>8.9049999999999994</v>
      </c>
      <c r="N76" s="121">
        <f t="shared" si="48"/>
        <v>0.27076019987517957</v>
      </c>
      <c r="O76" s="121">
        <f t="shared" si="49"/>
        <v>7.1751452966922589</v>
      </c>
      <c r="P76" s="222">
        <f t="shared" si="50"/>
        <v>3</v>
      </c>
      <c r="Q76" s="223">
        <f t="shared" si="51"/>
        <v>4</v>
      </c>
      <c r="R76" s="223">
        <f t="shared" si="52"/>
        <v>106</v>
      </c>
      <c r="T76">
        <v>533</v>
      </c>
      <c r="U76">
        <v>435</v>
      </c>
      <c r="V76" t="s">
        <v>351</v>
      </c>
      <c r="W76">
        <v>1477.3219999999999</v>
      </c>
      <c r="X76">
        <v>775.34299999999996</v>
      </c>
      <c r="Y76">
        <v>1.905</v>
      </c>
      <c r="Z76">
        <v>8.9049999999999994</v>
      </c>
      <c r="AA76">
        <v>128.02994100000001</v>
      </c>
      <c r="AB76">
        <v>3.705778</v>
      </c>
      <c r="AC76">
        <v>49.649939000000003</v>
      </c>
      <c r="AD76" s="1">
        <v>142</v>
      </c>
      <c r="AE76">
        <v>4</v>
      </c>
      <c r="AF76">
        <v>106</v>
      </c>
      <c r="AG76">
        <v>72</v>
      </c>
      <c r="AH76">
        <v>11.538879</v>
      </c>
      <c r="AI76">
        <v>22.8</v>
      </c>
      <c r="AJ76">
        <v>0</v>
      </c>
      <c r="AK76">
        <v>3</v>
      </c>
      <c r="AL76">
        <v>1169</v>
      </c>
      <c r="AM76" t="s">
        <v>352</v>
      </c>
      <c r="AN76" t="s">
        <v>549</v>
      </c>
      <c r="AO76">
        <v>1404.396</v>
      </c>
      <c r="AR76" t="s">
        <v>117</v>
      </c>
      <c r="AS76" t="s">
        <v>120</v>
      </c>
      <c r="AT76" t="s">
        <v>213</v>
      </c>
      <c r="AU76" t="s">
        <v>351</v>
      </c>
      <c r="AV76" t="s">
        <v>203</v>
      </c>
      <c r="AW76">
        <v>2</v>
      </c>
      <c r="BB76">
        <v>0.76285599916605862</v>
      </c>
      <c r="BC76" t="s">
        <v>70</v>
      </c>
      <c r="BF76" t="s">
        <v>117</v>
      </c>
      <c r="BG76" s="5" t="s">
        <v>120</v>
      </c>
      <c r="BH76" t="s">
        <v>351</v>
      </c>
      <c r="BI76">
        <v>435</v>
      </c>
      <c r="BJ76">
        <v>2</v>
      </c>
      <c r="BK76" t="s">
        <v>213</v>
      </c>
      <c r="BL76" t="s">
        <v>221</v>
      </c>
      <c r="BM76">
        <v>0.76285599916605862</v>
      </c>
      <c r="BN76" t="s">
        <v>70</v>
      </c>
      <c r="BO76" t="s">
        <v>193</v>
      </c>
      <c r="BP76">
        <v>1477.3219999999999</v>
      </c>
    </row>
    <row r="77" spans="1:68" ht="16.5">
      <c r="A77" s="127" t="str">
        <f t="shared" si="36"/>
        <v>태양여객</v>
      </c>
      <c r="B77" s="128" t="str">
        <f t="shared" si="35"/>
        <v>최춘배</v>
      </c>
      <c r="C77" s="129" t="str">
        <f t="shared" si="37"/>
        <v>C</v>
      </c>
      <c r="D77" s="130">
        <f t="shared" si="38"/>
        <v>0.85324829722862017</v>
      </c>
      <c r="E77" s="131">
        <f t="shared" si="39"/>
        <v>8569</v>
      </c>
      <c r="F77" s="132" t="str">
        <f t="shared" si="40"/>
        <v>581</v>
      </c>
      <c r="G77" s="133" t="str">
        <f t="shared" si="41"/>
        <v>71바7194</v>
      </c>
      <c r="H77" s="134">
        <f t="shared" si="42"/>
        <v>6</v>
      </c>
      <c r="I77" s="135">
        <f t="shared" si="43"/>
        <v>838.41599999999994</v>
      </c>
      <c r="J77" s="136">
        <f t="shared" si="44"/>
        <v>7.6667818588761483E-2</v>
      </c>
      <c r="K77" s="136">
        <f t="shared" si="45"/>
        <v>0.38311329291953988</v>
      </c>
      <c r="L77" s="136">
        <f t="shared" si="46"/>
        <v>0.18367970076906931</v>
      </c>
      <c r="M77" s="137">
        <f t="shared" si="47"/>
        <v>8.6549999999999994</v>
      </c>
      <c r="N77" s="138">
        <f t="shared" si="48"/>
        <v>0</v>
      </c>
      <c r="O77" s="138">
        <f t="shared" si="49"/>
        <v>4.8478125091601107</v>
      </c>
      <c r="P77" s="220">
        <f t="shared" si="50"/>
        <v>13</v>
      </c>
      <c r="Q77" s="221">
        <f t="shared" si="51"/>
        <v>0</v>
      </c>
      <c r="R77" s="221">
        <f t="shared" si="52"/>
        <v>43</v>
      </c>
      <c r="T77">
        <v>533</v>
      </c>
      <c r="U77">
        <v>8569</v>
      </c>
      <c r="V77" t="s">
        <v>353</v>
      </c>
      <c r="W77">
        <v>886.99800000000005</v>
      </c>
      <c r="X77">
        <v>422.24200000000002</v>
      </c>
      <c r="Y77">
        <v>2.101</v>
      </c>
      <c r="Z77">
        <v>8.6549999999999994</v>
      </c>
      <c r="AA77">
        <v>80.708583000000004</v>
      </c>
      <c r="AB77">
        <v>6.1877509999999996</v>
      </c>
      <c r="AC77">
        <v>30.920531</v>
      </c>
      <c r="AD77" s="1">
        <v>154</v>
      </c>
      <c r="AE77">
        <v>0</v>
      </c>
      <c r="AF77">
        <v>43</v>
      </c>
      <c r="AG77">
        <v>74</v>
      </c>
      <c r="AH77">
        <v>10.990131999999999</v>
      </c>
      <c r="AI77">
        <v>11.4</v>
      </c>
      <c r="AJ77">
        <v>0</v>
      </c>
      <c r="AK77">
        <v>13</v>
      </c>
      <c r="AL77">
        <v>1550</v>
      </c>
      <c r="AM77" t="s">
        <v>354</v>
      </c>
      <c r="AN77" t="s">
        <v>550</v>
      </c>
      <c r="AO77">
        <v>292.03699999999998</v>
      </c>
      <c r="AR77" t="s">
        <v>117</v>
      </c>
      <c r="AS77" t="s">
        <v>121</v>
      </c>
      <c r="AT77" t="s">
        <v>218</v>
      </c>
      <c r="AU77" t="s">
        <v>353</v>
      </c>
      <c r="AV77" t="s">
        <v>48</v>
      </c>
      <c r="AW77">
        <v>6</v>
      </c>
      <c r="BB77">
        <v>0.85324829722862017</v>
      </c>
      <c r="BC77" t="s">
        <v>69</v>
      </c>
      <c r="BF77" t="s">
        <v>117</v>
      </c>
      <c r="BG77" t="s">
        <v>121</v>
      </c>
      <c r="BH77" t="s">
        <v>353</v>
      </c>
      <c r="BI77">
        <v>8569</v>
      </c>
      <c r="BJ77">
        <v>6</v>
      </c>
      <c r="BK77" t="s">
        <v>218</v>
      </c>
      <c r="BL77" t="s">
        <v>215</v>
      </c>
      <c r="BM77">
        <v>0.85324829722862017</v>
      </c>
      <c r="BN77" t="s">
        <v>69</v>
      </c>
      <c r="BO77" t="s">
        <v>182</v>
      </c>
      <c r="BP77">
        <v>838.41599999999994</v>
      </c>
    </row>
    <row r="78" spans="1:68" ht="16.5">
      <c r="A78" s="110" t="str">
        <f t="shared" si="36"/>
        <v>태양여객</v>
      </c>
      <c r="B78" s="111" t="str">
        <f t="shared" si="35"/>
        <v>한재현</v>
      </c>
      <c r="C78" s="112" t="str">
        <f t="shared" si="37"/>
        <v>F</v>
      </c>
      <c r="D78" s="113">
        <f t="shared" si="38"/>
        <v>0.76923076923076916</v>
      </c>
      <c r="E78" s="114">
        <f t="shared" si="39"/>
        <v>6880</v>
      </c>
      <c r="F78" s="115" t="str">
        <f t="shared" si="40"/>
        <v>558</v>
      </c>
      <c r="G78" s="116" t="str">
        <f t="shared" si="41"/>
        <v>71바5254</v>
      </c>
      <c r="H78" s="117">
        <f t="shared" si="42"/>
        <v>1</v>
      </c>
      <c r="I78" s="118">
        <f t="shared" si="43"/>
        <v>1982.1769999999999</v>
      </c>
      <c r="J78" s="119">
        <f t="shared" si="44"/>
        <v>6.160347293895212E-3</v>
      </c>
      <c r="K78" s="119">
        <f t="shared" si="45"/>
        <v>0.38752974956775671</v>
      </c>
      <c r="L78" s="119">
        <f t="shared" si="46"/>
        <v>0.21138374625474921</v>
      </c>
      <c r="M78" s="120">
        <f t="shared" si="47"/>
        <v>6.8179999999999996</v>
      </c>
      <c r="N78" s="121">
        <f t="shared" si="48"/>
        <v>0</v>
      </c>
      <c r="O78" s="121">
        <f t="shared" si="49"/>
        <v>1.3116891175712362</v>
      </c>
      <c r="P78" s="222">
        <f t="shared" si="50"/>
        <v>3</v>
      </c>
      <c r="Q78" s="223">
        <f t="shared" si="51"/>
        <v>0</v>
      </c>
      <c r="R78" s="223">
        <f t="shared" si="52"/>
        <v>26</v>
      </c>
      <c r="T78">
        <v>533</v>
      </c>
      <c r="U78">
        <v>6880</v>
      </c>
      <c r="V78" t="s">
        <v>355</v>
      </c>
      <c r="W78">
        <v>1982.1769999999999</v>
      </c>
      <c r="X78">
        <v>990.85500000000002</v>
      </c>
      <c r="Y78">
        <v>2</v>
      </c>
      <c r="Z78">
        <v>6.8179999999999996</v>
      </c>
      <c r="AA78">
        <v>152.582469</v>
      </c>
      <c r="AB78">
        <v>0.93996100000000005</v>
      </c>
      <c r="AC78">
        <v>59.130246</v>
      </c>
      <c r="AD78" s="1">
        <v>419</v>
      </c>
      <c r="AE78">
        <v>0</v>
      </c>
      <c r="AF78">
        <v>26</v>
      </c>
      <c r="AG78">
        <v>64</v>
      </c>
      <c r="AH78">
        <v>12.990856000000001</v>
      </c>
      <c r="AI78">
        <v>0.5</v>
      </c>
      <c r="AJ78">
        <v>0</v>
      </c>
      <c r="AK78">
        <v>3</v>
      </c>
      <c r="AL78">
        <v>1313</v>
      </c>
      <c r="AM78" t="s">
        <v>356</v>
      </c>
      <c r="AN78" t="s">
        <v>551</v>
      </c>
      <c r="AO78">
        <v>1982.1769999999999</v>
      </c>
      <c r="AR78" t="s">
        <v>117</v>
      </c>
      <c r="AS78" t="s">
        <v>119</v>
      </c>
      <c r="AT78" t="s">
        <v>207</v>
      </c>
      <c r="AU78" t="s">
        <v>355</v>
      </c>
      <c r="AV78" t="s">
        <v>203</v>
      </c>
      <c r="AW78">
        <v>1</v>
      </c>
      <c r="BB78">
        <v>0.76923076923076916</v>
      </c>
      <c r="BC78" t="s">
        <v>70</v>
      </c>
      <c r="BF78" t="s">
        <v>117</v>
      </c>
      <c r="BG78" t="s">
        <v>119</v>
      </c>
      <c r="BH78" t="s">
        <v>355</v>
      </c>
      <c r="BI78">
        <v>6880</v>
      </c>
      <c r="BJ78">
        <v>1</v>
      </c>
      <c r="BK78" t="s">
        <v>207</v>
      </c>
      <c r="BL78" t="s">
        <v>179</v>
      </c>
      <c r="BM78">
        <v>0.76923076923076916</v>
      </c>
      <c r="BN78" t="s">
        <v>70</v>
      </c>
      <c r="BO78" t="s">
        <v>193</v>
      </c>
      <c r="BP78">
        <v>1982.1769999999999</v>
      </c>
    </row>
    <row r="79" spans="1:68" ht="16.5">
      <c r="A79" s="127" t="str">
        <f t="shared" si="36"/>
        <v>태양여객</v>
      </c>
      <c r="B79" s="128" t="str">
        <f t="shared" si="35"/>
        <v>한혜진</v>
      </c>
      <c r="C79" s="129" t="str">
        <f t="shared" si="37"/>
        <v>F</v>
      </c>
      <c r="D79" s="130">
        <f t="shared" si="38"/>
        <v>0.72103540873895733</v>
      </c>
      <c r="E79" s="131">
        <f t="shared" si="39"/>
        <v>7899</v>
      </c>
      <c r="F79" s="132" t="str">
        <f t="shared" si="40"/>
        <v>556</v>
      </c>
      <c r="G79" s="133" t="str">
        <f t="shared" si="41"/>
        <v>71바7354</v>
      </c>
      <c r="H79" s="134">
        <f t="shared" si="42"/>
        <v>3</v>
      </c>
      <c r="I79" s="135">
        <f t="shared" si="43"/>
        <v>2784.2539999999999</v>
      </c>
      <c r="J79" s="136">
        <f t="shared" si="44"/>
        <v>2.8499292005792574E-2</v>
      </c>
      <c r="K79" s="136">
        <f t="shared" si="45"/>
        <v>0.34070101055750557</v>
      </c>
      <c r="L79" s="136">
        <f t="shared" si="46"/>
        <v>0.17132057635546183</v>
      </c>
      <c r="M79" s="137">
        <f t="shared" si="47"/>
        <v>9.1790000000000003</v>
      </c>
      <c r="N79" s="138">
        <f t="shared" si="48"/>
        <v>0</v>
      </c>
      <c r="O79" s="138">
        <f t="shared" si="49"/>
        <v>4.4536166599742701</v>
      </c>
      <c r="P79" s="220">
        <f t="shared" si="50"/>
        <v>18</v>
      </c>
      <c r="Q79" s="221">
        <f t="shared" si="51"/>
        <v>0</v>
      </c>
      <c r="R79" s="221">
        <f t="shared" si="52"/>
        <v>124</v>
      </c>
      <c r="T79">
        <v>533</v>
      </c>
      <c r="U79">
        <v>7899</v>
      </c>
      <c r="V79" t="s">
        <v>357</v>
      </c>
      <c r="W79">
        <v>2784.2539999999999</v>
      </c>
      <c r="X79">
        <v>1550.6210000000001</v>
      </c>
      <c r="Y79">
        <v>1.796</v>
      </c>
      <c r="Z79">
        <v>9.1790000000000003</v>
      </c>
      <c r="AA79">
        <v>201.52212900000001</v>
      </c>
      <c r="AB79">
        <v>5.7432379999999998</v>
      </c>
      <c r="AC79">
        <v>68.658793000000003</v>
      </c>
      <c r="AD79" s="1">
        <v>477</v>
      </c>
      <c r="AE79">
        <v>0</v>
      </c>
      <c r="AF79">
        <v>124</v>
      </c>
      <c r="AG79">
        <v>72</v>
      </c>
      <c r="AH79">
        <v>13.81612</v>
      </c>
      <c r="AI79">
        <v>174</v>
      </c>
      <c r="AJ79">
        <v>0</v>
      </c>
      <c r="AK79">
        <v>18</v>
      </c>
      <c r="AL79">
        <v>2249</v>
      </c>
      <c r="AM79" t="s">
        <v>358</v>
      </c>
      <c r="AN79" t="s">
        <v>552</v>
      </c>
      <c r="AO79">
        <v>2053.83</v>
      </c>
      <c r="AR79" t="s">
        <v>117</v>
      </c>
      <c r="AS79" t="s">
        <v>118</v>
      </c>
      <c r="AT79" t="s">
        <v>206</v>
      </c>
      <c r="AU79" t="s">
        <v>357</v>
      </c>
      <c r="AV79" t="s">
        <v>203</v>
      </c>
      <c r="AW79">
        <v>3</v>
      </c>
      <c r="BB79">
        <v>0.72103540873895733</v>
      </c>
      <c r="BC79" t="s">
        <v>70</v>
      </c>
      <c r="BF79" t="s">
        <v>117</v>
      </c>
      <c r="BG79" s="5" t="s">
        <v>118</v>
      </c>
      <c r="BH79" t="s">
        <v>357</v>
      </c>
      <c r="BI79">
        <v>7899</v>
      </c>
      <c r="BJ79">
        <v>3</v>
      </c>
      <c r="BK79" t="s">
        <v>206</v>
      </c>
      <c r="BL79" t="s">
        <v>230</v>
      </c>
      <c r="BM79">
        <v>0.72103540873895733</v>
      </c>
      <c r="BN79" t="s">
        <v>70</v>
      </c>
      <c r="BO79" t="s">
        <v>193</v>
      </c>
      <c r="BP79">
        <v>2784.2539999999999</v>
      </c>
    </row>
    <row r="80" spans="1:68" ht="16.5">
      <c r="A80" s="110" t="str">
        <f t="shared" si="36"/>
        <v>태양여객</v>
      </c>
      <c r="B80" s="111" t="str">
        <f t="shared" si="35"/>
        <v>함영철</v>
      </c>
      <c r="C80" s="112" t="str">
        <f t="shared" si="37"/>
        <v>C</v>
      </c>
      <c r="D80" s="113">
        <f t="shared" si="38"/>
        <v>0.8527887479272791</v>
      </c>
      <c r="E80" s="114">
        <f t="shared" si="39"/>
        <v>2255</v>
      </c>
      <c r="F80" s="115" t="str">
        <f t="shared" si="40"/>
        <v>571</v>
      </c>
      <c r="G80" s="116" t="str">
        <f t="shared" si="41"/>
        <v>71바6551</v>
      </c>
      <c r="H80" s="117">
        <f t="shared" si="42"/>
        <v>6</v>
      </c>
      <c r="I80" s="118">
        <f t="shared" si="43"/>
        <v>698.31100000000004</v>
      </c>
      <c r="J80" s="119">
        <f t="shared" si="44"/>
        <v>5.1545719429431515E-2</v>
      </c>
      <c r="K80" s="119">
        <f t="shared" si="45"/>
        <v>0.38581118336357273</v>
      </c>
      <c r="L80" s="119">
        <f t="shared" si="46"/>
        <v>0.12315429658132264</v>
      </c>
      <c r="M80" s="120">
        <f t="shared" si="47"/>
        <v>5.984</v>
      </c>
      <c r="N80" s="121">
        <f t="shared" si="48"/>
        <v>0</v>
      </c>
      <c r="O80" s="121">
        <f t="shared" si="49"/>
        <v>3.8664721019717572</v>
      </c>
      <c r="P80" s="222">
        <f t="shared" si="50"/>
        <v>17</v>
      </c>
      <c r="Q80" s="223">
        <f t="shared" si="51"/>
        <v>0</v>
      </c>
      <c r="R80" s="223">
        <f t="shared" si="52"/>
        <v>27</v>
      </c>
      <c r="T80">
        <v>533</v>
      </c>
      <c r="U80">
        <v>2255</v>
      </c>
      <c r="V80" t="s">
        <v>553</v>
      </c>
      <c r="W80">
        <v>698.31100000000004</v>
      </c>
      <c r="X80">
        <v>328.85899999999998</v>
      </c>
      <c r="Y80">
        <v>2.1230000000000002</v>
      </c>
      <c r="Z80">
        <v>5.984</v>
      </c>
      <c r="AA80">
        <v>68.250808000000006</v>
      </c>
      <c r="AB80">
        <v>3.5180370000000001</v>
      </c>
      <c r="AC80">
        <v>26.331924999999998</v>
      </c>
      <c r="AD80" s="1">
        <v>86</v>
      </c>
      <c r="AE80">
        <v>0</v>
      </c>
      <c r="AF80">
        <v>27</v>
      </c>
      <c r="AG80">
        <v>62</v>
      </c>
      <c r="AH80">
        <v>10.231541</v>
      </c>
      <c r="AI80">
        <v>0</v>
      </c>
      <c r="AJ80">
        <v>0</v>
      </c>
      <c r="AK80">
        <v>17</v>
      </c>
      <c r="AL80">
        <v>7229</v>
      </c>
      <c r="AM80" t="s">
        <v>554</v>
      </c>
      <c r="AN80" t="s">
        <v>555</v>
      </c>
      <c r="AO80">
        <v>217.95400000000001</v>
      </c>
      <c r="AR80" t="s">
        <v>117</v>
      </c>
      <c r="AS80" t="s">
        <v>120</v>
      </c>
      <c r="AT80" t="s">
        <v>212</v>
      </c>
      <c r="AU80" t="s">
        <v>553</v>
      </c>
      <c r="AV80" t="s">
        <v>203</v>
      </c>
      <c r="AW80">
        <v>6</v>
      </c>
      <c r="BB80">
        <v>0.8527887479272791</v>
      </c>
      <c r="BC80" t="s">
        <v>69</v>
      </c>
      <c r="BF80" t="s">
        <v>117</v>
      </c>
      <c r="BG80" s="5" t="s">
        <v>120</v>
      </c>
      <c r="BH80" t="s">
        <v>553</v>
      </c>
      <c r="BI80">
        <v>2255</v>
      </c>
      <c r="BJ80">
        <v>6</v>
      </c>
      <c r="BK80" t="s">
        <v>212</v>
      </c>
      <c r="BL80" t="s">
        <v>214</v>
      </c>
      <c r="BM80">
        <v>0.8527887479272791</v>
      </c>
      <c r="BN80" t="s">
        <v>69</v>
      </c>
      <c r="BO80" t="s">
        <v>182</v>
      </c>
      <c r="BP80">
        <v>698.31100000000004</v>
      </c>
    </row>
    <row r="81" spans="1:68" ht="16.5">
      <c r="A81" s="127" t="str">
        <f t="shared" si="36"/>
        <v>태양여객</v>
      </c>
      <c r="B81" s="128" t="str">
        <f t="shared" si="35"/>
        <v>허재호</v>
      </c>
      <c r="C81" s="129" t="str">
        <f t="shared" si="37"/>
        <v>C</v>
      </c>
      <c r="D81" s="130">
        <f t="shared" si="38"/>
        <v>0.89101844858857016</v>
      </c>
      <c r="E81" s="131">
        <f t="shared" si="39"/>
        <v>5034</v>
      </c>
      <c r="F81" s="132" t="str">
        <f t="shared" si="40"/>
        <v>583</v>
      </c>
      <c r="G81" s="133" t="str">
        <f t="shared" si="41"/>
        <v>71바7403</v>
      </c>
      <c r="H81" s="134">
        <f t="shared" si="42"/>
        <v>3</v>
      </c>
      <c r="I81" s="135">
        <f t="shared" si="43"/>
        <v>1490.91</v>
      </c>
      <c r="J81" s="136">
        <f t="shared" si="44"/>
        <v>2.749860437171564E-2</v>
      </c>
      <c r="K81" s="136">
        <f t="shared" si="45"/>
        <v>0.33227933151916328</v>
      </c>
      <c r="L81" s="136">
        <f t="shared" si="46"/>
        <v>0.32597541099060301</v>
      </c>
      <c r="M81" s="137">
        <f t="shared" si="47"/>
        <v>9.952</v>
      </c>
      <c r="N81" s="138">
        <f t="shared" si="48"/>
        <v>0</v>
      </c>
      <c r="O81" s="138">
        <f t="shared" si="49"/>
        <v>3.6219490110067003</v>
      </c>
      <c r="P81" s="220">
        <f t="shared" si="50"/>
        <v>5</v>
      </c>
      <c r="Q81" s="221">
        <f t="shared" si="51"/>
        <v>0</v>
      </c>
      <c r="R81" s="221">
        <f t="shared" si="52"/>
        <v>54</v>
      </c>
      <c r="T81">
        <v>533</v>
      </c>
      <c r="U81">
        <v>5034</v>
      </c>
      <c r="V81" t="s">
        <v>359</v>
      </c>
      <c r="W81">
        <v>1490.91</v>
      </c>
      <c r="X81">
        <v>621.20899999999995</v>
      </c>
      <c r="Y81">
        <v>2.4</v>
      </c>
      <c r="Z81">
        <v>9.952</v>
      </c>
      <c r="AA81">
        <v>96.569410000000005</v>
      </c>
      <c r="AB81">
        <v>2.6555240000000002</v>
      </c>
      <c r="AC81">
        <v>32.088019000000003</v>
      </c>
      <c r="AD81" s="1">
        <v>486</v>
      </c>
      <c r="AE81">
        <v>0</v>
      </c>
      <c r="AF81">
        <v>54</v>
      </c>
      <c r="AG81">
        <v>65</v>
      </c>
      <c r="AH81">
        <v>15.438739</v>
      </c>
      <c r="AI81">
        <v>26.8</v>
      </c>
      <c r="AJ81">
        <v>0</v>
      </c>
      <c r="AK81">
        <v>5</v>
      </c>
      <c r="AL81">
        <v>400</v>
      </c>
      <c r="AM81" t="s">
        <v>360</v>
      </c>
      <c r="AN81" t="s">
        <v>556</v>
      </c>
      <c r="AO81">
        <v>1278.3630000000001</v>
      </c>
      <c r="AR81" t="s">
        <v>117</v>
      </c>
      <c r="AS81" t="s">
        <v>122</v>
      </c>
      <c r="AT81" t="s">
        <v>225</v>
      </c>
      <c r="AU81" t="s">
        <v>359</v>
      </c>
      <c r="AV81" t="s">
        <v>48</v>
      </c>
      <c r="AW81">
        <v>3</v>
      </c>
      <c r="BB81">
        <v>0.89101844858857016</v>
      </c>
      <c r="BC81" t="s">
        <v>69</v>
      </c>
      <c r="BF81" t="s">
        <v>117</v>
      </c>
      <c r="BG81" s="5" t="s">
        <v>122</v>
      </c>
      <c r="BH81" t="s">
        <v>359</v>
      </c>
      <c r="BI81">
        <v>5034</v>
      </c>
      <c r="BJ81">
        <v>3</v>
      </c>
      <c r="BK81" t="s">
        <v>225</v>
      </c>
      <c r="BL81" t="s">
        <v>222</v>
      </c>
      <c r="BM81">
        <v>0.89101844858857016</v>
      </c>
      <c r="BN81" t="s">
        <v>69</v>
      </c>
      <c r="BO81" t="s">
        <v>182</v>
      </c>
      <c r="BP81">
        <v>1490.91</v>
      </c>
    </row>
    <row r="82" spans="1:68" ht="16.5">
      <c r="A82" s="110" t="str">
        <f t="shared" si="36"/>
        <v>태양여객</v>
      </c>
      <c r="B82" s="111" t="str">
        <f t="shared" si="35"/>
        <v>허철</v>
      </c>
      <c r="C82" s="112" t="str">
        <f t="shared" si="37"/>
        <v>F</v>
      </c>
      <c r="D82" s="113">
        <f t="shared" si="38"/>
        <v>0.7796153846153846</v>
      </c>
      <c r="E82" s="114">
        <f t="shared" si="39"/>
        <v>9735</v>
      </c>
      <c r="F82" s="115" t="str">
        <f t="shared" si="40"/>
        <v>583</v>
      </c>
      <c r="G82" s="116" t="str">
        <f t="shared" si="41"/>
        <v>72바1870</v>
      </c>
      <c r="H82" s="117">
        <f t="shared" si="42"/>
        <v>1</v>
      </c>
      <c r="I82" s="118">
        <f t="shared" si="43"/>
        <v>2264.8090000000002</v>
      </c>
      <c r="J82" s="119">
        <f t="shared" si="44"/>
        <v>1.3626078761144769E-2</v>
      </c>
      <c r="K82" s="119">
        <f t="shared" si="45"/>
        <v>0.39598495652731536</v>
      </c>
      <c r="L82" s="119">
        <f t="shared" si="46"/>
        <v>0.26933838570934676</v>
      </c>
      <c r="M82" s="120">
        <f t="shared" si="47"/>
        <v>16.609000000000002</v>
      </c>
      <c r="N82" s="121">
        <f t="shared" si="48"/>
        <v>0.17661533489137493</v>
      </c>
      <c r="O82" s="121">
        <f t="shared" si="49"/>
        <v>42.211065039038608</v>
      </c>
      <c r="P82" s="222">
        <f t="shared" si="50"/>
        <v>49</v>
      </c>
      <c r="Q82" s="223">
        <f t="shared" si="51"/>
        <v>4</v>
      </c>
      <c r="R82" s="223">
        <f t="shared" si="52"/>
        <v>956</v>
      </c>
      <c r="T82">
        <v>533</v>
      </c>
      <c r="U82">
        <v>9735</v>
      </c>
      <c r="V82" t="s">
        <v>361</v>
      </c>
      <c r="W82">
        <v>2264.8090000000002</v>
      </c>
      <c r="X82">
        <v>1117.3520000000001</v>
      </c>
      <c r="Y82">
        <v>2.0270000000000001</v>
      </c>
      <c r="Z82">
        <v>16.609000000000002</v>
      </c>
      <c r="AA82">
        <v>146.69245900000001</v>
      </c>
      <c r="AB82">
        <v>1.9988429999999999</v>
      </c>
      <c r="AC82">
        <v>58.088006999999998</v>
      </c>
      <c r="AD82" s="1">
        <v>610</v>
      </c>
      <c r="AE82">
        <v>4</v>
      </c>
      <c r="AF82">
        <v>956</v>
      </c>
      <c r="AG82">
        <v>98</v>
      </c>
      <c r="AH82">
        <v>15.439164</v>
      </c>
      <c r="AI82">
        <v>1473.3</v>
      </c>
      <c r="AJ82">
        <v>70.900000000000006</v>
      </c>
      <c r="AK82">
        <v>49</v>
      </c>
      <c r="AL82">
        <v>18762</v>
      </c>
      <c r="AM82" t="s">
        <v>362</v>
      </c>
      <c r="AN82" t="s">
        <v>557</v>
      </c>
      <c r="AO82">
        <v>2264.8090000000002</v>
      </c>
      <c r="AR82" t="s">
        <v>117</v>
      </c>
      <c r="AS82" t="s">
        <v>122</v>
      </c>
      <c r="AT82" t="s">
        <v>227</v>
      </c>
      <c r="AU82" t="s">
        <v>361</v>
      </c>
      <c r="AV82" t="s">
        <v>48</v>
      </c>
      <c r="AW82">
        <v>1</v>
      </c>
      <c r="BB82">
        <v>0.7796153846153846</v>
      </c>
      <c r="BC82" t="s">
        <v>70</v>
      </c>
      <c r="BF82" t="s">
        <v>117</v>
      </c>
      <c r="BG82" t="s">
        <v>122</v>
      </c>
      <c r="BH82" t="s">
        <v>361</v>
      </c>
      <c r="BI82">
        <v>9735</v>
      </c>
      <c r="BJ82">
        <v>1</v>
      </c>
      <c r="BK82" t="s">
        <v>227</v>
      </c>
      <c r="BL82" t="s">
        <v>179</v>
      </c>
      <c r="BM82">
        <v>0.7796153846153846</v>
      </c>
      <c r="BN82" t="s">
        <v>70</v>
      </c>
      <c r="BO82" t="s">
        <v>193</v>
      </c>
      <c r="BP82">
        <v>2264.8090000000002</v>
      </c>
    </row>
    <row r="83" spans="1:68" ht="16.5">
      <c r="A83" s="127" t="str">
        <f t="shared" si="36"/>
        <v>태양여객</v>
      </c>
      <c r="B83" s="128" t="str">
        <f t="shared" si="35"/>
        <v>황명식</v>
      </c>
      <c r="C83" s="129" t="str">
        <f t="shared" si="37"/>
        <v>C</v>
      </c>
      <c r="D83" s="130">
        <f t="shared" si="38"/>
        <v>0.86038461538461541</v>
      </c>
      <c r="E83" s="131">
        <f t="shared" si="39"/>
        <v>1211</v>
      </c>
      <c r="F83" s="132" t="str">
        <f t="shared" si="40"/>
        <v>558</v>
      </c>
      <c r="G83" s="133" t="str">
        <f t="shared" si="41"/>
        <v>71바6556</v>
      </c>
      <c r="H83" s="134">
        <f t="shared" si="42"/>
        <v>1</v>
      </c>
      <c r="I83" s="135">
        <f t="shared" si="43"/>
        <v>1942.6469999999999</v>
      </c>
      <c r="J83" s="136">
        <f t="shared" si="44"/>
        <v>1.5850648364550479E-2</v>
      </c>
      <c r="K83" s="136">
        <f t="shared" si="45"/>
        <v>0.39276541800263243</v>
      </c>
      <c r="L83" s="136">
        <f t="shared" si="46"/>
        <v>0.20127176990981893</v>
      </c>
      <c r="M83" s="137">
        <f t="shared" si="47"/>
        <v>6.5449999999999999</v>
      </c>
      <c r="N83" s="138">
        <f t="shared" si="48"/>
        <v>0</v>
      </c>
      <c r="O83" s="138">
        <f t="shared" si="49"/>
        <v>21.877366294545535</v>
      </c>
      <c r="P83" s="220">
        <f t="shared" si="50"/>
        <v>15</v>
      </c>
      <c r="Q83" s="221">
        <f t="shared" si="51"/>
        <v>0</v>
      </c>
      <c r="R83" s="221">
        <f t="shared" si="52"/>
        <v>425</v>
      </c>
      <c r="T83">
        <v>533</v>
      </c>
      <c r="U83">
        <v>1211</v>
      </c>
      <c r="V83" t="s">
        <v>363</v>
      </c>
      <c r="W83">
        <v>1942.6469999999999</v>
      </c>
      <c r="X83">
        <v>868.24300000000005</v>
      </c>
      <c r="Y83">
        <v>2.2370000000000001</v>
      </c>
      <c r="Z83">
        <v>6.5449999999999999</v>
      </c>
      <c r="AA83">
        <v>146.34606400000001</v>
      </c>
      <c r="AB83">
        <v>2.31968</v>
      </c>
      <c r="AC83">
        <v>57.479672999999998</v>
      </c>
      <c r="AD83" s="1">
        <v>391</v>
      </c>
      <c r="AE83">
        <v>0</v>
      </c>
      <c r="AF83">
        <v>425</v>
      </c>
      <c r="AG83">
        <v>85</v>
      </c>
      <c r="AH83">
        <v>13.274336999999999</v>
      </c>
      <c r="AI83">
        <v>155.9</v>
      </c>
      <c r="AJ83">
        <v>0</v>
      </c>
      <c r="AK83">
        <v>15</v>
      </c>
      <c r="AL83">
        <v>3560</v>
      </c>
      <c r="AM83" t="s">
        <v>364</v>
      </c>
      <c r="AN83" t="s">
        <v>558</v>
      </c>
      <c r="AO83">
        <v>1942.6469999999999</v>
      </c>
      <c r="AR83" t="s">
        <v>117</v>
      </c>
      <c r="AS83" t="s">
        <v>119</v>
      </c>
      <c r="AT83" t="s">
        <v>210</v>
      </c>
      <c r="AU83" t="s">
        <v>363</v>
      </c>
      <c r="AV83" t="s">
        <v>203</v>
      </c>
      <c r="AW83">
        <v>1</v>
      </c>
      <c r="BB83">
        <v>0.86038461538461541</v>
      </c>
      <c r="BC83" t="s">
        <v>69</v>
      </c>
      <c r="BF83" t="s">
        <v>117</v>
      </c>
      <c r="BG83" t="s">
        <v>119</v>
      </c>
      <c r="BH83" t="s">
        <v>363</v>
      </c>
      <c r="BI83">
        <v>1211</v>
      </c>
      <c r="BJ83">
        <v>1</v>
      </c>
      <c r="BK83" t="s">
        <v>210</v>
      </c>
      <c r="BL83" t="s">
        <v>179</v>
      </c>
      <c r="BM83">
        <v>0.86038461538461541</v>
      </c>
      <c r="BN83" t="s">
        <v>69</v>
      </c>
      <c r="BO83" t="s">
        <v>182</v>
      </c>
      <c r="BP83">
        <v>1942.6469999999999</v>
      </c>
    </row>
  </sheetData>
  <sortState xmlns:xlrd2="http://schemas.microsoft.com/office/spreadsheetml/2017/richdata2" ref="T4:AN83">
    <sortCondition ref="AB4:AB83"/>
    <sortCondition descending="1" ref="AD4:AD83"/>
  </sortState>
  <phoneticPr fontId="3" type="noConversion"/>
  <conditionalFormatting sqref="C5:D83">
    <cfRule type="containsText" dxfId="19" priority="1" operator="containsText" text="F">
      <formula>NOT(ISERROR(SEARCH("F",C5)))</formula>
    </cfRule>
    <cfRule type="containsText" dxfId="18" priority="2" operator="containsText" text="D">
      <formula>NOT(ISERROR(SEARCH("D",C5)))</formula>
    </cfRule>
    <cfRule type="containsText" dxfId="17" priority="3" operator="containsText" text="C">
      <formula>NOT(ISERROR(SEARCH("C",C5)))</formula>
    </cfRule>
    <cfRule type="containsText" dxfId="16" priority="4" operator="containsText" text="B">
      <formula>NOT(ISERROR(SEARCH("B",C5)))</formula>
    </cfRule>
    <cfRule type="containsText" dxfId="15" priority="5" operator="containsText" text="A">
      <formula>NOT(ISERROR(SEARCH("A",C5)))</formula>
    </cfRule>
    <cfRule type="containsText" dxfId="1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8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72" t="s">
        <v>559</v>
      </c>
      <c r="B2" s="273"/>
      <c r="C2" s="274"/>
      <c r="D2" s="275"/>
      <c r="E2" s="272"/>
      <c r="F2" s="276"/>
      <c r="G2" s="272"/>
      <c r="H2" s="272"/>
      <c r="I2" s="272"/>
      <c r="J2" s="272"/>
      <c r="K2" s="277"/>
      <c r="L2" s="277"/>
      <c r="M2" s="277"/>
      <c r="N2" s="277"/>
      <c r="O2" s="277"/>
      <c r="P2" s="277"/>
      <c r="Q2" s="277"/>
      <c r="R2" s="277"/>
    </row>
    <row r="3" spans="1:18" ht="16.5">
      <c r="A3" s="277"/>
      <c r="B3" s="277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</row>
    <row r="4" spans="1:18" ht="26.25">
      <c r="A4" s="278" t="s">
        <v>560</v>
      </c>
      <c r="B4" s="279"/>
      <c r="C4" s="280"/>
      <c r="D4" s="281"/>
      <c r="E4" s="282"/>
      <c r="F4" s="283"/>
      <c r="G4" s="277"/>
      <c r="H4" s="282"/>
      <c r="I4" s="277"/>
      <c r="J4" s="277"/>
      <c r="K4" s="277"/>
      <c r="L4" s="277"/>
      <c r="M4" s="277"/>
      <c r="N4" s="277"/>
      <c r="O4" s="277"/>
      <c r="P4" s="277"/>
      <c r="Q4" s="277"/>
      <c r="R4" s="277"/>
    </row>
    <row r="5" spans="1:18" ht="26.25">
      <c r="A5" s="284" t="s">
        <v>561</v>
      </c>
      <c r="B5" s="277"/>
      <c r="C5" s="277"/>
      <c r="D5" s="277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277"/>
      <c r="Q5" s="277"/>
      <c r="R5" s="277"/>
    </row>
    <row r="6" spans="1:18" ht="17.25">
      <c r="A6" s="285" t="s">
        <v>562</v>
      </c>
      <c r="B6" s="277"/>
      <c r="C6" s="277"/>
      <c r="D6" s="277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277"/>
      <c r="Q6" s="277"/>
      <c r="R6" s="277"/>
    </row>
    <row r="7" spans="1:18" ht="17.25">
      <c r="A7" s="285"/>
      <c r="B7" s="277"/>
      <c r="C7" s="277"/>
      <c r="D7" s="277"/>
      <c r="E7" s="277"/>
      <c r="F7" s="277"/>
      <c r="G7" s="277"/>
      <c r="H7" s="277"/>
      <c r="I7" s="277"/>
      <c r="J7" s="277"/>
      <c r="K7" s="277"/>
      <c r="L7" s="277"/>
      <c r="M7" s="277"/>
      <c r="N7" s="277"/>
      <c r="O7" s="277"/>
      <c r="P7" s="277"/>
      <c r="Q7" s="277"/>
      <c r="R7" s="277"/>
    </row>
    <row r="8" spans="1:18" ht="17.25">
      <c r="A8" s="286" t="s">
        <v>200</v>
      </c>
      <c r="B8" s="287"/>
      <c r="C8" s="287"/>
      <c r="D8" s="287"/>
      <c r="E8" s="287"/>
      <c r="F8" s="287"/>
      <c r="G8" s="287"/>
      <c r="H8" s="287"/>
      <c r="I8" s="287"/>
      <c r="J8" s="287"/>
      <c r="K8" s="287"/>
      <c r="L8" s="287"/>
      <c r="M8" s="287"/>
      <c r="N8" s="287"/>
      <c r="O8" s="287"/>
      <c r="P8" s="287"/>
      <c r="Q8" s="287"/>
      <c r="R8" s="287"/>
    </row>
    <row r="9" spans="1:18" ht="16.5">
      <c r="A9" s="287"/>
      <c r="B9" s="287"/>
      <c r="C9" s="287"/>
      <c r="D9" s="287"/>
      <c r="E9" s="287"/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</row>
    <row r="10" spans="1:18" ht="16.5">
      <c r="A10" s="287" t="s">
        <v>563</v>
      </c>
      <c r="B10" s="287"/>
      <c r="C10" s="287"/>
      <c r="D10" s="287"/>
      <c r="E10" s="287"/>
      <c r="F10" s="287"/>
      <c r="G10" s="287"/>
      <c r="H10" s="287"/>
      <c r="I10" s="287"/>
      <c r="J10" s="287"/>
      <c r="K10" s="287"/>
      <c r="L10" s="287"/>
      <c r="M10" s="287"/>
      <c r="N10" s="287"/>
      <c r="O10" s="287"/>
      <c r="P10" s="287"/>
      <c r="Q10" s="287"/>
      <c r="R10" s="287"/>
    </row>
    <row r="11" spans="1:18" ht="16.5">
      <c r="A11" s="287"/>
      <c r="B11" s="287"/>
      <c r="C11" s="287"/>
      <c r="D11" s="287"/>
      <c r="E11" s="287"/>
      <c r="F11" s="287"/>
      <c r="G11" s="287"/>
      <c r="H11" s="287"/>
      <c r="I11" s="287"/>
      <c r="J11" s="287"/>
      <c r="K11" s="287"/>
      <c r="L11" s="287"/>
      <c r="M11" s="287"/>
      <c r="N11" s="287"/>
      <c r="O11" s="287"/>
      <c r="P11" s="287"/>
      <c r="Q11" s="287"/>
      <c r="R11" s="287"/>
    </row>
    <row r="12" spans="1:18" ht="16.5">
      <c r="A12" s="277"/>
      <c r="B12" s="277"/>
      <c r="C12" s="277"/>
      <c r="D12" s="277"/>
      <c r="E12" s="277"/>
      <c r="F12" s="277"/>
      <c r="G12" s="277"/>
      <c r="H12" s="277"/>
      <c r="I12" s="277"/>
      <c r="J12" s="277"/>
      <c r="K12" s="277"/>
      <c r="L12" s="277"/>
      <c r="M12" s="277"/>
      <c r="N12" s="277"/>
      <c r="O12" s="277"/>
      <c r="P12" s="277"/>
      <c r="Q12" s="277"/>
      <c r="R12" s="277"/>
    </row>
    <row r="13" spans="1:18" ht="37.5" customHeight="1">
      <c r="A13" s="231" t="s">
        <v>0</v>
      </c>
      <c r="B13" s="232" t="s">
        <v>74</v>
      </c>
      <c r="C13" s="233" t="s">
        <v>65</v>
      </c>
      <c r="D13" s="233" t="s">
        <v>163</v>
      </c>
      <c r="E13" s="234" t="s">
        <v>149</v>
      </c>
      <c r="F13" s="232" t="s">
        <v>154</v>
      </c>
      <c r="G13" s="234" t="s">
        <v>152</v>
      </c>
      <c r="H13" s="234" t="s">
        <v>156</v>
      </c>
      <c r="I13" s="235" t="s">
        <v>158</v>
      </c>
      <c r="J13" s="234" t="s">
        <v>11</v>
      </c>
      <c r="K13" s="234" t="s">
        <v>12</v>
      </c>
      <c r="L13" s="234" t="s">
        <v>13</v>
      </c>
      <c r="M13" s="234" t="s">
        <v>105</v>
      </c>
      <c r="N13" s="234" t="s">
        <v>6</v>
      </c>
      <c r="O13" s="234" t="s">
        <v>7</v>
      </c>
      <c r="P13" s="234" t="s">
        <v>185</v>
      </c>
      <c r="Q13" s="236" t="s">
        <v>187</v>
      </c>
      <c r="R13" s="236" t="s">
        <v>188</v>
      </c>
    </row>
    <row r="14" spans="1:18" ht="16.5">
      <c r="A14" s="237" t="s">
        <v>117</v>
      </c>
      <c r="B14" s="238" t="s">
        <v>478</v>
      </c>
      <c r="C14" s="239" t="s">
        <v>67</v>
      </c>
      <c r="D14" s="240">
        <v>0.82040000000000002</v>
      </c>
      <c r="E14" s="241">
        <v>22</v>
      </c>
      <c r="F14" s="242" t="s">
        <v>121</v>
      </c>
      <c r="G14" s="288" t="s">
        <v>217</v>
      </c>
      <c r="H14" s="243">
        <v>1</v>
      </c>
      <c r="I14" s="244">
        <v>675.64499999999998</v>
      </c>
      <c r="J14" s="245">
        <v>8.2315361456190478E-2</v>
      </c>
      <c r="K14" s="245">
        <v>0.39423196564850799</v>
      </c>
      <c r="L14" s="245">
        <v>0.15392698828526816</v>
      </c>
      <c r="M14" s="246">
        <v>7.6870000000000003</v>
      </c>
      <c r="N14" s="247">
        <v>0.14800671950506553</v>
      </c>
      <c r="O14" s="247">
        <v>3.8481747071317041</v>
      </c>
      <c r="P14" s="248">
        <v>22</v>
      </c>
      <c r="Q14" s="249">
        <v>1</v>
      </c>
      <c r="R14" s="249">
        <v>26</v>
      </c>
    </row>
    <row r="15" spans="1:18" ht="16.5">
      <c r="A15" s="237" t="s">
        <v>117</v>
      </c>
      <c r="B15" s="238" t="s">
        <v>247</v>
      </c>
      <c r="C15" s="239" t="s">
        <v>70</v>
      </c>
      <c r="D15" s="240">
        <v>0.79947650021977457</v>
      </c>
      <c r="E15" s="241">
        <v>8858</v>
      </c>
      <c r="F15" s="242" t="s">
        <v>120</v>
      </c>
      <c r="G15" s="288" t="s">
        <v>213</v>
      </c>
      <c r="H15" s="243">
        <v>2</v>
      </c>
      <c r="I15" s="244">
        <v>1403.711</v>
      </c>
      <c r="J15" s="245">
        <v>3.279766768682673E-2</v>
      </c>
      <c r="K15" s="245">
        <v>0.36907976915664342</v>
      </c>
      <c r="L15" s="245">
        <v>7.9076106121559214E-2</v>
      </c>
      <c r="M15" s="246">
        <v>7.7220000000000004</v>
      </c>
      <c r="N15" s="247">
        <v>0.21371920573394382</v>
      </c>
      <c r="O15" s="247">
        <v>2.0659523220947902</v>
      </c>
      <c r="P15" s="248">
        <v>3</v>
      </c>
      <c r="Q15" s="249">
        <v>3</v>
      </c>
      <c r="R15" s="249">
        <v>29</v>
      </c>
    </row>
    <row r="16" spans="1:18" ht="16.5">
      <c r="A16" s="237" t="s">
        <v>117</v>
      </c>
      <c r="B16" s="238" t="s">
        <v>255</v>
      </c>
      <c r="C16" s="239" t="s">
        <v>70</v>
      </c>
      <c r="D16" s="240">
        <v>0.76974977640110476</v>
      </c>
      <c r="E16" s="241">
        <v>909</v>
      </c>
      <c r="F16" s="242" t="s">
        <v>123</v>
      </c>
      <c r="G16" s="288" t="s">
        <v>229</v>
      </c>
      <c r="H16" s="243">
        <v>2</v>
      </c>
      <c r="I16" s="244">
        <v>4626.29</v>
      </c>
      <c r="J16" s="245">
        <v>5.7726675666044509E-2</v>
      </c>
      <c r="K16" s="245">
        <v>0.38325744987850741</v>
      </c>
      <c r="L16" s="245">
        <v>0.21291358734536744</v>
      </c>
      <c r="M16" s="246">
        <v>10.029999999999999</v>
      </c>
      <c r="N16" s="247">
        <v>0.47554303772569378</v>
      </c>
      <c r="O16" s="247">
        <v>24.404004072377649</v>
      </c>
      <c r="P16" s="248">
        <v>96</v>
      </c>
      <c r="Q16" s="249">
        <v>22</v>
      </c>
      <c r="R16" s="249">
        <v>1129</v>
      </c>
    </row>
    <row r="17" spans="1:18" ht="16.5">
      <c r="A17" s="237" t="s">
        <v>117</v>
      </c>
      <c r="B17" s="238" t="s">
        <v>261</v>
      </c>
      <c r="C17" s="239" t="s">
        <v>67</v>
      </c>
      <c r="D17" s="240">
        <v>0.83162434549812692</v>
      </c>
      <c r="E17" s="241">
        <v>2152</v>
      </c>
      <c r="F17" s="242" t="s">
        <v>119</v>
      </c>
      <c r="G17" s="288" t="s">
        <v>207</v>
      </c>
      <c r="H17" s="243">
        <v>2</v>
      </c>
      <c r="I17" s="244">
        <v>2312.904</v>
      </c>
      <c r="J17" s="245">
        <v>1.5115381935161043E-2</v>
      </c>
      <c r="K17" s="245">
        <v>0.37032191273601295</v>
      </c>
      <c r="L17" s="245">
        <v>0.17708798743146953</v>
      </c>
      <c r="M17" s="246">
        <v>5.3470000000000004</v>
      </c>
      <c r="N17" s="247">
        <v>0.12970706955411898</v>
      </c>
      <c r="O17" s="247">
        <v>2.6373770809337524</v>
      </c>
      <c r="P17" s="248">
        <v>14</v>
      </c>
      <c r="Q17" s="249">
        <v>3</v>
      </c>
      <c r="R17" s="249">
        <v>61</v>
      </c>
    </row>
    <row r="18" spans="1:18" ht="16.5">
      <c r="A18" s="237" t="s">
        <v>117</v>
      </c>
      <c r="B18" s="238" t="s">
        <v>263</v>
      </c>
      <c r="C18" s="239" t="s">
        <v>67</v>
      </c>
      <c r="D18" s="240">
        <v>0.80788849245877592</v>
      </c>
      <c r="E18" s="241">
        <v>113</v>
      </c>
      <c r="F18" s="242" t="s">
        <v>122</v>
      </c>
      <c r="G18" s="288" t="s">
        <v>222</v>
      </c>
      <c r="H18" s="243">
        <v>4</v>
      </c>
      <c r="I18" s="244">
        <v>1033.9139999999998</v>
      </c>
      <c r="J18" s="245">
        <v>4.3123937291909775E-2</v>
      </c>
      <c r="K18" s="245">
        <v>0.37342703326929744</v>
      </c>
      <c r="L18" s="245">
        <v>0.25920917987376124</v>
      </c>
      <c r="M18" s="246">
        <v>13.843999999999999</v>
      </c>
      <c r="N18" s="247">
        <v>0</v>
      </c>
      <c r="O18" s="247">
        <v>28.435633911524562</v>
      </c>
      <c r="P18" s="248">
        <v>26</v>
      </c>
      <c r="Q18" s="249">
        <v>0</v>
      </c>
      <c r="R18" s="249">
        <v>294</v>
      </c>
    </row>
    <row r="19" spans="1:18" ht="16.5">
      <c r="A19" s="237" t="s">
        <v>117</v>
      </c>
      <c r="B19" s="238" t="s">
        <v>265</v>
      </c>
      <c r="C19" s="239" t="s">
        <v>70</v>
      </c>
      <c r="D19" s="240">
        <v>0.79181941585885907</v>
      </c>
      <c r="E19" s="241">
        <v>8866</v>
      </c>
      <c r="F19" s="242" t="s">
        <v>118</v>
      </c>
      <c r="G19" s="288" t="s">
        <v>202</v>
      </c>
      <c r="H19" s="243">
        <v>4</v>
      </c>
      <c r="I19" s="244">
        <v>534.87599999999998</v>
      </c>
      <c r="J19" s="245">
        <v>7.0578328534520535E-2</v>
      </c>
      <c r="K19" s="245">
        <v>0.4152735182348159</v>
      </c>
      <c r="L19" s="245">
        <v>0.14208900754567413</v>
      </c>
      <c r="M19" s="246">
        <v>8.6340000000000003</v>
      </c>
      <c r="N19" s="247">
        <v>0</v>
      </c>
      <c r="O19" s="247">
        <v>9.9088386841062235</v>
      </c>
      <c r="P19" s="248">
        <v>17</v>
      </c>
      <c r="Q19" s="249">
        <v>0</v>
      </c>
      <c r="R19" s="249">
        <v>53</v>
      </c>
    </row>
    <row r="20" spans="1:18" ht="16.5">
      <c r="A20" s="237" t="s">
        <v>117</v>
      </c>
      <c r="B20" s="238" t="s">
        <v>277</v>
      </c>
      <c r="C20" s="239" t="s">
        <v>70</v>
      </c>
      <c r="D20" s="240">
        <v>0.73799999999999999</v>
      </c>
      <c r="E20" s="241">
        <v>9916</v>
      </c>
      <c r="F20" s="242" t="s">
        <v>121</v>
      </c>
      <c r="G20" s="288" t="s">
        <v>220</v>
      </c>
      <c r="H20" s="243">
        <v>1</v>
      </c>
      <c r="I20" s="244">
        <v>1940.07</v>
      </c>
      <c r="J20" s="245">
        <v>3.6936790035852193E-2</v>
      </c>
      <c r="K20" s="245">
        <v>0.39152608691783303</v>
      </c>
      <c r="L20" s="245">
        <v>0.11944625321799295</v>
      </c>
      <c r="M20" s="246">
        <v>6.1520000000000001</v>
      </c>
      <c r="N20" s="247">
        <v>0.41235625518666852</v>
      </c>
      <c r="O20" s="247">
        <v>1.4947914250516734</v>
      </c>
      <c r="P20" s="248">
        <v>46</v>
      </c>
      <c r="Q20" s="249">
        <v>8</v>
      </c>
      <c r="R20" s="249">
        <v>29</v>
      </c>
    </row>
    <row r="21" spans="1:18" ht="16.5">
      <c r="A21" s="237" t="s">
        <v>117</v>
      </c>
      <c r="B21" s="238" t="s">
        <v>289</v>
      </c>
      <c r="C21" s="239" t="s">
        <v>70</v>
      </c>
      <c r="D21" s="240">
        <v>0.77796571432775341</v>
      </c>
      <c r="E21" s="241">
        <v>3730</v>
      </c>
      <c r="F21" s="242" t="s">
        <v>119</v>
      </c>
      <c r="G21" s="288" t="s">
        <v>208</v>
      </c>
      <c r="H21" s="243">
        <v>2</v>
      </c>
      <c r="I21" s="244">
        <v>1662.498</v>
      </c>
      <c r="J21" s="245">
        <v>1.739272468594532E-2</v>
      </c>
      <c r="K21" s="245">
        <v>0.40616875956158288</v>
      </c>
      <c r="L21" s="245">
        <v>0.23278223492599689</v>
      </c>
      <c r="M21" s="246">
        <v>5.7309999999999999</v>
      </c>
      <c r="N21" s="247">
        <v>0</v>
      </c>
      <c r="O21" s="247">
        <v>7.0376024512510691</v>
      </c>
      <c r="P21" s="248">
        <v>8</v>
      </c>
      <c r="Q21" s="249">
        <v>0</v>
      </c>
      <c r="R21" s="249">
        <v>117</v>
      </c>
    </row>
    <row r="22" spans="1:18" ht="16.5">
      <c r="A22" s="237" t="s">
        <v>117</v>
      </c>
      <c r="B22" s="238" t="s">
        <v>301</v>
      </c>
      <c r="C22" s="239" t="s">
        <v>67</v>
      </c>
      <c r="D22" s="240">
        <v>0.82476311064488661</v>
      </c>
      <c r="E22" s="241">
        <v>4327</v>
      </c>
      <c r="F22" s="242" t="s">
        <v>118</v>
      </c>
      <c r="G22" s="288" t="s">
        <v>205</v>
      </c>
      <c r="H22" s="243">
        <v>6</v>
      </c>
      <c r="I22" s="244">
        <v>4962.1389999999992</v>
      </c>
      <c r="J22" s="245">
        <v>3.0048184547097574E-2</v>
      </c>
      <c r="K22" s="245">
        <v>0.39445162282816215</v>
      </c>
      <c r="L22" s="245">
        <v>0.17492456378186907</v>
      </c>
      <c r="M22" s="246">
        <v>11.252000000000001</v>
      </c>
      <c r="N22" s="247">
        <v>0.98747737618797071</v>
      </c>
      <c r="O22" s="247">
        <v>30.34981486814457</v>
      </c>
      <c r="P22" s="248">
        <v>58</v>
      </c>
      <c r="Q22" s="249">
        <v>49</v>
      </c>
      <c r="R22" s="249">
        <v>1506</v>
      </c>
    </row>
    <row r="23" spans="1:18" ht="16.5">
      <c r="A23" s="237" t="s">
        <v>117</v>
      </c>
      <c r="B23" s="238" t="s">
        <v>303</v>
      </c>
      <c r="C23" s="239" t="s">
        <v>67</v>
      </c>
      <c r="D23" s="240">
        <v>0.8012582473987877</v>
      </c>
      <c r="E23" s="241">
        <v>9252</v>
      </c>
      <c r="F23" s="242" t="s">
        <v>120</v>
      </c>
      <c r="G23" s="288" t="s">
        <v>212</v>
      </c>
      <c r="H23" s="243">
        <v>4</v>
      </c>
      <c r="I23" s="244">
        <v>454.71399999999994</v>
      </c>
      <c r="J23" s="245">
        <v>4.5345086310228863E-2</v>
      </c>
      <c r="K23" s="245">
        <v>0.40133632755299881</v>
      </c>
      <c r="L23" s="245">
        <v>9.456493532198261E-2</v>
      </c>
      <c r="M23" s="246">
        <v>9.3970000000000002</v>
      </c>
      <c r="N23" s="247">
        <v>0</v>
      </c>
      <c r="O23" s="247">
        <v>8.5768197152495862</v>
      </c>
      <c r="P23" s="248">
        <v>6</v>
      </c>
      <c r="Q23" s="249">
        <v>0</v>
      </c>
      <c r="R23" s="249">
        <v>39</v>
      </c>
    </row>
    <row r="24" spans="1:18" ht="16.5">
      <c r="A24" s="237" t="s">
        <v>117</v>
      </c>
      <c r="B24" s="238" t="s">
        <v>307</v>
      </c>
      <c r="C24" s="239" t="s">
        <v>67</v>
      </c>
      <c r="D24" s="240">
        <v>0.84586392167707103</v>
      </c>
      <c r="E24" s="241">
        <v>3388</v>
      </c>
      <c r="F24" s="242" t="s">
        <v>120</v>
      </c>
      <c r="G24" s="288" t="s">
        <v>214</v>
      </c>
      <c r="H24" s="243">
        <v>6</v>
      </c>
      <c r="I24" s="244">
        <v>1109.348</v>
      </c>
      <c r="J24" s="245">
        <v>3.5795480249270491E-2</v>
      </c>
      <c r="K24" s="245">
        <v>0.39245995634804892</v>
      </c>
      <c r="L24" s="245">
        <v>0.21273757197921664</v>
      </c>
      <c r="M24" s="246">
        <v>7.7080000000000002</v>
      </c>
      <c r="N24" s="247">
        <v>9.0143038974244333E-2</v>
      </c>
      <c r="O24" s="247">
        <v>3.6057215589697735</v>
      </c>
      <c r="P24" s="248">
        <v>6</v>
      </c>
      <c r="Q24" s="249">
        <v>1</v>
      </c>
      <c r="R24" s="249">
        <v>40</v>
      </c>
    </row>
    <row r="25" spans="1:18" ht="16.5">
      <c r="A25" s="237" t="s">
        <v>117</v>
      </c>
      <c r="B25" s="238" t="s">
        <v>311</v>
      </c>
      <c r="C25" s="239" t="s">
        <v>70</v>
      </c>
      <c r="D25" s="240">
        <v>0.77626670436074674</v>
      </c>
      <c r="E25" s="241">
        <v>3115</v>
      </c>
      <c r="F25" s="242" t="s">
        <v>121</v>
      </c>
      <c r="G25" s="288" t="s">
        <v>221</v>
      </c>
      <c r="H25" s="243">
        <v>2</v>
      </c>
      <c r="I25" s="244">
        <v>1934.875</v>
      </c>
      <c r="J25" s="245">
        <v>4.775968249004834E-2</v>
      </c>
      <c r="K25" s="245">
        <v>0.3835462131238947</v>
      </c>
      <c r="L25" s="245">
        <v>0.1426448736998514</v>
      </c>
      <c r="M25" s="246">
        <v>6.4359999999999999</v>
      </c>
      <c r="N25" s="247">
        <v>0.25841462626784678</v>
      </c>
      <c r="O25" s="247">
        <v>6.9771949092318621</v>
      </c>
      <c r="P25" s="248">
        <v>24</v>
      </c>
      <c r="Q25" s="249">
        <v>5</v>
      </c>
      <c r="R25" s="249">
        <v>135</v>
      </c>
    </row>
    <row r="26" spans="1:18" ht="16.5">
      <c r="A26" s="237" t="s">
        <v>117</v>
      </c>
      <c r="B26" s="238" t="s">
        <v>521</v>
      </c>
      <c r="C26" s="239" t="s">
        <v>70</v>
      </c>
      <c r="D26" s="240">
        <v>0.78644098278547037</v>
      </c>
      <c r="E26" s="241">
        <v>7903</v>
      </c>
      <c r="F26" s="242" t="s">
        <v>118</v>
      </c>
      <c r="G26" s="288" t="s">
        <v>204</v>
      </c>
      <c r="H26" s="243">
        <v>5</v>
      </c>
      <c r="I26" s="244">
        <v>694.20899999999995</v>
      </c>
      <c r="J26" s="245">
        <v>2.5554835029587424E-2</v>
      </c>
      <c r="K26" s="245">
        <v>0.38483939104458764</v>
      </c>
      <c r="L26" s="245">
        <v>0.23047814130902944</v>
      </c>
      <c r="M26" s="246">
        <v>9.1999999999999993</v>
      </c>
      <c r="N26" s="247">
        <v>0</v>
      </c>
      <c r="O26" s="247">
        <v>8.2107837841341738</v>
      </c>
      <c r="P26" s="248">
        <v>7</v>
      </c>
      <c r="Q26" s="249">
        <v>0</v>
      </c>
      <c r="R26" s="249">
        <v>267</v>
      </c>
    </row>
    <row r="27" spans="1:18" ht="16.5">
      <c r="A27" s="237" t="s">
        <v>117</v>
      </c>
      <c r="B27" s="238" t="s">
        <v>317</v>
      </c>
      <c r="C27" s="239" t="s">
        <v>67</v>
      </c>
      <c r="D27" s="240">
        <v>0.82580392932382329</v>
      </c>
      <c r="E27" s="241">
        <v>6601</v>
      </c>
      <c r="F27" s="242" t="s">
        <v>119</v>
      </c>
      <c r="G27" s="288" t="s">
        <v>208</v>
      </c>
      <c r="H27" s="243">
        <v>2</v>
      </c>
      <c r="I27" s="244">
        <v>1992.028</v>
      </c>
      <c r="J27" s="245">
        <v>3.9166181632500026E-2</v>
      </c>
      <c r="K27" s="245">
        <v>0.35819762493944507</v>
      </c>
      <c r="L27" s="245">
        <v>0.21837042451210525</v>
      </c>
      <c r="M27" s="246">
        <v>4.1539999999999999</v>
      </c>
      <c r="N27" s="247">
        <v>0</v>
      </c>
      <c r="O27" s="247">
        <v>4.3674084902421049</v>
      </c>
      <c r="P27" s="248">
        <v>24</v>
      </c>
      <c r="Q27" s="249">
        <v>0</v>
      </c>
      <c r="R27" s="249">
        <v>87</v>
      </c>
    </row>
    <row r="28" spans="1:18" ht="16.5">
      <c r="A28" s="237" t="s">
        <v>117</v>
      </c>
      <c r="B28" s="238" t="s">
        <v>319</v>
      </c>
      <c r="C28" s="239" t="s">
        <v>70</v>
      </c>
      <c r="D28" s="240">
        <v>0.65384615384615385</v>
      </c>
      <c r="E28" s="241">
        <v>8929</v>
      </c>
      <c r="F28" s="242" t="s">
        <v>119</v>
      </c>
      <c r="G28" s="288" t="s">
        <v>209</v>
      </c>
      <c r="H28" s="243">
        <v>1</v>
      </c>
      <c r="I28" s="244">
        <v>2682.886</v>
      </c>
      <c r="J28" s="245">
        <v>3.9558860397376612E-2</v>
      </c>
      <c r="K28" s="245">
        <v>0.3790728972523944</v>
      </c>
      <c r="L28" s="245">
        <v>0.23966728366393503</v>
      </c>
      <c r="M28" s="246">
        <v>12.467000000000001</v>
      </c>
      <c r="N28" s="247">
        <v>2.2363976702700001</v>
      </c>
      <c r="O28" s="247">
        <v>59.67454450170451</v>
      </c>
      <c r="P28" s="248">
        <v>31</v>
      </c>
      <c r="Q28" s="249">
        <v>60</v>
      </c>
      <c r="R28" s="249">
        <v>1601</v>
      </c>
    </row>
    <row r="29" spans="1:18" ht="16.5">
      <c r="A29" s="237" t="s">
        <v>117</v>
      </c>
      <c r="B29" s="238" t="s">
        <v>323</v>
      </c>
      <c r="C29" s="239" t="s">
        <v>67</v>
      </c>
      <c r="D29" s="240">
        <v>0.81003943078412721</v>
      </c>
      <c r="E29" s="241">
        <v>9546</v>
      </c>
      <c r="F29" s="242" t="s">
        <v>122</v>
      </c>
      <c r="G29" s="288" t="s">
        <v>222</v>
      </c>
      <c r="H29" s="243">
        <v>4</v>
      </c>
      <c r="I29" s="244">
        <v>1966.1970000000001</v>
      </c>
      <c r="J29" s="245">
        <v>3.2694445866302393E-2</v>
      </c>
      <c r="K29" s="245">
        <v>0.34646039019941749</v>
      </c>
      <c r="L29" s="245">
        <v>0.20954156679112013</v>
      </c>
      <c r="M29" s="246">
        <v>13.491</v>
      </c>
      <c r="N29" s="247">
        <v>0</v>
      </c>
      <c r="O29" s="247">
        <v>29.14255285711452</v>
      </c>
      <c r="P29" s="248">
        <v>6</v>
      </c>
      <c r="Q29" s="249">
        <v>0</v>
      </c>
      <c r="R29" s="249">
        <v>573</v>
      </c>
    </row>
    <row r="30" spans="1:18" ht="16.5">
      <c r="A30" s="237" t="s">
        <v>117</v>
      </c>
      <c r="B30" s="238" t="s">
        <v>325</v>
      </c>
      <c r="C30" s="239" t="s">
        <v>70</v>
      </c>
      <c r="D30" s="240">
        <v>0.75615384615384607</v>
      </c>
      <c r="E30" s="241">
        <v>604</v>
      </c>
      <c r="F30" s="242" t="s">
        <v>123</v>
      </c>
      <c r="G30" s="288" t="s">
        <v>228</v>
      </c>
      <c r="H30" s="243">
        <v>1</v>
      </c>
      <c r="I30" s="244">
        <v>1452.93</v>
      </c>
      <c r="J30" s="245">
        <v>2.9919797530877007E-2</v>
      </c>
      <c r="K30" s="245">
        <v>0.35920000327722107</v>
      </c>
      <c r="L30" s="245">
        <v>0.14935337559276771</v>
      </c>
      <c r="M30" s="246">
        <v>8.3490000000000002</v>
      </c>
      <c r="N30" s="247">
        <v>0.20647932109599224</v>
      </c>
      <c r="O30" s="247">
        <v>1.0323966054799611</v>
      </c>
      <c r="P30" s="248">
        <v>41</v>
      </c>
      <c r="Q30" s="249">
        <v>3</v>
      </c>
      <c r="R30" s="249">
        <v>15</v>
      </c>
    </row>
    <row r="31" spans="1:18" ht="16.5">
      <c r="A31" s="237" t="s">
        <v>117</v>
      </c>
      <c r="B31" s="238" t="s">
        <v>333</v>
      </c>
      <c r="C31" s="239" t="s">
        <v>70</v>
      </c>
      <c r="D31" s="240">
        <v>0.78340075808187981</v>
      </c>
      <c r="E31" s="241">
        <v>4462</v>
      </c>
      <c r="F31" s="242" t="s">
        <v>121</v>
      </c>
      <c r="G31" s="288" t="s">
        <v>220</v>
      </c>
      <c r="H31" s="243">
        <v>2</v>
      </c>
      <c r="I31" s="244">
        <v>2022.2090000000001</v>
      </c>
      <c r="J31" s="245">
        <v>5.7444790816008395E-2</v>
      </c>
      <c r="K31" s="245">
        <v>0.35772806110399341</v>
      </c>
      <c r="L31" s="245">
        <v>6.0330064795478609E-2</v>
      </c>
      <c r="M31" s="246">
        <v>5.891</v>
      </c>
      <c r="N31" s="247">
        <v>0</v>
      </c>
      <c r="O31" s="247">
        <v>1.9285840385439883</v>
      </c>
      <c r="P31" s="248">
        <v>26</v>
      </c>
      <c r="Q31" s="249">
        <v>0</v>
      </c>
      <c r="R31" s="249">
        <v>39</v>
      </c>
    </row>
    <row r="32" spans="1:18" ht="16.5">
      <c r="A32" s="237" t="s">
        <v>117</v>
      </c>
      <c r="B32" s="238" t="s">
        <v>335</v>
      </c>
      <c r="C32" s="239" t="s">
        <v>70</v>
      </c>
      <c r="D32" s="240">
        <v>0.79192307692307695</v>
      </c>
      <c r="E32" s="241">
        <v>4046</v>
      </c>
      <c r="F32" s="242" t="s">
        <v>119</v>
      </c>
      <c r="G32" s="288" t="s">
        <v>211</v>
      </c>
      <c r="H32" s="243">
        <v>1</v>
      </c>
      <c r="I32" s="244">
        <v>2324.3229999999999</v>
      </c>
      <c r="J32" s="245">
        <v>1.1029267962385035E-2</v>
      </c>
      <c r="K32" s="245">
        <v>0.3874596870448091</v>
      </c>
      <c r="L32" s="245">
        <v>0.11573262408021605</v>
      </c>
      <c r="M32" s="246">
        <v>6.7850000000000001</v>
      </c>
      <c r="N32" s="247">
        <v>4.3023280327217861E-2</v>
      </c>
      <c r="O32" s="247">
        <v>9.8523311949328907</v>
      </c>
      <c r="P32" s="248">
        <v>26</v>
      </c>
      <c r="Q32" s="249">
        <v>1</v>
      </c>
      <c r="R32" s="249">
        <v>229</v>
      </c>
    </row>
    <row r="33" spans="1:18" ht="16.5">
      <c r="A33" s="237" t="s">
        <v>117</v>
      </c>
      <c r="B33" s="238" t="s">
        <v>410</v>
      </c>
      <c r="C33" s="239" t="s">
        <v>67</v>
      </c>
      <c r="D33" s="240">
        <v>0.80123871196120311</v>
      </c>
      <c r="E33" s="241">
        <v>1617</v>
      </c>
      <c r="F33" s="242" t="s">
        <v>118</v>
      </c>
      <c r="G33" s="288" t="s">
        <v>202</v>
      </c>
      <c r="H33" s="243">
        <v>2</v>
      </c>
      <c r="I33" s="244">
        <v>423.745</v>
      </c>
      <c r="J33" s="245">
        <v>5.6701584600582895E-2</v>
      </c>
      <c r="K33" s="245">
        <v>0.34916610072590437</v>
      </c>
      <c r="L33" s="245">
        <v>0.1581139600467262</v>
      </c>
      <c r="M33" s="246">
        <v>6.8579999999999997</v>
      </c>
      <c r="N33" s="247">
        <v>0</v>
      </c>
      <c r="O33" s="247">
        <v>9.4396394057746988</v>
      </c>
      <c r="P33" s="248">
        <v>1</v>
      </c>
      <c r="Q33" s="249">
        <v>0</v>
      </c>
      <c r="R33" s="249">
        <v>40</v>
      </c>
    </row>
    <row r="34" spans="1:18" ht="16.5">
      <c r="A34" s="237" t="s">
        <v>117</v>
      </c>
      <c r="B34" s="238" t="s">
        <v>345</v>
      </c>
      <c r="C34" s="239" t="s">
        <v>67</v>
      </c>
      <c r="D34" s="240">
        <v>0.83640240025477053</v>
      </c>
      <c r="E34" s="241">
        <v>839</v>
      </c>
      <c r="F34" s="242" t="s">
        <v>119</v>
      </c>
      <c r="G34" s="288" t="s">
        <v>210</v>
      </c>
      <c r="H34" s="243">
        <v>4</v>
      </c>
      <c r="I34" s="244">
        <v>997.57999999999993</v>
      </c>
      <c r="J34" s="245">
        <v>4.9989118793758107E-2</v>
      </c>
      <c r="K34" s="245">
        <v>0.35128464685197697</v>
      </c>
      <c r="L34" s="245">
        <v>0.18449275600301757</v>
      </c>
      <c r="M34" s="246">
        <v>6.3630000000000004</v>
      </c>
      <c r="N34" s="247">
        <v>0.40097034824274747</v>
      </c>
      <c r="O34" s="247">
        <v>11.026684576675555</v>
      </c>
      <c r="P34" s="248">
        <v>8</v>
      </c>
      <c r="Q34" s="249">
        <v>4</v>
      </c>
      <c r="R34" s="249">
        <v>113</v>
      </c>
    </row>
    <row r="35" spans="1:18" ht="16.5">
      <c r="A35" s="237" t="s">
        <v>117</v>
      </c>
      <c r="B35" s="238" t="s">
        <v>351</v>
      </c>
      <c r="C35" s="239" t="s">
        <v>70</v>
      </c>
      <c r="D35" s="240">
        <v>0.76285599916605862</v>
      </c>
      <c r="E35" s="241">
        <v>435</v>
      </c>
      <c r="F35" s="242" t="s">
        <v>120</v>
      </c>
      <c r="G35" s="288" t="s">
        <v>213</v>
      </c>
      <c r="H35" s="243">
        <v>2</v>
      </c>
      <c r="I35" s="244">
        <v>1477.3219999999999</v>
      </c>
      <c r="J35" s="245">
        <v>2.8944620071331594E-2</v>
      </c>
      <c r="K35" s="245">
        <v>0.38779943669582728</v>
      </c>
      <c r="L35" s="245">
        <v>9.6119870955688747E-2</v>
      </c>
      <c r="M35" s="246">
        <v>8.9049999999999994</v>
      </c>
      <c r="N35" s="247">
        <v>0.27076019987517957</v>
      </c>
      <c r="O35" s="247">
        <v>7.1751452966922589</v>
      </c>
      <c r="P35" s="248">
        <v>3</v>
      </c>
      <c r="Q35" s="249">
        <v>4</v>
      </c>
      <c r="R35" s="249">
        <v>106</v>
      </c>
    </row>
    <row r="36" spans="1:18" ht="16.5">
      <c r="A36" s="237" t="s">
        <v>117</v>
      </c>
      <c r="B36" s="238" t="s">
        <v>355</v>
      </c>
      <c r="C36" s="239" t="s">
        <v>70</v>
      </c>
      <c r="D36" s="240">
        <v>0.76923076923076916</v>
      </c>
      <c r="E36" s="241">
        <v>6880</v>
      </c>
      <c r="F36" s="242" t="s">
        <v>119</v>
      </c>
      <c r="G36" s="288" t="s">
        <v>207</v>
      </c>
      <c r="H36" s="243">
        <v>1</v>
      </c>
      <c r="I36" s="244">
        <v>1982.1769999999999</v>
      </c>
      <c r="J36" s="245">
        <v>6.160347293895212E-3</v>
      </c>
      <c r="K36" s="245">
        <v>0.38752974956775671</v>
      </c>
      <c r="L36" s="245">
        <v>0.21138374625474921</v>
      </c>
      <c r="M36" s="246">
        <v>6.8179999999999996</v>
      </c>
      <c r="N36" s="247">
        <v>0</v>
      </c>
      <c r="O36" s="247">
        <v>1.3116891175712362</v>
      </c>
      <c r="P36" s="248">
        <v>3</v>
      </c>
      <c r="Q36" s="249">
        <v>0</v>
      </c>
      <c r="R36" s="249">
        <v>26</v>
      </c>
    </row>
    <row r="37" spans="1:18" ht="16.5">
      <c r="A37" s="237" t="s">
        <v>117</v>
      </c>
      <c r="B37" s="238" t="s">
        <v>357</v>
      </c>
      <c r="C37" s="239" t="s">
        <v>70</v>
      </c>
      <c r="D37" s="240">
        <v>0.72103540873895733</v>
      </c>
      <c r="E37" s="241">
        <v>7899</v>
      </c>
      <c r="F37" s="242" t="s">
        <v>118</v>
      </c>
      <c r="G37" s="288" t="s">
        <v>206</v>
      </c>
      <c r="H37" s="243">
        <v>3</v>
      </c>
      <c r="I37" s="244">
        <v>2784.2539999999999</v>
      </c>
      <c r="J37" s="245">
        <v>2.8499292005792574E-2</v>
      </c>
      <c r="K37" s="245">
        <v>0.34070101055750557</v>
      </c>
      <c r="L37" s="245">
        <v>0.17132057635546183</v>
      </c>
      <c r="M37" s="246">
        <v>9.1790000000000003</v>
      </c>
      <c r="N37" s="247">
        <v>0</v>
      </c>
      <c r="O37" s="247">
        <v>4.4536166599742701</v>
      </c>
      <c r="P37" s="248">
        <v>18</v>
      </c>
      <c r="Q37" s="249">
        <v>0</v>
      </c>
      <c r="R37" s="249">
        <v>124</v>
      </c>
    </row>
    <row r="38" spans="1:18" ht="16.5">
      <c r="A38" s="237" t="s">
        <v>117</v>
      </c>
      <c r="B38" s="238" t="s">
        <v>361</v>
      </c>
      <c r="C38" s="239" t="s">
        <v>70</v>
      </c>
      <c r="D38" s="240">
        <v>0.7796153846153846</v>
      </c>
      <c r="E38" s="241">
        <v>9735</v>
      </c>
      <c r="F38" s="242" t="s">
        <v>122</v>
      </c>
      <c r="G38" s="288" t="s">
        <v>227</v>
      </c>
      <c r="H38" s="243">
        <v>1</v>
      </c>
      <c r="I38" s="244">
        <v>2264.8090000000002</v>
      </c>
      <c r="J38" s="245">
        <v>1.3626078761144769E-2</v>
      </c>
      <c r="K38" s="245">
        <v>0.39598495652731536</v>
      </c>
      <c r="L38" s="245">
        <v>0.26933838570934676</v>
      </c>
      <c r="M38" s="246">
        <v>16.609000000000002</v>
      </c>
      <c r="N38" s="247">
        <v>0.17661533489137493</v>
      </c>
      <c r="O38" s="247">
        <v>42.211065039038608</v>
      </c>
      <c r="P38" s="248">
        <v>49</v>
      </c>
      <c r="Q38" s="249">
        <v>4</v>
      </c>
      <c r="R38" s="249">
        <v>956</v>
      </c>
    </row>
  </sheetData>
  <phoneticPr fontId="3" type="noConversion"/>
  <conditionalFormatting sqref="C14:D38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2024-11-04T08:08:03Z</dcterms:modified>
</cp:coreProperties>
</file>