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35696BD6-B0DC-477B-AA5C-6C0152A480E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운전자별!$A$4:$BR$18</definedName>
    <definedName name="_xlnm._FilterDatabase" localSheetId="3" hidden="1">차량별!$A$4:$AY$4</definedName>
    <definedName name="_xlnm.Print_Area" localSheetId="4">운전자별!$A$1:$R$19</definedName>
    <definedName name="_xlnm.Print_Area" localSheetId="1">종합!$A$1:$L$133</definedName>
    <definedName name="_xlnm.Print_Area" localSheetId="3">차량별!$A$1:$T$10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J55" i="12" a="1"/>
  <c r="J55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2" i="12" l="1"/>
  <c r="D122" i="12" l="1"/>
  <c r="H122" i="12"/>
  <c r="B123" i="12"/>
  <c r="J123" i="12" s="1"/>
  <c r="B124" i="12"/>
  <c r="E124" i="12" s="1"/>
  <c r="B125" i="12"/>
  <c r="J10" i="12" l="1"/>
  <c r="J33" i="12" s="1"/>
  <c r="K29" i="12"/>
  <c r="D29" i="12" l="1"/>
  <c r="N55" i="12" a="1"/>
  <c r="I55" i="12" a="1"/>
  <c r="H55" i="12" a="1"/>
  <c r="F55" i="12" a="1"/>
  <c r="G55" i="12" a="1"/>
  <c r="E55" i="12" a="1"/>
  <c r="D55" i="12" a="1"/>
  <c r="N55" i="12" l="1"/>
  <c r="K55" i="12" s="1" a="1"/>
  <c r="K55" i="12" s="1"/>
  <c r="E55" i="12"/>
  <c r="F55" i="12"/>
  <c r="G55" i="12"/>
  <c r="D55" i="12"/>
  <c r="I55" i="12"/>
  <c r="H55" i="12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24" i="12" l="1"/>
  <c r="I123" i="12"/>
  <c r="J122" i="12"/>
  <c r="I122" i="12"/>
  <c r="F123" i="12"/>
  <c r="F122" i="12"/>
  <c r="G122" i="12"/>
  <c r="G123" i="12"/>
  <c r="H124" i="12"/>
  <c r="E122" i="12"/>
  <c r="J124" i="12"/>
  <c r="H123" i="12"/>
  <c r="G124" i="12"/>
  <c r="E123" i="12"/>
  <c r="I124" i="12"/>
  <c r="D123" i="12"/>
  <c r="D12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<sst xmlns="http://schemas.openxmlformats.org/spreadsheetml/2006/main" count="825" uniqueCount="264">
  <si>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</si>
  <si>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</si>
  <si>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</si>
  <si>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</si>
  <si>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</si>
  <si>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</si>
  <si>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</si>
  <si>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</si>
  <si>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</si>
  <si>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</si>
  <si>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</si>
  <si>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</si>
  <si>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</si>
  <si>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</si>
  <si>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</si>
  <si>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</si>
  <si>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</si>
  <si>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</si>
  <si>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</si>
  <si>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</si>
  <si>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</si>
  <si>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</si>
  <si>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</si>
  <si>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</si>
  <si>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</si>
  <si>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</si>
  <si>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</si>
  <si>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</si>
  <si>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</si>
  <si>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</si>
  <si>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</si>
  <si>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</si>
  <si>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</si>
  <si>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</si>
  <si>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</si>
  <si>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</si>
  <si>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</si>
  <si>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</si>
  <si>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</si>
  <si>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</si>
  <si>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</si>
  <si>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</si>
  <si>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</si>
  <si>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</si>
  <si>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</si>
  <si>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</si>
  <si>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</si>
  <si>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</si>
  <si>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</si>
  <si>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</si>
  <si>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</si>
  <si>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</si>
  <si>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</si>
  <si>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</si>
  <si>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</si>
  <si>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</si>
  <si>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</si>
  <si>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</si>
  <si>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</si>
  <si>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</si>
  <si>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</si>
  <si>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</si>
  <si>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</si>
  <si>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</si>
  <si>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</si>
  <si>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</si>
  <si>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</si>
  <si>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</si>
  <si>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</si>
  <si>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</si>
  <si>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</si>
  <si>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</si>
  <si>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</si>
  <si>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</si>
  <si>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</si>
  <si>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</si>
  <si>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</si>
  <si>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</si>
  <si>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</si>
  <si>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</si>
  <si>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</si>
  <si>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</si>
  <si>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</si>
  <si>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</si>
  <si>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</si>
  <si>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</si>
  <si>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</si>
  <si>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</si>
  <si>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</si>
  <si>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</si>
  <si>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</si>
  <si>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</si>
  <si>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</si>
  <si>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</si>
  <si>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</si>
  <si>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</si>
  <si>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</si>
  <si>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</si>
  <si>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</si>
  <si>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</si>
  <si>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</si>
  <si>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</si>
  <si>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</si>
  <si>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</si>
  <si>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</si>
  <si>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</si>
  <si>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</si>
  <si>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</si>
  <si>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</si>
  <si>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</si>
  <si>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</si>
  <si>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</si>
  <si>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</si>
  <si>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</si>
  <si>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</si>
  <si>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마니교통</t>
  </si>
  <si>
    <t>42</t>
  </si>
  <si>
    <t>47</t>
  </si>
  <si>
    <t>7</t>
  </si>
  <si>
    <t>81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</si>
  <si>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</si>
  <si>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</si>
  <si>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</si>
  <si>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</si>
  <si>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</si>
  <si>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</si>
  <si>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</si>
  <si>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</si>
  <si>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</si>
  <si>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</si>
  <si>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</si>
  <si>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</si>
  <si>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</si>
  <si>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</si>
  <si>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</si>
  <si>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</si>
  <si>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</si>
  <si>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</si>
  <si>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</si>
  <si>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</si>
  <si>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</si>
  <si>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</si>
  <si>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</si>
  <si>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</si>
  <si>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</si>
  <si>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</si>
  <si>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</si>
  <si>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</si>
  <si>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</si>
  <si>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</si>
  <si>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</si>
  <si>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</si>
  <si>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</si>
  <si>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</si>
  <si>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</si>
  <si>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</si>
  <si>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</si>
  <si>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</si>
  <si>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</si>
  <si>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</si>
  <si>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</si>
  <si>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</si>
  <si>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</t>
    <phoneticPr fontId="2" type="noConversion"/>
  </si>
  <si>
    <t>최대주행거리</t>
  </si>
  <si>
    <t>[TIP!!] 특별관리 운행사원 관리하려면?</t>
  </si>
  <si>
    <t>마니교통</t>
    <phoneticPr fontId="2" type="noConversion"/>
  </si>
  <si>
    <t>-</t>
    <phoneticPr fontId="2" type="noConversion"/>
  </si>
  <si>
    <t>4747</t>
  </si>
  <si>
    <t>70바2513</t>
  </si>
  <si>
    <t>저상</t>
  </si>
  <si>
    <t>73아1255</t>
  </si>
  <si>
    <t>70바1273</t>
  </si>
  <si>
    <t>8181</t>
  </si>
  <si>
    <t>마니교통81C1</t>
  </si>
  <si>
    <t>70바1274</t>
  </si>
  <si>
    <t>70바1284</t>
  </si>
  <si>
    <t>70바2496</t>
  </si>
  <si>
    <t>김정만</t>
  </si>
  <si>
    <t>나종식</t>
  </si>
  <si>
    <t>박상식</t>
  </si>
  <si>
    <t>오현규</t>
  </si>
  <si>
    <t>이강우</t>
  </si>
  <si>
    <t>임재학</t>
  </si>
  <si>
    <t>정성철</t>
  </si>
  <si>
    <t>조형만</t>
  </si>
  <si>
    <t>=</t>
  </si>
  <si>
    <t>50%(1명)</t>
  </si>
  <si>
    <t>0%(0명)</t>
  </si>
  <si>
    <t>인천전체</t>
  </si>
  <si>
    <t>개선율(유카전)</t>
  </si>
  <si>
    <t>마니교통47F1</t>
  </si>
  <si>
    <t>마니교통81C2</t>
  </si>
  <si>
    <t>김홍필</t>
  </si>
  <si>
    <t>마니교통81B1</t>
  </si>
  <si>
    <t>▲</t>
  </si>
  <si>
    <t>순위</t>
  </si>
  <si>
    <t>S</t>
  </si>
  <si>
    <t>C</t>
    <phoneticPr fontId="2" type="noConversion"/>
  </si>
  <si>
    <t>민학기</t>
  </si>
  <si>
    <t>박종철</t>
  </si>
  <si>
    <t>마니교통47C1</t>
  </si>
  <si>
    <t>마니교통81D1</t>
  </si>
  <si>
    <t>▽</t>
  </si>
  <si>
    <t>50829882535.41</t>
  </si>
  <si>
    <t>50880692504.625</t>
  </si>
  <si>
    <t>50837872422.366</t>
  </si>
  <si>
    <t>5081148664.263</t>
  </si>
  <si>
    <t>50870142950.475</t>
  </si>
  <si>
    <t>5081023609.296</t>
  </si>
  <si>
    <t>송광섭</t>
  </si>
  <si>
    <t>508670441.286</t>
  </si>
  <si>
    <t>50830842401.451</t>
  </si>
  <si>
    <t>50825322598.029</t>
  </si>
  <si>
    <t>이승령</t>
  </si>
  <si>
    <t>5089821459.642</t>
  </si>
  <si>
    <t>50890014858.458</t>
  </si>
  <si>
    <t>50870102519.528</t>
  </si>
  <si>
    <t>5085569411.743</t>
  </si>
  <si>
    <t>채수범</t>
  </si>
  <si>
    <t>50845472370.602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</si>
  <si>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</si>
  <si>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</si>
  <si>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</si>
  <si>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</si>
  <si>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</si>
  <si>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24'11</t>
    <phoneticPr fontId="2" type="noConversion"/>
  </si>
  <si>
    <t>분석기간: 24.11.01-24.11.30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</si>
  <si>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</si>
  <si>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</si>
  <si>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</si>
  <si>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</si>
  <si>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</si>
  <si>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</si>
  <si>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</si>
  <si>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NULL</t>
  </si>
  <si>
    <t>508780459.507</t>
  </si>
  <si>
    <t>8181B</t>
  </si>
  <si>
    <t>마니교통81B2</t>
  </si>
  <si>
    <t>NEW</t>
  </si>
  <si>
    <t>new</t>
  </si>
  <si>
    <t>8181C</t>
  </si>
  <si>
    <t>마니교통81C4</t>
  </si>
  <si>
    <t>4747B</t>
  </si>
  <si>
    <t>마니교통47B1</t>
  </si>
  <si>
    <t>8181S</t>
  </si>
  <si>
    <t>마니교통81S1</t>
  </si>
  <si>
    <t>4747D</t>
  </si>
  <si>
    <t>마니교통47D1</t>
  </si>
  <si>
    <t>마니교통81C6</t>
  </si>
  <si>
    <t>마니교통81C3</t>
  </si>
  <si>
    <t>8181D</t>
  </si>
  <si>
    <t>마니교통81D2</t>
  </si>
  <si>
    <t>마니교통47D2</t>
  </si>
  <si>
    <t>4747F</t>
  </si>
  <si>
    <t>마니교통81C5</t>
  </si>
  <si>
    <t>마니교통81S2</t>
  </si>
  <si>
    <t>29위/(32개사)</t>
  </si>
  <si>
    <t>13%(2명)</t>
  </si>
  <si>
    <t>19%(3명)</t>
  </si>
  <si>
    <t>38%(6명)</t>
  </si>
  <si>
    <t>25%(4명)</t>
  </si>
  <si>
    <t>6%(1명)</t>
  </si>
  <si>
    <t>25%(1명)</t>
  </si>
  <si>
    <t>50%(2명)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</si>
</sst>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6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</cellStyleXfs>
  <cellXfs count="29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4" borderId="0" xfId="0" applyFont="1" applyFill="1">
      <alignment vertical="center"/>
    </xf>
    <xf numFmtId="49" fontId="23" fillId="4" borderId="0" xfId="0" applyNumberFormat="1" applyFont="1" applyFill="1">
      <alignment vertical="center"/>
    </xf>
    <xf numFmtId="41" fontId="23" fillId="4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7" fillId="0" borderId="0" xfId="0" applyFont="1">
      <alignment vertical="center"/>
    </xf>
    <xf numFmtId="186" fontId="28" fillId="2" borderId="1" xfId="562" applyFont="1" applyFill="1" applyBorder="1">
      <alignment vertical="center"/>
    </xf>
    <xf numFmtId="186" fontId="14" fillId="2" borderId="2" xfId="562" applyFont="1" applyFill="1" applyBorder="1">
      <alignment vertical="center"/>
    </xf>
    <xf numFmtId="186" fontId="14" fillId="2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8" fillId="2" borderId="1" xfId="562" applyFont="1" applyFill="1" applyBorder="1" applyAlignment="1">
      <alignment horizontal="center" vertical="center"/>
    </xf>
    <xf numFmtId="186" fontId="7" fillId="2" borderId="2" xfId="562" applyFont="1" applyFill="1" applyBorder="1" applyAlignment="1">
      <alignment horizontal="center" vertical="center"/>
    </xf>
    <xf numFmtId="186" fontId="7" fillId="2" borderId="3" xfId="562" applyFont="1" applyFill="1" applyBorder="1" applyAlignment="1">
      <alignment horizontal="center" vertical="center"/>
    </xf>
    <xf numFmtId="186" fontId="14" fillId="2" borderId="2" xfId="562" applyFont="1" applyFill="1" applyBorder="1" applyAlignment="1">
      <alignment horizontal="left" vertical="center"/>
    </xf>
    <xf numFmtId="186" fontId="14" fillId="2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5" fillId="5" borderId="0" xfId="2" applyFont="1" applyFill="1" applyAlignment="1">
      <alignment horizontal="center" vertical="center"/>
    </xf>
    <xf numFmtId="187" fontId="13" fillId="5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89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7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178" fontId="55" fillId="5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2" borderId="8" xfId="562" applyFont="1" applyFill="1" applyBorder="1" applyAlignment="1">
      <alignment horizontal="center" vertical="center"/>
    </xf>
    <xf numFmtId="186" fontId="7" fillId="2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7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7" borderId="0" xfId="0" applyFont="1" applyFill="1">
      <alignment vertical="center"/>
    </xf>
    <xf numFmtId="180" fontId="60" fillId="5" borderId="0" xfId="0" applyNumberFormat="1" applyFont="1" applyFill="1" applyAlignment="1">
      <alignment horizontal="center"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0" fontId="6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1" fontId="6" fillId="5" borderId="0" xfId="0" applyNumberFormat="1" applyFont="1" applyFill="1" applyAlignment="1">
      <alignment horizontal="right" vertical="center"/>
    </xf>
    <xf numFmtId="49" fontId="60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5" fillId="13" borderId="0" xfId="2" applyFont="1" applyFill="1" applyBorder="1" applyAlignment="1">
      <alignment horizontal="center" vertical="center" wrapText="1"/>
    </xf>
    <xf numFmtId="49" fontId="65" fillId="13" borderId="0" xfId="0" applyNumberFormat="1" applyFont="1" applyFill="1" applyAlignment="1">
      <alignment horizontal="center" vertical="center" wrapText="1"/>
    </xf>
    <xf numFmtId="41" fontId="65" fillId="13" borderId="0" xfId="1" applyFont="1" applyFill="1" applyBorder="1" applyAlignment="1">
      <alignment horizontal="center" vertical="center" wrapText="1"/>
    </xf>
    <xf numFmtId="180" fontId="60" fillId="12" borderId="0" xfId="0" applyNumberFormat="1" applyFont="1" applyFill="1" applyAlignment="1">
      <alignment horizontal="center" vertical="center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6" fillId="12" borderId="0" xfId="2" applyFont="1" applyFill="1" applyBorder="1" applyAlignment="1">
      <alignment horizontal="center" vertical="center"/>
    </xf>
    <xf numFmtId="190" fontId="6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85" fontId="6" fillId="12" borderId="0" xfId="0" applyNumberFormat="1" applyFont="1" applyFill="1" applyAlignment="1">
      <alignment horizontal="center" vertical="center"/>
    </xf>
    <xf numFmtId="41" fontId="6" fillId="12" borderId="0" xfId="1" applyFont="1" applyFill="1" applyBorder="1" applyAlignment="1">
      <alignment horizontal="right" vertical="center"/>
    </xf>
    <xf numFmtId="10" fontId="6" fillId="12" borderId="0" xfId="2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 vertical="center"/>
    </xf>
    <xf numFmtId="191" fontId="6" fillId="12" borderId="0" xfId="0" applyNumberFormat="1" applyFont="1" applyFill="1" applyAlignment="1">
      <alignment horizontal="right" vertical="center"/>
    </xf>
    <xf numFmtId="49" fontId="64" fillId="13" borderId="0" xfId="0" applyNumberFormat="1" applyFont="1" applyFill="1" applyAlignment="1">
      <alignment horizontal="center" vertical="center" wrapText="1"/>
    </xf>
    <xf numFmtId="176" fontId="63" fillId="13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4" fillId="12" borderId="0" xfId="0" applyNumberFormat="1" applyFont="1" applyFill="1" applyAlignment="1">
      <alignment horizontal="center" vertical="center"/>
    </xf>
    <xf numFmtId="180" fontId="24" fillId="12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5" fillId="12" borderId="0" xfId="1" applyFont="1" applyFill="1" applyBorder="1" applyAlignment="1">
      <alignment horizontal="right" vertical="center"/>
    </xf>
    <xf numFmtId="10" fontId="65" fillId="12" borderId="0" xfId="2" applyNumberFormat="1" applyFont="1" applyFill="1" applyBorder="1" applyAlignment="1">
      <alignment horizontal="right" vertical="center"/>
    </xf>
    <xf numFmtId="179" fontId="65" fillId="12" borderId="0" xfId="0" applyNumberFormat="1" applyFont="1" applyFill="1" applyAlignment="1">
      <alignment horizontal="right" vertical="center"/>
    </xf>
    <xf numFmtId="181" fontId="65" fillId="12" borderId="0" xfId="0" applyNumberFormat="1" applyFont="1" applyFill="1" applyAlignment="1">
      <alignment horizontal="right" vertical="center"/>
    </xf>
    <xf numFmtId="182" fontId="65" fillId="12" borderId="0" xfId="0" applyNumberFormat="1" applyFont="1" applyFill="1" applyAlignment="1">
      <alignment horizontal="right" vertical="center"/>
    </xf>
    <xf numFmtId="0" fontId="65" fillId="12" borderId="0" xfId="0" applyFont="1" applyFill="1" applyAlignment="1">
      <alignment horizontal="right" vertical="center"/>
    </xf>
    <xf numFmtId="177" fontId="65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5" fillId="5" borderId="0" xfId="1" applyFont="1" applyFill="1" applyBorder="1" applyAlignment="1">
      <alignment horizontal="right" vertical="center"/>
    </xf>
    <xf numFmtId="10" fontId="65" fillId="5" borderId="0" xfId="2" applyNumberFormat="1" applyFont="1" applyFill="1" applyBorder="1" applyAlignment="1">
      <alignment horizontal="right" vertical="center"/>
    </xf>
    <xf numFmtId="179" fontId="65" fillId="5" borderId="0" xfId="0" applyNumberFormat="1" applyFont="1" applyFill="1" applyAlignment="1">
      <alignment horizontal="right" vertical="center"/>
    </xf>
    <xf numFmtId="181" fontId="65" fillId="5" borderId="0" xfId="0" applyNumberFormat="1" applyFont="1" applyFill="1" applyAlignment="1">
      <alignment horizontal="right" vertical="center"/>
    </xf>
    <xf numFmtId="182" fontId="65" fillId="5" borderId="0" xfId="0" applyNumberFormat="1" applyFont="1" applyFill="1" applyAlignment="1">
      <alignment horizontal="right" vertical="center"/>
    </xf>
    <xf numFmtId="0" fontId="65" fillId="5" borderId="0" xfId="0" applyFont="1" applyFill="1" applyAlignment="1">
      <alignment horizontal="right" vertical="center"/>
    </xf>
    <xf numFmtId="177" fontId="65" fillId="5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2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7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8" borderId="11" xfId="0" applyFont="1" applyFill="1" applyBorder="1" applyAlignment="1">
      <alignment horizontal="center" vertical="center"/>
    </xf>
    <xf numFmtId="0" fontId="56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8" borderId="17" xfId="0" applyFont="1" applyFill="1" applyBorder="1" applyAlignment="1">
      <alignment horizontal="center" vertical="center"/>
    </xf>
    <xf numFmtId="0" fontId="58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9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8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9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8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9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8" borderId="39" xfId="0" applyFont="1" applyFill="1" applyBorder="1" applyAlignment="1">
      <alignment horizontal="center" vertical="center"/>
    </xf>
    <xf numFmtId="177" fontId="45" fillId="5" borderId="40" xfId="1" applyNumberFormat="1" applyFont="1" applyFill="1" applyBorder="1" applyAlignment="1">
      <alignment horizontal="center" vertical="center" wrapText="1"/>
    </xf>
    <xf numFmtId="177" fontId="45" fillId="9" borderId="40" xfId="1" applyNumberFormat="1" applyFont="1" applyFill="1" applyBorder="1" applyAlignment="1">
      <alignment horizontal="center" vertical="center" wrapText="1"/>
    </xf>
    <xf numFmtId="0" fontId="41" fillId="5" borderId="41" xfId="0" applyFont="1" applyFill="1" applyBorder="1" applyAlignment="1">
      <alignment horizontal="center" vertical="center"/>
    </xf>
    <xf numFmtId="0" fontId="41" fillId="8" borderId="44" xfId="0" applyFont="1" applyFill="1" applyBorder="1" applyAlignment="1">
      <alignment horizontal="center" vertical="center"/>
    </xf>
    <xf numFmtId="0" fontId="41" fillId="9" borderId="45" xfId="0" applyFont="1" applyFill="1" applyBorder="1" applyAlignment="1">
      <alignment horizontal="center" vertical="center" wrapText="1"/>
    </xf>
    <xf numFmtId="0" fontId="41" fillId="9" borderId="46" xfId="0" applyFont="1" applyFill="1" applyBorder="1" applyAlignment="1">
      <alignment horizontal="center" vertical="center" wrapText="1"/>
    </xf>
    <xf numFmtId="0" fontId="57" fillId="8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8" borderId="47" xfId="0" applyFont="1" applyFill="1" applyBorder="1" applyAlignment="1">
      <alignment horizontal="center" vertical="center"/>
    </xf>
    <xf numFmtId="185" fontId="68" fillId="0" borderId="48" xfId="0" applyNumberFormat="1" applyFont="1" applyBorder="1" applyAlignment="1">
      <alignment horizontal="center" vertical="center"/>
    </xf>
    <xf numFmtId="185" fontId="68" fillId="0" borderId="49" xfId="0" applyNumberFormat="1" applyFont="1" applyBorder="1" applyAlignment="1">
      <alignment horizontal="center" vertical="center"/>
    </xf>
    <xf numFmtId="0" fontId="69" fillId="7" borderId="0" xfId="0" applyFont="1" applyFill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49" fontId="24" fillId="13" borderId="0" xfId="0" applyNumberFormat="1" applyFont="1" applyFill="1" applyAlignment="1">
      <alignment horizontal="center" vertical="center" wrapText="1"/>
    </xf>
    <xf numFmtId="192" fontId="6" fillId="12" borderId="0" xfId="0" applyNumberFormat="1" applyFont="1" applyFill="1" applyAlignment="1">
      <alignment horizontal="right" vertical="center"/>
    </xf>
    <xf numFmtId="192" fontId="24" fillId="12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192" fontId="24" fillId="5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5" borderId="0" xfId="0" applyNumberFormat="1" applyFont="1" applyFill="1" applyAlignment="1">
      <alignment horizontal="center" vertical="center"/>
    </xf>
    <xf numFmtId="185" fontId="11" fillId="5" borderId="0" xfId="0" applyNumberFormat="1" applyFont="1" applyFill="1">
      <alignment vertical="center"/>
    </xf>
    <xf numFmtId="49" fontId="73" fillId="13" borderId="0" xfId="0" applyNumberFormat="1" applyFont="1" applyFill="1" applyAlignment="1">
      <alignment horizontal="center" vertical="center" wrapText="1"/>
    </xf>
    <xf numFmtId="41" fontId="65" fillId="14" borderId="0" xfId="4" applyFont="1" applyFill="1" applyBorder="1" applyAlignment="1">
      <alignment horizontal="center" vertical="center" wrapText="1"/>
    </xf>
    <xf numFmtId="185" fontId="38" fillId="15" borderId="0" xfId="4" applyNumberFormat="1" applyFont="1" applyFill="1" applyBorder="1" applyAlignment="1">
      <alignment horizontal="center" vertical="center"/>
    </xf>
    <xf numFmtId="41" fontId="6" fillId="15" borderId="0" xfId="4" applyFont="1" applyFill="1" applyBorder="1" applyAlignment="1">
      <alignment horizontal="right" vertical="center"/>
    </xf>
    <xf numFmtId="0" fontId="50" fillId="12" borderId="0" xfId="0" applyFont="1" applyFill="1" applyAlignment="1">
      <alignment horizontal="center" vertical="center"/>
    </xf>
    <xf numFmtId="193" fontId="41" fillId="8" borderId="27" xfId="568" applyNumberFormat="1" applyFont="1" applyFill="1" applyBorder="1" applyAlignment="1">
      <alignment horizontal="center" vertical="center"/>
    </xf>
    <xf numFmtId="177" fontId="42" fillId="0" borderId="28" xfId="4" applyNumberFormat="1" applyFont="1" applyBorder="1" applyAlignment="1">
      <alignment horizontal="center" vertical="center" wrapText="1"/>
    </xf>
    <xf numFmtId="177" fontId="43" fillId="9" borderId="28" xfId="4" applyNumberFormat="1" applyFont="1" applyFill="1" applyBorder="1" applyAlignment="1">
      <alignment horizontal="center" vertical="center" wrapText="1"/>
    </xf>
    <xf numFmtId="9" fontId="43" fillId="0" borderId="29" xfId="569" applyFont="1" applyBorder="1" applyAlignment="1">
      <alignment horizontal="center" vertical="center"/>
    </xf>
    <xf numFmtId="194" fontId="41" fillId="8" borderId="22" xfId="568" applyNumberFormat="1" applyFont="1" applyFill="1" applyBorder="1" applyAlignment="1">
      <alignment horizontal="center" vertical="center"/>
    </xf>
    <xf numFmtId="9" fontId="75" fillId="0" borderId="24" xfId="569" applyFont="1" applyBorder="1" applyAlignment="1">
      <alignment horizontal="center" vertical="center"/>
    </xf>
    <xf numFmtId="178" fontId="75" fillId="0" borderId="24" xfId="569" applyNumberFormat="1" applyFont="1" applyBorder="1" applyAlignment="1">
      <alignment horizontal="center" vertical="center"/>
    </xf>
    <xf numFmtId="0" fontId="74" fillId="8" borderId="22" xfId="568" applyFont="1" applyFill="1" applyBorder="1" applyAlignment="1">
      <alignment horizontal="center" vertical="center"/>
    </xf>
    <xf numFmtId="178" fontId="42" fillId="0" borderId="23" xfId="569" applyNumberFormat="1" applyFont="1" applyBorder="1" applyAlignment="1">
      <alignment horizontal="right" vertical="center" wrapText="1"/>
    </xf>
    <xf numFmtId="10" fontId="43" fillId="9" borderId="23" xfId="569" applyNumberFormat="1" applyFont="1" applyFill="1" applyBorder="1" applyAlignment="1">
      <alignment horizontal="center" vertical="center" wrapText="1"/>
    </xf>
    <xf numFmtId="178" fontId="43" fillId="0" borderId="24" xfId="569" applyNumberFormat="1" applyFont="1" applyBorder="1" applyAlignment="1">
      <alignment horizontal="right" vertical="center"/>
    </xf>
    <xf numFmtId="0" fontId="41" fillId="8" borderId="25" xfId="568" applyFont="1" applyFill="1" applyBorder="1" applyAlignment="1">
      <alignment horizontal="center" vertical="center"/>
    </xf>
    <xf numFmtId="10" fontId="42" fillId="0" borderId="26" xfId="569" applyNumberFormat="1" applyFont="1" applyBorder="1" applyAlignment="1">
      <alignment horizontal="center" vertical="center" wrapText="1"/>
    </xf>
    <xf numFmtId="187" fontId="53" fillId="9" borderId="26" xfId="569" applyNumberFormat="1" applyFont="1" applyFill="1" applyBorder="1" applyAlignment="1">
      <alignment horizontal="centerContinuous" vertical="center"/>
    </xf>
    <xf numFmtId="187" fontId="53" fillId="9" borderId="50" xfId="569" applyNumberFormat="1" applyFont="1" applyFill="1" applyBorder="1" applyAlignment="1">
      <alignment horizontal="centerContinuous"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0" fontId="76" fillId="0" borderId="0" xfId="562" applyNumberFormat="1" applyFont="1">
      <alignment vertical="center"/>
    </xf>
    <xf numFmtId="0" fontId="77" fillId="0" borderId="0" xfId="562" applyNumberFormat="1" applyFont="1">
      <alignment vertical="center"/>
    </xf>
    <xf numFmtId="9" fontId="76" fillId="0" borderId="0" xfId="563" applyFont="1" applyFill="1" applyBorder="1" applyAlignment="1">
      <alignment horizontal="center" vertical="center"/>
    </xf>
    <xf numFmtId="0" fontId="78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79" fillId="0" borderId="0" xfId="562" applyNumberFormat="1" applyFont="1">
      <alignment vertical="center"/>
    </xf>
    <xf numFmtId="0" fontId="80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1" fillId="0" borderId="0" xfId="563" applyFont="1" applyFill="1" applyBorder="1" applyAlignment="1">
      <alignment horizontal="center" vertical="center"/>
    </xf>
    <xf numFmtId="0" fontId="82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0" fontId="58" fillId="16" borderId="0" xfId="562" applyNumberFormat="1" applyFont="1" applyFill="1">
      <alignment vertical="center"/>
    </xf>
    <xf numFmtId="0" fontId="6" fillId="16" borderId="0" xfId="562" applyNumberFormat="1" applyFont="1" applyFill="1">
      <alignment vertical="center"/>
    </xf>
    <xf numFmtId="49" fontId="60" fillId="14" borderId="0" xfId="562" applyNumberFormat="1" applyFont="1" applyFill="1" applyAlignment="1">
      <alignment horizontal="center" vertical="center" wrapText="1"/>
    </xf>
    <xf numFmtId="49" fontId="38" fillId="14" borderId="0" xfId="562" applyNumberFormat="1" applyFont="1" applyFill="1" applyAlignment="1">
      <alignment horizontal="center" vertical="center" wrapText="1"/>
    </xf>
    <xf numFmtId="9" fontId="65" fillId="14" borderId="0" xfId="563" applyFont="1" applyFill="1" applyBorder="1" applyAlignment="1">
      <alignment horizontal="center" vertical="center" wrapText="1"/>
    </xf>
    <xf numFmtId="49" fontId="65" fillId="14" borderId="0" xfId="562" applyNumberFormat="1" applyFont="1" applyFill="1" applyAlignment="1">
      <alignment horizontal="center" vertical="center" wrapText="1"/>
    </xf>
    <xf numFmtId="49" fontId="71" fillId="14" borderId="0" xfId="562" applyNumberFormat="1" applyFont="1" applyFill="1" applyAlignment="1">
      <alignment horizontal="center" vertical="center" wrapText="1"/>
    </xf>
    <xf numFmtId="180" fontId="60" fillId="15" borderId="0" xfId="562" applyNumberFormat="1" applyFont="1" applyFill="1" applyAlignment="1">
      <alignment horizontal="center" vertical="center"/>
    </xf>
    <xf numFmtId="183" fontId="32" fillId="15" borderId="0" xfId="562" applyNumberFormat="1" applyFont="1" applyFill="1" applyAlignment="1">
      <alignment horizontal="center" vertical="center"/>
    </xf>
    <xf numFmtId="9" fontId="72" fillId="15" borderId="0" xfId="563" applyFont="1" applyFill="1" applyBorder="1" applyAlignment="1">
      <alignment horizontal="center" vertical="center"/>
    </xf>
    <xf numFmtId="9" fontId="6" fillId="15" borderId="0" xfId="563" applyFont="1" applyFill="1" applyBorder="1" applyAlignment="1">
      <alignment horizontal="center" vertical="center"/>
    </xf>
    <xf numFmtId="190" fontId="6" fillId="15" borderId="0" xfId="562" applyNumberFormat="1" applyFont="1" applyFill="1" applyAlignment="1">
      <alignment horizontal="center" vertical="center"/>
    </xf>
    <xf numFmtId="0" fontId="6" fillId="15" borderId="0" xfId="562" applyNumberFormat="1" applyFont="1" applyFill="1" applyAlignment="1">
      <alignment horizontal="center" vertical="center"/>
    </xf>
    <xf numFmtId="185" fontId="6" fillId="15" borderId="0" xfId="562" applyNumberFormat="1" applyFont="1" applyFill="1" applyAlignment="1">
      <alignment horizontal="center" vertical="center"/>
    </xf>
    <xf numFmtId="10" fontId="6" fillId="15" borderId="0" xfId="563" applyNumberFormat="1" applyFont="1" applyFill="1" applyBorder="1" applyAlignment="1">
      <alignment horizontal="right" vertical="center"/>
    </xf>
    <xf numFmtId="179" fontId="6" fillId="15" borderId="0" xfId="562" applyNumberFormat="1" applyFont="1" applyFill="1" applyAlignment="1">
      <alignment horizontal="right" vertical="center"/>
    </xf>
    <xf numFmtId="191" fontId="6" fillId="15" borderId="0" xfId="562" applyNumberFormat="1" applyFont="1" applyFill="1" applyAlignment="1">
      <alignment horizontal="right" vertical="center"/>
    </xf>
    <xf numFmtId="192" fontId="6" fillId="15" borderId="0" xfId="562" applyNumberFormat="1" applyFont="1" applyFill="1" applyAlignment="1">
      <alignment horizontal="right" vertical="center"/>
    </xf>
    <xf numFmtId="192" fontId="71" fillId="15" borderId="0" xfId="562" applyNumberFormat="1" applyFont="1" applyFill="1" applyAlignment="1">
      <alignment horizontal="right" vertical="center"/>
    </xf>
    <xf numFmtId="0" fontId="54" fillId="0" borderId="0" xfId="568" applyFont="1" applyAlignment="1">
      <alignment horizontal="right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79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마니교통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1CC-41F0-A92C-1CF5D5A511D6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278-4124-A277-0E9BD28EA50B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78-48DC-8FB7-2E97535DEBFA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155-4114-9CF1-B499BA4FFA56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155-4114-9CF1-B499BA4FFA5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1.7423246681955449</c:v>
                </c:pt>
                <c:pt idx="1">
                  <c:v>1.9679720756638464</c:v>
                </c:pt>
                <c:pt idx="2">
                  <c:v>2.0569053104539212</c:v>
                </c:pt>
                <c:pt idx="3">
                  <c:v>2.0314190132020662</c:v>
                </c:pt>
                <c:pt idx="4">
                  <c:v>1.9707336704401668</c:v>
                </c:pt>
                <c:pt idx="5">
                  <c:v>1.8148324394926365</c:v>
                </c:pt>
                <c:pt idx="6">
                  <c:v>1.8401091407573849</c:v>
                </c:pt>
                <c:pt idx="7">
                  <c:v>1.7542047839820718</c:v>
                </c:pt>
                <c:pt idx="8">
                  <c:v>1.7704412824101432</c:v>
                </c:pt>
                <c:pt idx="9">
                  <c:v>1.8915155438898799</c:v>
                </c:pt>
                <c:pt idx="10">
                  <c:v>1.8261005725629373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72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0.125</c:v>
                </c:pt>
                <c:pt idx="1">
                  <c:v>0</c:v>
                </c:pt>
                <c:pt idx="2">
                  <c:v>0.1875</c:v>
                </c:pt>
                <c:pt idx="3">
                  <c:v>0.375</c:v>
                </c:pt>
                <c:pt idx="4">
                  <c:v>0.25</c:v>
                </c:pt>
                <c:pt idx="5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</c:v>
                </c:pt>
                <c:pt idx="1">
                  <c:v>0.16666666666666666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0.5</c:v>
                </c:pt>
                <c:pt idx="1">
                  <c:v>0.58333333333333337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0.16666666666666666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8.3333333333333329E-2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963706</xdr:colOff>
      <xdr:row>23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309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358589</xdr:colOff>
      <xdr:row>13</xdr:row>
      <xdr:rowOff>201707</xdr:rowOff>
    </xdr:from>
    <xdr:to>
      <xdr:col>6</xdr:col>
      <xdr:colOff>593912</xdr:colOff>
      <xdr:row>15</xdr:row>
      <xdr:rowOff>212912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4885765" y="4426325"/>
          <a:ext cx="235323" cy="5939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150160</xdr:colOff>
      <xdr:row>13</xdr:row>
      <xdr:rowOff>60513</xdr:rowOff>
    </xdr:from>
    <xdr:to>
      <xdr:col>7</xdr:col>
      <xdr:colOff>150163</xdr:colOff>
      <xdr:row>14</xdr:row>
      <xdr:rowOff>251014</xdr:rowOff>
    </xdr:to>
    <xdr:sp macro="" textlink="$K$21">
      <xdr:nvSpPr>
        <xdr:cNvPr id="17" name="TextBox 16">
          <a:extLst>
            <a:ext uri="{FF2B5EF4-FFF2-40B4-BE49-F238E27FC236}">
              <a16:creationId xmlns:a16="http://schemas.microsoft.com/office/drawing/2014/main" id="{FEC84891-452F-4B1A-A76B-2872640F75BB}"/>
            </a:ext>
          </a:extLst>
        </xdr:cNvPr>
        <xdr:cNvSpPr txBox="1"/>
      </xdr:nvSpPr>
      <xdr:spPr>
        <a:xfrm>
          <a:off x="4677336" y="428513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69E4566-8064-4531-856E-5F609DBA239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661147</xdr:colOff>
      <xdr:row>13</xdr:row>
      <xdr:rowOff>201706</xdr:rowOff>
    </xdr:from>
    <xdr:to>
      <xdr:col>6</xdr:col>
      <xdr:colOff>11206</xdr:colOff>
      <xdr:row>17</xdr:row>
      <xdr:rowOff>212912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3F3171AA-FF2B-420B-BCAA-5A6EBF9ED987}"/>
            </a:ext>
          </a:extLst>
        </xdr:cNvPr>
        <xdr:cNvCxnSpPr/>
      </xdr:nvCxnSpPr>
      <xdr:spPr>
        <a:xfrm flipV="1">
          <a:off x="4314265" y="4426324"/>
          <a:ext cx="224117" cy="117661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14</xdr:row>
      <xdr:rowOff>183780</xdr:rowOff>
    </xdr:from>
    <xdr:to>
      <xdr:col>6</xdr:col>
      <xdr:colOff>194987</xdr:colOff>
      <xdr:row>16</xdr:row>
      <xdr:rowOff>82929</xdr:rowOff>
    </xdr:to>
    <xdr:sp macro="" textlink="$K$20">
      <xdr:nvSpPr>
        <xdr:cNvPr id="12" name="TextBox 11">
          <a:extLst>
            <a:ext uri="{FF2B5EF4-FFF2-40B4-BE49-F238E27FC236}">
              <a16:creationId xmlns:a16="http://schemas.microsoft.com/office/drawing/2014/main" id="{95A0A17B-D754-4855-8D7E-7D73B92372CC}"/>
            </a:ext>
          </a:extLst>
        </xdr:cNvPr>
        <xdr:cNvSpPr txBox="1"/>
      </xdr:nvSpPr>
      <xdr:spPr>
        <a:xfrm>
          <a:off x="3691218" y="469975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E7F40A4-D13B-4AD7-9609-60928092AF5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6.8%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425781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109</v>
      </c>
      <c r="C2" s="57"/>
      <c r="D2" s="57"/>
      <c r="E2" s="57"/>
      <c r="F2" s="57"/>
      <c r="G2" s="57"/>
      <c r="H2" s="57"/>
      <c r="I2" s="57"/>
      <c r="J2" s="57"/>
      <c r="K2" s="281" t="s">
        <v>226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111</v>
      </c>
      <c r="C4" s="282" t="s">
        <v>38</v>
      </c>
      <c r="D4" s="282"/>
      <c r="E4" s="62" t="s">
        <v>110</v>
      </c>
      <c r="F4" s="62" t="s">
        <v>64</v>
      </c>
      <c r="G4" s="229" t="s">
        <v>113</v>
      </c>
      <c r="H4" s="38"/>
      <c r="I4" s="38"/>
      <c r="J4" s="96" t="s">
        <v>35</v>
      </c>
      <c r="K4" s="96" t="s">
        <v>36</v>
      </c>
    </row>
    <row r="5" spans="1:28" ht="48.75" customHeight="1">
      <c r="B5" s="64" t="s">
        <v>225</v>
      </c>
      <c r="C5" s="283" t="s">
        <v>165</v>
      </c>
      <c r="D5" s="283"/>
      <c r="E5" s="63">
        <v>3</v>
      </c>
      <c r="F5" s="64">
        <v>17</v>
      </c>
      <c r="G5" s="93" t="s">
        <v>162</v>
      </c>
      <c r="H5" s="38"/>
      <c r="I5" s="38"/>
      <c r="J5" s="95" t="s">
        <v>50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4"/>
    </row>
    <row r="7" spans="1:28" ht="16.5" customHeight="1">
      <c r="B7" s="52" t="s">
        <v>125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5"/>
      <c r="P9" s="285"/>
    </row>
    <row r="10" spans="1:28" ht="23.25" customHeight="1" thickBot="1">
      <c r="G10" s="6"/>
      <c r="H10" s="190" t="s">
        <v>90</v>
      </c>
      <c r="I10" s="191" t="s">
        <v>91</v>
      </c>
      <c r="J10" s="192" t="str">
        <f>C5</f>
        <v>마니교통</v>
      </c>
      <c r="K10" s="193" t="s">
        <v>92</v>
      </c>
      <c r="X10" s="284"/>
      <c r="Z10" s="39"/>
      <c r="AA10" s="39"/>
      <c r="AB10" s="39"/>
    </row>
    <row r="11" spans="1:28" ht="23.25" customHeight="1" thickTop="1">
      <c r="G11" s="6"/>
      <c r="H11" s="230">
        <v>1</v>
      </c>
      <c r="I11" s="231">
        <v>2.0099999999999998</v>
      </c>
      <c r="J11" s="232">
        <v>1.7423246681955449</v>
      </c>
      <c r="K11" s="233"/>
      <c r="M11" s="2"/>
      <c r="Y11" s="245"/>
      <c r="Z11" s="246"/>
      <c r="AA11" s="247"/>
      <c r="AB11" s="39"/>
    </row>
    <row r="12" spans="1:28" ht="23.25" customHeight="1">
      <c r="G12" s="6"/>
      <c r="H12" s="234">
        <v>2</v>
      </c>
      <c r="I12" s="231">
        <v>2.3662575846193561</v>
      </c>
      <c r="J12" s="232">
        <v>1.9679720756638464</v>
      </c>
      <c r="K12" s="235">
        <v>0.12950939143965368</v>
      </c>
      <c r="M12" s="247"/>
      <c r="Y12" s="245"/>
      <c r="Z12" s="246"/>
      <c r="AA12" s="247"/>
      <c r="AB12" s="39"/>
    </row>
    <row r="13" spans="1:28" ht="23.25" customHeight="1">
      <c r="G13" s="6"/>
      <c r="H13" s="234">
        <v>3</v>
      </c>
      <c r="I13" s="231">
        <v>2.37</v>
      </c>
      <c r="J13" s="232">
        <v>2.0569053104539212</v>
      </c>
      <c r="K13" s="236">
        <v>4.519029303811406E-2</v>
      </c>
      <c r="M13" s="247"/>
      <c r="Y13" s="245"/>
      <c r="Z13" s="246"/>
      <c r="AA13" s="247"/>
      <c r="AB13" s="39"/>
    </row>
    <row r="14" spans="1:28" ht="23.25" customHeight="1">
      <c r="G14" s="6"/>
      <c r="H14" s="234">
        <v>4</v>
      </c>
      <c r="I14" s="231">
        <v>2.33</v>
      </c>
      <c r="J14" s="232">
        <v>2.0314190132020662</v>
      </c>
      <c r="K14" s="236">
        <v>-1.2390603068758055E-2</v>
      </c>
      <c r="M14" s="247"/>
      <c r="Y14" s="245"/>
      <c r="Z14" s="246"/>
      <c r="AA14" s="247"/>
      <c r="AB14" s="39"/>
    </row>
    <row r="15" spans="1:28" ht="23.25" customHeight="1">
      <c r="G15" s="6"/>
      <c r="H15" s="234">
        <v>5</v>
      </c>
      <c r="I15" s="231">
        <v>2.2850259626150282</v>
      </c>
      <c r="J15" s="232">
        <v>1.9707336704401668</v>
      </c>
      <c r="K15" s="236">
        <v>-2.9873375393017931E-2</v>
      </c>
      <c r="M15" s="247"/>
      <c r="Y15" s="245"/>
      <c r="Z15" s="246"/>
      <c r="AA15" s="247"/>
      <c r="AB15" s="39"/>
    </row>
    <row r="16" spans="1:28" ht="23.25" customHeight="1">
      <c r="G16" s="6"/>
      <c r="H16" s="234">
        <v>6</v>
      </c>
      <c r="I16" s="231">
        <v>2.0664933427553414</v>
      </c>
      <c r="J16" s="232">
        <v>1.8148324394926365</v>
      </c>
      <c r="K16" s="236">
        <v>-7.9108219078993791E-2</v>
      </c>
      <c r="M16" s="247"/>
      <c r="Y16" s="245"/>
      <c r="Z16" s="246"/>
      <c r="AA16" s="247"/>
      <c r="AB16" s="39"/>
    </row>
    <row r="17" spans="2:28" ht="23.25" customHeight="1">
      <c r="G17" s="6"/>
      <c r="H17" s="234">
        <v>7</v>
      </c>
      <c r="I17" s="231">
        <v>2.13</v>
      </c>
      <c r="J17" s="232">
        <v>1.8401091407573849</v>
      </c>
      <c r="K17" s="236">
        <v>1.3927842986879213E-2</v>
      </c>
      <c r="M17" s="247"/>
      <c r="Y17" s="245"/>
      <c r="Z17" s="246"/>
      <c r="AA17" s="247"/>
      <c r="AB17" s="39"/>
    </row>
    <row r="18" spans="2:28" ht="23.25" customHeight="1">
      <c r="G18" s="6"/>
      <c r="H18" s="234">
        <v>8</v>
      </c>
      <c r="I18" s="231">
        <v>2.08</v>
      </c>
      <c r="J18" s="232">
        <v>1.7542047839820718</v>
      </c>
      <c r="K18" s="236">
        <v>-4.6684381307923406E-2</v>
      </c>
      <c r="M18" s="247"/>
      <c r="Y18" s="245"/>
      <c r="Z18" s="246"/>
      <c r="AA18" s="247"/>
      <c r="AB18" s="39"/>
    </row>
    <row r="19" spans="2:28" ht="23.25" customHeight="1">
      <c r="G19" s="6"/>
      <c r="H19" s="234">
        <v>9</v>
      </c>
      <c r="I19" s="231">
        <v>2.13</v>
      </c>
      <c r="J19" s="232">
        <v>1.7704412824101432</v>
      </c>
      <c r="K19" s="236">
        <v>9.2557599753058106E-3</v>
      </c>
      <c r="M19" s="247"/>
      <c r="Y19" s="245"/>
      <c r="Z19" s="246"/>
      <c r="AA19" s="247"/>
      <c r="AB19" s="39"/>
    </row>
    <row r="20" spans="2:28" ht="23.25" customHeight="1">
      <c r="G20" s="6"/>
      <c r="H20" s="234">
        <v>10</v>
      </c>
      <c r="I20" s="231">
        <v>2.25</v>
      </c>
      <c r="J20" s="232">
        <v>1.8915155438898799</v>
      </c>
      <c r="K20" s="236">
        <v>6.8386487980508059E-2</v>
      </c>
      <c r="M20" s="247"/>
      <c r="Y20" s="245"/>
      <c r="Z20" s="246"/>
      <c r="AA20" s="247"/>
      <c r="AB20" s="39"/>
    </row>
    <row r="21" spans="2:28" ht="23.25" customHeight="1">
      <c r="G21" s="6"/>
      <c r="H21" s="234">
        <v>11</v>
      </c>
      <c r="I21" s="231">
        <v>2.25</v>
      </c>
      <c r="J21" s="232">
        <v>1.8261005725629373</v>
      </c>
      <c r="K21" s="236">
        <v>-3.4583364402291594E-2</v>
      </c>
      <c r="M21" s="247"/>
      <c r="Y21" s="245"/>
      <c r="Z21" s="246"/>
      <c r="AA21" s="247"/>
      <c r="AB21" s="39"/>
    </row>
    <row r="22" spans="2:28" ht="23.25" customHeight="1">
      <c r="G22" s="6"/>
      <c r="H22" s="237" t="s">
        <v>189</v>
      </c>
      <c r="I22" s="238">
        <v>0.11940298507462699</v>
      </c>
      <c r="J22" s="239">
        <v>4.8082832032766865E-2</v>
      </c>
      <c r="K22" s="240">
        <v>-7.1320153041860124E-2</v>
      </c>
      <c r="M22" s="247"/>
      <c r="Y22" s="245"/>
      <c r="Z22" s="246"/>
      <c r="AA22" s="247"/>
      <c r="AB22" s="39"/>
    </row>
    <row r="23" spans="2:28" ht="23.25" customHeight="1">
      <c r="H23" s="241" t="s">
        <v>195</v>
      </c>
      <c r="I23" s="242"/>
      <c r="J23" s="243" t="s">
        <v>256</v>
      </c>
      <c r="K23" s="244"/>
      <c r="M23" s="247"/>
      <c r="X23" s="2"/>
      <c r="Y23" s="2"/>
      <c r="AB23" s="39"/>
    </row>
    <row r="24" spans="2:28" ht="9" customHeight="1">
      <c r="M24" s="247"/>
      <c r="X24" s="2"/>
      <c r="Y24" s="2"/>
      <c r="AB24" s="247"/>
    </row>
    <row r="25" spans="2:28" ht="16.5" customHeight="1">
      <c r="B25" s="52" t="s">
        <v>126</v>
      </c>
      <c r="C25" s="52"/>
      <c r="D25" s="51"/>
      <c r="E25" s="51"/>
      <c r="F25" s="51"/>
      <c r="G25" s="51"/>
      <c r="H25" s="51"/>
      <c r="I25" s="51"/>
      <c r="J25" s="51"/>
      <c r="K25" s="51"/>
      <c r="M25" s="247"/>
      <c r="X25" s="2"/>
      <c r="Y25" s="2"/>
      <c r="AB25" s="247"/>
    </row>
    <row r="26" spans="2:28" ht="27.75" customHeight="1">
      <c r="B26" s="56" t="s">
        <v>62</v>
      </c>
      <c r="C26" s="56" t="s">
        <v>99</v>
      </c>
      <c r="D26" s="56" t="s">
        <v>101</v>
      </c>
      <c r="E26" s="56" t="s">
        <v>102</v>
      </c>
      <c r="F26" s="56" t="s">
        <v>103</v>
      </c>
      <c r="G26" s="56" t="s">
        <v>104</v>
      </c>
      <c r="H26" s="56" t="s">
        <v>6</v>
      </c>
      <c r="I26" s="56" t="s">
        <v>7</v>
      </c>
      <c r="J26" s="56" t="s">
        <v>105</v>
      </c>
      <c r="K26" s="56" t="s">
        <v>71</v>
      </c>
      <c r="M26" s="247"/>
      <c r="X26" s="2"/>
      <c r="Y26" s="2"/>
      <c r="AB26" s="247"/>
    </row>
    <row r="27" spans="2:28" ht="23.25" customHeight="1">
      <c r="B27" s="75" t="s">
        <v>188</v>
      </c>
      <c r="C27" s="76">
        <v>11</v>
      </c>
      <c r="D27" s="77">
        <v>2.129985566672973E-2</v>
      </c>
      <c r="E27" s="77">
        <v>0.36079073148477359</v>
      </c>
      <c r="F27" s="77">
        <v>0.19984554721691175</v>
      </c>
      <c r="G27" s="78">
        <v>12.713409531510235</v>
      </c>
      <c r="H27" s="79">
        <v>0.55245803618933897</v>
      </c>
      <c r="I27" s="79">
        <v>19.627044114695678</v>
      </c>
      <c r="J27" s="80">
        <v>2.2536266468896193</v>
      </c>
      <c r="K27" s="81" t="s">
        <v>69</v>
      </c>
      <c r="M27" s="247"/>
      <c r="N27" s="286" t="s">
        <v>115</v>
      </c>
      <c r="Y27" s="2"/>
    </row>
    <row r="28" spans="2:28" ht="22.5" customHeight="1">
      <c r="B28" s="222" t="s">
        <v>115</v>
      </c>
      <c r="C28" s="68">
        <v>11</v>
      </c>
      <c r="D28" s="69">
        <v>3.0770544625412982E-2</v>
      </c>
      <c r="E28" s="69">
        <v>0.3739539673717836</v>
      </c>
      <c r="F28" s="69">
        <v>0.22801696033784438</v>
      </c>
      <c r="G28" s="70">
        <v>16.749166666666664</v>
      </c>
      <c r="H28" s="71">
        <v>0.31605096103886382</v>
      </c>
      <c r="I28" s="71">
        <v>16.68012644861421</v>
      </c>
      <c r="J28" s="72">
        <v>1.8261005725629373</v>
      </c>
      <c r="K28" s="73" t="s">
        <v>69</v>
      </c>
      <c r="M28" s="247"/>
      <c r="N28" s="39" t="s">
        <v>69</v>
      </c>
      <c r="O28" s="39">
        <v>16</v>
      </c>
      <c r="Y28" s="2"/>
    </row>
    <row r="29" spans="2:28" ht="22.5" customHeight="1">
      <c r="B29" s="53" t="s">
        <v>106</v>
      </c>
      <c r="C29" s="53"/>
      <c r="D29" s="66">
        <f>D28/D27-1</f>
        <v>0.44463629739409094</v>
      </c>
      <c r="E29" s="66">
        <f t="shared" ref="E29:J29" si="0">E28/E27-1</f>
        <v>3.6484406993602558E-2</v>
      </c>
      <c r="F29" s="66">
        <f t="shared" si="0"/>
        <v>0.14096592850455392</v>
      </c>
      <c r="G29" s="66">
        <f t="shared" si="0"/>
        <v>0.3174409764079249</v>
      </c>
      <c r="H29" s="66">
        <f t="shared" si="0"/>
        <v>-0.42791861040003676</v>
      </c>
      <c r="I29" s="66">
        <f t="shared" si="0"/>
        <v>-0.15014577074675117</v>
      </c>
      <c r="J29" s="66">
        <f t="shared" si="0"/>
        <v>-0.18970581259177921</v>
      </c>
      <c r="K29" s="67" t="str">
        <f>J23</f>
        <v>29위/(32개사)</v>
      </c>
      <c r="M29" s="2" t="s">
        <v>196</v>
      </c>
      <c r="N29" s="287">
        <v>0.125</v>
      </c>
      <c r="O29" s="39">
        <v>2</v>
      </c>
      <c r="X29" s="2"/>
      <c r="Y29" s="2"/>
    </row>
    <row r="30" spans="2:28" ht="22.5" customHeight="1">
      <c r="M30" s="2" t="s">
        <v>66</v>
      </c>
      <c r="N30" s="287">
        <v>0</v>
      </c>
      <c r="O30" s="39">
        <v>0</v>
      </c>
      <c r="X30" s="2"/>
      <c r="Y30" s="2"/>
    </row>
    <row r="31" spans="2:28" ht="17.25" customHeight="1">
      <c r="B31" s="52" t="s">
        <v>127</v>
      </c>
      <c r="C31" s="52"/>
      <c r="D31" s="51"/>
      <c r="E31" s="51"/>
      <c r="F31" s="51"/>
      <c r="G31" s="51"/>
      <c r="H31" s="51"/>
      <c r="I31" s="51"/>
      <c r="J31" s="51"/>
      <c r="K31" s="51"/>
      <c r="M31" s="2" t="s">
        <v>68</v>
      </c>
      <c r="N31" s="287">
        <v>0.1875</v>
      </c>
      <c r="O31" s="39">
        <v>3</v>
      </c>
      <c r="X31" s="2"/>
      <c r="Y31" s="2"/>
    </row>
    <row r="32" spans="2:28" ht="22.5" customHeight="1">
      <c r="B32" s="60"/>
      <c r="C32" s="60"/>
      <c r="M32" s="2" t="s">
        <v>69</v>
      </c>
      <c r="N32" s="287">
        <v>0.375</v>
      </c>
      <c r="O32" s="39">
        <v>6</v>
      </c>
      <c r="X32" s="2"/>
      <c r="Y32" s="2"/>
    </row>
    <row r="33" spans="2:28" ht="22.5" customHeight="1" thickBot="1">
      <c r="H33" s="194" t="s">
        <v>90</v>
      </c>
      <c r="I33" s="195" t="s">
        <v>91</v>
      </c>
      <c r="J33" s="196" t="str">
        <f>J10</f>
        <v>마니교통</v>
      </c>
      <c r="K33" s="197" t="s">
        <v>114</v>
      </c>
      <c r="M33" s="2" t="s">
        <v>67</v>
      </c>
      <c r="N33" s="287">
        <v>0.25</v>
      </c>
      <c r="O33" s="39">
        <v>4</v>
      </c>
      <c r="X33" s="2"/>
      <c r="Y33" s="2"/>
    </row>
    <row r="34" spans="2:28" ht="22.5" customHeight="1" thickTop="1">
      <c r="H34" s="202" t="s">
        <v>108</v>
      </c>
      <c r="I34" s="203" t="s">
        <v>69</v>
      </c>
      <c r="J34" s="204" t="s">
        <v>69</v>
      </c>
      <c r="K34" s="205"/>
      <c r="M34" s="2" t="s">
        <v>70</v>
      </c>
      <c r="N34" s="287">
        <v>6.25E-2</v>
      </c>
      <c r="O34" s="39">
        <v>1</v>
      </c>
      <c r="X34" s="2"/>
      <c r="Z34" s="39"/>
      <c r="AA34" s="39"/>
      <c r="AB34" s="39"/>
    </row>
    <row r="35" spans="2:28" ht="21" customHeight="1">
      <c r="H35" s="198" t="s">
        <v>93</v>
      </c>
      <c r="I35" s="199">
        <v>8.5347657415696804E-2</v>
      </c>
      <c r="J35" s="200" t="s">
        <v>257</v>
      </c>
      <c r="K35" s="201">
        <v>3.9652342584303196E-2</v>
      </c>
      <c r="M35" s="2"/>
      <c r="X35" s="2"/>
      <c r="Z35" s="39"/>
      <c r="AA35" s="39"/>
      <c r="AB35" s="39"/>
    </row>
    <row r="36" spans="2:28" ht="21" customHeight="1">
      <c r="H36" s="182" t="s">
        <v>94</v>
      </c>
      <c r="I36" s="174">
        <v>9.7881229483736204E-2</v>
      </c>
      <c r="J36" s="183" t="s">
        <v>187</v>
      </c>
      <c r="K36" s="184">
        <v>-9.7881229483736204E-2</v>
      </c>
      <c r="L36" s="4"/>
      <c r="M36" s="2"/>
      <c r="X36" s="2"/>
      <c r="Z36" s="39"/>
      <c r="AA36" s="39"/>
      <c r="AB36" s="39"/>
    </row>
    <row r="37" spans="2:28" ht="21" customHeight="1">
      <c r="H37" s="181" t="s">
        <v>95</v>
      </c>
      <c r="I37" s="174">
        <v>0.17547000895255147</v>
      </c>
      <c r="J37" s="183" t="s">
        <v>258</v>
      </c>
      <c r="K37" s="184">
        <v>1.2029991047448535E-2</v>
      </c>
      <c r="L37" s="4"/>
      <c r="M37" s="2"/>
      <c r="X37" s="2"/>
      <c r="Z37" s="39"/>
      <c r="AA37" s="39"/>
      <c r="AB37" s="39"/>
    </row>
    <row r="38" spans="2:28" ht="21" customHeight="1">
      <c r="H38" s="181" t="s">
        <v>98</v>
      </c>
      <c r="I38" s="174">
        <v>0.2348552670844524</v>
      </c>
      <c r="J38" s="183" t="s">
        <v>259</v>
      </c>
      <c r="K38" s="184">
        <v>0.1401447329155476</v>
      </c>
      <c r="L38" s="4"/>
      <c r="M38" s="2"/>
      <c r="X38" s="2"/>
      <c r="Z38" s="39"/>
      <c r="AA38" s="39"/>
      <c r="AB38" s="39"/>
    </row>
    <row r="39" spans="2:28" ht="21" customHeight="1">
      <c r="H39" s="185" t="s">
        <v>96</v>
      </c>
      <c r="I39" s="174">
        <v>0.22023276633840644</v>
      </c>
      <c r="J39" s="183" t="s">
        <v>260</v>
      </c>
      <c r="K39" s="184">
        <v>2.9767233661593562E-2</v>
      </c>
      <c r="L39" s="4"/>
      <c r="M39" s="2"/>
      <c r="X39" s="2"/>
      <c r="Z39" s="39"/>
      <c r="AA39" s="39"/>
      <c r="AB39" s="39"/>
    </row>
    <row r="40" spans="2:28" ht="21" customHeight="1">
      <c r="H40" s="186" t="s">
        <v>97</v>
      </c>
      <c r="I40" s="187">
        <v>0.18621307072515667</v>
      </c>
      <c r="J40" s="188" t="s">
        <v>261</v>
      </c>
      <c r="K40" s="189">
        <v>-0.12371307072515667</v>
      </c>
      <c r="L40" s="4"/>
      <c r="M40" s="2"/>
      <c r="X40" s="2"/>
      <c r="Z40" s="39"/>
      <c r="AA40" s="39"/>
      <c r="AB40" s="39"/>
    </row>
    <row r="41" spans="2:28" ht="22.5" customHeight="1">
      <c r="L41" s="4"/>
      <c r="M41" s="2"/>
      <c r="X41" s="2"/>
      <c r="Z41" s="39"/>
      <c r="AA41" s="39"/>
      <c r="AB41" s="39"/>
    </row>
    <row r="42" spans="2:28" ht="18" customHeight="1">
      <c r="B42" s="52" t="s">
        <v>128</v>
      </c>
      <c r="C42" s="52"/>
      <c r="D42" s="51"/>
      <c r="E42" s="51"/>
      <c r="F42" s="51"/>
      <c r="G42" s="51"/>
      <c r="H42" s="51"/>
      <c r="I42" s="51"/>
      <c r="J42" s="51"/>
      <c r="K42" s="51"/>
      <c r="L42" s="4"/>
      <c r="M42" s="2"/>
      <c r="X42" s="2"/>
      <c r="Z42" s="39"/>
      <c r="AA42" s="39"/>
      <c r="AB42" s="39"/>
    </row>
    <row r="43" spans="2:28" ht="30.75" customHeight="1">
      <c r="B43" s="56" t="s">
        <v>62</v>
      </c>
      <c r="C43" s="56" t="s">
        <v>100</v>
      </c>
      <c r="D43" s="56" t="s">
        <v>101</v>
      </c>
      <c r="E43" s="56" t="s">
        <v>102</v>
      </c>
      <c r="F43" s="56" t="s">
        <v>103</v>
      </c>
      <c r="G43" s="56" t="s">
        <v>104</v>
      </c>
      <c r="H43" s="56" t="s">
        <v>6</v>
      </c>
      <c r="I43" s="56" t="s">
        <v>7</v>
      </c>
      <c r="J43" s="56" t="s">
        <v>105</v>
      </c>
      <c r="K43" s="56" t="s">
        <v>71</v>
      </c>
      <c r="L43" s="4"/>
      <c r="M43" s="2"/>
      <c r="N43" s="39" t="s">
        <v>121</v>
      </c>
      <c r="X43" s="2"/>
      <c r="Z43" s="39"/>
      <c r="AA43" s="39"/>
      <c r="AB43" s="39"/>
    </row>
    <row r="44" spans="2:28" ht="22.5" customHeight="1">
      <c r="B44" s="224" t="s">
        <v>115</v>
      </c>
      <c r="C44" s="76">
        <v>1</v>
      </c>
      <c r="D44" s="77">
        <v>6.7715156896309539E-2</v>
      </c>
      <c r="E44" s="77">
        <v>0.40056657245528138</v>
      </c>
      <c r="F44" s="77">
        <v>0.20037294245033796</v>
      </c>
      <c r="G44" s="78">
        <v>21.9374</v>
      </c>
      <c r="H44" s="79">
        <v>4.3916506335701442</v>
      </c>
      <c r="I44" s="79">
        <v>45.20698076161969</v>
      </c>
      <c r="J44" s="80">
        <v>1.7537285056679037</v>
      </c>
      <c r="K44" s="82" t="s">
        <v>75</v>
      </c>
      <c r="L44" s="4"/>
      <c r="M44" s="2"/>
      <c r="N44" s="39">
        <v>1</v>
      </c>
      <c r="X44" s="2"/>
      <c r="Z44" s="39"/>
      <c r="AA44" s="39"/>
      <c r="AB44" s="39"/>
    </row>
    <row r="45" spans="2:28" ht="22.5" customHeight="1">
      <c r="B45" s="222" t="s">
        <v>115</v>
      </c>
      <c r="C45" s="68">
        <v>2</v>
      </c>
      <c r="D45" s="69">
        <v>5.2867493148698992E-2</v>
      </c>
      <c r="E45" s="69">
        <v>0.34322076591314921</v>
      </c>
      <c r="F45" s="69">
        <v>0.18997167183676331</v>
      </c>
      <c r="G45" s="70">
        <v>17.110421052631576</v>
      </c>
      <c r="H45" s="71">
        <v>1.177446932245541</v>
      </c>
      <c r="I45" s="71">
        <v>13.961414468083246</v>
      </c>
      <c r="J45" s="72">
        <v>1.9352067459377125</v>
      </c>
      <c r="K45" s="73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2" t="s">
        <v>115</v>
      </c>
      <c r="C46" s="68">
        <v>3</v>
      </c>
      <c r="D46" s="69">
        <v>2.9868779553214743E-2</v>
      </c>
      <c r="E46" s="69">
        <v>0.35220433325692546</v>
      </c>
      <c r="F46" s="69">
        <v>0.20364585758787976</v>
      </c>
      <c r="G46" s="70">
        <v>15.993500000000001</v>
      </c>
      <c r="H46" s="71">
        <v>1.3544852246950312</v>
      </c>
      <c r="I46" s="71">
        <v>13.04936960041665</v>
      </c>
      <c r="J46" s="72">
        <v>2.0665403482054359</v>
      </c>
      <c r="K46" s="73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2" t="s">
        <v>115</v>
      </c>
      <c r="C47" s="68">
        <v>4</v>
      </c>
      <c r="D47" s="69">
        <v>2.4997853083789615E-2</v>
      </c>
      <c r="E47" s="69">
        <v>0.35476311498254498</v>
      </c>
      <c r="F47" s="69">
        <v>0.22123126794501249</v>
      </c>
      <c r="G47" s="70">
        <v>17.091684210526314</v>
      </c>
      <c r="H47" s="71">
        <v>0.49059747938458625</v>
      </c>
      <c r="I47" s="71">
        <v>14.080711563486343</v>
      </c>
      <c r="J47" s="72">
        <v>1.9825554587390748</v>
      </c>
      <c r="K47" s="73" t="s">
        <v>69</v>
      </c>
      <c r="M47" s="2"/>
      <c r="N47" s="39">
        <v>3</v>
      </c>
      <c r="X47" s="2"/>
      <c r="Z47" s="39"/>
      <c r="AA47" s="39"/>
      <c r="AB47" s="39"/>
    </row>
    <row r="48" spans="2:28" ht="22.5" customHeight="1">
      <c r="B48" s="222" t="s">
        <v>115</v>
      </c>
      <c r="C48" s="68">
        <v>5</v>
      </c>
      <c r="D48" s="69">
        <v>2.7212720474049792E-2</v>
      </c>
      <c r="E48" s="69">
        <v>0.35703401521290851</v>
      </c>
      <c r="F48" s="69">
        <v>0.22370126342992042</v>
      </c>
      <c r="G48" s="70">
        <v>16.333066666666664</v>
      </c>
      <c r="H48" s="71">
        <v>0.4035583104224218</v>
      </c>
      <c r="I48" s="71">
        <v>14.331449998518293</v>
      </c>
      <c r="J48" s="72">
        <v>1.9030076454144353</v>
      </c>
      <c r="K48" s="73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22" t="s">
        <v>115</v>
      </c>
      <c r="C49" s="68">
        <v>6</v>
      </c>
      <c r="D49" s="69">
        <v>2.6120846618573695E-2</v>
      </c>
      <c r="E49" s="69">
        <v>0.35264410467527868</v>
      </c>
      <c r="F49" s="69">
        <v>0.20354331883422822</v>
      </c>
      <c r="G49" s="70">
        <v>15.48881818181818</v>
      </c>
      <c r="H49" s="71">
        <v>0.42977896713308322</v>
      </c>
      <c r="I49" s="71">
        <v>11.940487646863147</v>
      </c>
      <c r="J49" s="72">
        <v>1.813702780142606</v>
      </c>
      <c r="K49" s="73" t="s">
        <v>67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22" t="s">
        <v>115</v>
      </c>
      <c r="C50" s="68">
        <v>7</v>
      </c>
      <c r="D50" s="69">
        <v>3.2678858724883804E-2</v>
      </c>
      <c r="E50" s="69">
        <v>0.35882492674685501</v>
      </c>
      <c r="F50" s="69">
        <v>0.18652846376051202</v>
      </c>
      <c r="G50" s="70">
        <v>16.444499999999998</v>
      </c>
      <c r="H50" s="71">
        <v>1.5513972807934269</v>
      </c>
      <c r="I50" s="71">
        <v>12.972407236815322</v>
      </c>
      <c r="J50" s="72">
        <v>1.843045599379171</v>
      </c>
      <c r="K50" s="73" t="s">
        <v>69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22" t="s">
        <v>115</v>
      </c>
      <c r="C51" s="68">
        <v>8</v>
      </c>
      <c r="D51" s="69">
        <v>3.6420418050434694E-2</v>
      </c>
      <c r="E51" s="69">
        <v>0.35874579075575547</v>
      </c>
      <c r="F51" s="69">
        <v>0.16840100677997516</v>
      </c>
      <c r="G51" s="70">
        <v>17.696100000000001</v>
      </c>
      <c r="H51" s="71">
        <v>0.51321297993327664</v>
      </c>
      <c r="I51" s="71">
        <v>13.98385460743428</v>
      </c>
      <c r="J51" s="72">
        <v>1.7542047839820718</v>
      </c>
      <c r="K51" s="73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22" t="s">
        <v>115</v>
      </c>
      <c r="C52" s="68">
        <v>9</v>
      </c>
      <c r="D52" s="69">
        <v>3.098172798720792E-2</v>
      </c>
      <c r="E52" s="69">
        <v>0.36127130621271164</v>
      </c>
      <c r="F52" s="69">
        <v>0.20232443437380318</v>
      </c>
      <c r="G52" s="70">
        <v>17.213999999999999</v>
      </c>
      <c r="H52" s="71">
        <v>0.3357819014188686</v>
      </c>
      <c r="I52" s="71">
        <v>14.57483517385108</v>
      </c>
      <c r="J52" s="72">
        <v>1.7704412824101432</v>
      </c>
      <c r="K52" s="73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22" t="s">
        <v>115</v>
      </c>
      <c r="C53" s="68">
        <v>10</v>
      </c>
      <c r="D53" s="69">
        <v>2.8049157055165013E-2</v>
      </c>
      <c r="E53" s="69">
        <v>0.36382089519432737</v>
      </c>
      <c r="F53" s="69">
        <v>0.21505938644178416</v>
      </c>
      <c r="G53" s="70">
        <v>15.881142857142857</v>
      </c>
      <c r="H53" s="71">
        <v>0.39591602720042085</v>
      </c>
      <c r="I53" s="71">
        <v>14.569159917604376</v>
      </c>
      <c r="J53" s="72">
        <v>1.8915155438898799</v>
      </c>
      <c r="K53" s="73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22" t="s">
        <v>115</v>
      </c>
      <c r="C54" s="68">
        <v>11</v>
      </c>
      <c r="D54" s="69">
        <v>3.0770544625412982E-2</v>
      </c>
      <c r="E54" s="69">
        <v>0.3739539673717836</v>
      </c>
      <c r="F54" s="69">
        <v>0.22801696033784438</v>
      </c>
      <c r="G54" s="70">
        <v>16.749166666666664</v>
      </c>
      <c r="H54" s="71">
        <v>0.31605096103886382</v>
      </c>
      <c r="I54" s="71">
        <v>16.68012644861421</v>
      </c>
      <c r="J54" s="72">
        <v>1.8261005725629373</v>
      </c>
      <c r="K54" s="73" t="s">
        <v>197</v>
      </c>
      <c r="M54" s="2"/>
      <c r="N54" s="39">
        <v>3</v>
      </c>
      <c r="X54" s="2"/>
      <c r="Z54" s="39"/>
      <c r="AA54" s="39"/>
      <c r="AB54" s="39"/>
    </row>
    <row r="55" spans="2:28" ht="25.5" customHeight="1">
      <c r="B55" s="53" t="s">
        <v>106</v>
      </c>
      <c r="C55" s="53"/>
      <c r="D55" s="66" cm="1">
        <f t="array" aca="1" ref="D55" ca="1">(INDIRECT(ADDRESS(ROW()-1,COLUMN()))/INDIRECT(ADDRESS(ROW()-2,COLUMN())))-1</f>
        <v>9.7022080374670194E-2</v>
      </c>
      <c r="E55" s="66" cm="1">
        <f t="array" aca="1" ref="E55" ca="1">(INDIRECT(ADDRESS(ROW()-1,COLUMN()))/INDIRECT(ADDRESS(ROW()-2,COLUMN())))-1</f>
        <v>2.7851814756389537E-2</v>
      </c>
      <c r="F55" s="66" cm="1">
        <f t="array" aca="1" ref="F55" ca="1">(INDIRECT(ADDRESS(ROW()-1,COLUMN()))/INDIRECT(ADDRESS(ROW()-2,COLUMN())))-1</f>
        <v>6.0251143232791682E-2</v>
      </c>
      <c r="G55" s="66" cm="1">
        <f t="array" aca="1" ref="G55" ca="1">(INDIRECT(ADDRESS(ROW()-1,COLUMN()))/INDIRECT(ADDRESS(ROW()-2,COLUMN())))-1</f>
        <v>5.4657515352139585E-2</v>
      </c>
      <c r="H55" s="66" cm="1">
        <f t="array" aca="1" ref="H55" ca="1">(INDIRECT(ADDRESS(ROW()-1,COLUMN()))/INDIRECT(ADDRESS(ROW()-2,COLUMN())))-1</f>
        <v>-0.20172223571320014</v>
      </c>
      <c r="I55" s="66" cm="1">
        <f t="array" aca="1" ref="I55" ca="1">(INDIRECT(ADDRESS(ROW()-1,COLUMN()))/INDIRECT(ADDRESS(ROW()-2,COLUMN())))-1</f>
        <v>0.14489281076934901</v>
      </c>
      <c r="J55" s="66" cm="1">
        <f t="array" aca="1" ref="J55" ca="1">(INDIRECT(ADDRESS(ROW()-1,COLUMN()))/INDIRECT(ADDRESS(ROW()-2,COLUMN())))-1</f>
        <v>-3.4583364402291594E-2</v>
      </c>
      <c r="K55" s="74" t="str" cm="1">
        <f t="array" aca="1" ref="K55" ca="1">_xlfn.IFS(N55=0,"등급유지",N55&gt;0,N55&amp;"등급 상승",N55&lt;0,N55&amp;"등급 하락")</f>
        <v>등급유지</v>
      </c>
      <c r="M55" s="288"/>
      <c r="N55" s="39" cm="1">
        <f t="array" aca="1" ref="N55" ca="1">(INDIRECT(ADDRESS(ROW()-1,COLUMN()))-INDIRECT(ADDRESS(ROW()-2,COLUMN())))</f>
        <v>0</v>
      </c>
      <c r="O55" s="39" t="s">
        <v>122</v>
      </c>
      <c r="X55" s="289"/>
      <c r="Z55" s="248"/>
      <c r="AA55" s="39"/>
      <c r="AB55" s="39"/>
    </row>
    <row r="56" spans="2:28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88"/>
      <c r="N56" s="2"/>
      <c r="O56" s="2"/>
      <c r="X56" s="289"/>
      <c r="Z56" s="248"/>
      <c r="AA56" s="39"/>
      <c r="AB56" s="39"/>
    </row>
    <row r="57" spans="2:28" ht="18" customHeight="1">
      <c r="B57" s="52" t="s">
        <v>129</v>
      </c>
      <c r="C57" s="52"/>
      <c r="D57" s="51"/>
      <c r="E57" s="51"/>
      <c r="F57" s="51"/>
      <c r="G57" s="51"/>
      <c r="H57" s="51"/>
      <c r="I57" s="51"/>
      <c r="J57" s="51"/>
      <c r="K57" s="51"/>
      <c r="M57" s="288"/>
      <c r="X57" s="289"/>
      <c r="Z57" s="248"/>
      <c r="AA57" s="39"/>
      <c r="AB57" s="39"/>
    </row>
    <row r="58" spans="2:28" ht="21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88"/>
      <c r="X58" s="289"/>
      <c r="Z58" s="248"/>
      <c r="AA58" s="39"/>
      <c r="AB58" s="39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88"/>
      <c r="N59" s="289"/>
      <c r="P59" s="248"/>
      <c r="AA59" s="40"/>
    </row>
    <row r="60" spans="2:28" ht="25.5" customHeight="1">
      <c r="B60" s="48"/>
      <c r="C60" s="48"/>
      <c r="D60" s="49"/>
      <c r="M60" s="288"/>
      <c r="N60" s="289"/>
      <c r="P60" s="248"/>
      <c r="AA60" s="40"/>
    </row>
    <row r="61" spans="2:28" ht="25.5" customHeight="1">
      <c r="B61" s="48"/>
      <c r="C61" s="48"/>
      <c r="D61" s="49"/>
      <c r="M61" s="288"/>
      <c r="N61" s="289"/>
      <c r="P61" s="248"/>
      <c r="AA61" s="40"/>
    </row>
    <row r="62" spans="2:28" ht="25.5" customHeight="1">
      <c r="B62" s="48"/>
      <c r="C62" s="48"/>
      <c r="D62" s="49"/>
      <c r="M62" s="288"/>
      <c r="N62" s="289"/>
      <c r="P62" s="248"/>
      <c r="AA62" s="40"/>
    </row>
    <row r="63" spans="2:28" ht="25.5" customHeight="1">
      <c r="B63" s="48"/>
      <c r="C63" s="48"/>
      <c r="D63" s="49"/>
      <c r="M63" s="288"/>
      <c r="N63" s="289"/>
      <c r="P63" s="248"/>
      <c r="AA63" s="40"/>
    </row>
    <row r="64" spans="2:28" ht="25.5" customHeight="1">
      <c r="B64" s="48"/>
      <c r="C64" s="48"/>
      <c r="D64" s="49"/>
      <c r="M64" s="288"/>
      <c r="N64" s="289"/>
      <c r="P64" s="248"/>
      <c r="AA64" s="40"/>
    </row>
    <row r="65" spans="2:27" ht="25.5" customHeight="1">
      <c r="B65" s="48"/>
      <c r="C65" s="48"/>
      <c r="D65" s="49"/>
      <c r="M65" s="288"/>
      <c r="N65" s="289"/>
      <c r="P65" s="248"/>
      <c r="AA65" s="40"/>
    </row>
    <row r="66" spans="2:27" ht="25.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288"/>
      <c r="N66" s="289"/>
      <c r="P66" s="248"/>
      <c r="AA66" s="40"/>
    </row>
    <row r="67" spans="2:27" ht="25.5" customHeight="1">
      <c r="B67" s="48"/>
      <c r="C67" s="48"/>
      <c r="D67" s="49"/>
      <c r="E67" s="49"/>
      <c r="F67" s="49"/>
      <c r="G67" s="49"/>
      <c r="H67" s="49"/>
      <c r="I67" s="49"/>
      <c r="J67" s="49"/>
      <c r="K67" s="49"/>
      <c r="M67" s="288"/>
      <c r="N67" s="289"/>
      <c r="P67" s="248"/>
      <c r="AA67" s="40"/>
    </row>
    <row r="68" spans="2:27" ht="25.5" customHeight="1" thickBot="1">
      <c r="B68" s="206" t="s">
        <v>90</v>
      </c>
      <c r="C68" s="207" t="s">
        <v>119</v>
      </c>
      <c r="D68" s="207" t="s">
        <v>117</v>
      </c>
      <c r="E68" s="207" t="s">
        <v>118</v>
      </c>
      <c r="F68" s="207"/>
      <c r="G68" s="207" t="s">
        <v>157</v>
      </c>
      <c r="H68" s="207" t="s">
        <v>157</v>
      </c>
      <c r="I68" s="207" t="s">
        <v>157</v>
      </c>
      <c r="J68" s="207" t="s">
        <v>157</v>
      </c>
      <c r="K68" s="208" t="s">
        <v>157</v>
      </c>
      <c r="M68" s="290">
        <v>1</v>
      </c>
      <c r="N68" s="291">
        <v>2</v>
      </c>
      <c r="O68" s="291">
        <v>3</v>
      </c>
      <c r="P68" s="290"/>
      <c r="Q68" s="291"/>
      <c r="R68" s="291"/>
      <c r="S68" s="290"/>
      <c r="T68" s="291"/>
      <c r="U68" s="292"/>
      <c r="AA68" s="40"/>
    </row>
    <row r="69" spans="2:27" ht="25.5" customHeight="1" thickTop="1">
      <c r="B69" s="211" t="s">
        <v>108</v>
      </c>
      <c r="C69" s="212" t="s">
        <v>69</v>
      </c>
      <c r="D69" s="213" t="s">
        <v>67</v>
      </c>
      <c r="E69" s="213" t="s">
        <v>120</v>
      </c>
      <c r="F69" s="213"/>
      <c r="G69" s="213" t="s">
        <v>157</v>
      </c>
      <c r="H69" s="213" t="s">
        <v>157</v>
      </c>
      <c r="I69" s="213" t="s">
        <v>157</v>
      </c>
      <c r="J69" s="213" t="s">
        <v>157</v>
      </c>
      <c r="K69" s="213" t="s">
        <v>157</v>
      </c>
      <c r="M69" s="290" t="s">
        <v>118</v>
      </c>
      <c r="N69" s="290" t="s">
        <v>119</v>
      </c>
      <c r="O69" s="290" t="s">
        <v>117</v>
      </c>
      <c r="P69" s="290"/>
      <c r="Q69" s="290"/>
      <c r="R69" s="290"/>
      <c r="S69" s="290"/>
      <c r="T69" s="290"/>
      <c r="U69" s="288"/>
      <c r="AA69" s="40"/>
    </row>
    <row r="70" spans="2:27" ht="25.5" customHeight="1">
      <c r="B70" s="209" t="s">
        <v>93</v>
      </c>
      <c r="C70" s="199" t="s">
        <v>187</v>
      </c>
      <c r="D70" s="199" t="s">
        <v>187</v>
      </c>
      <c r="E70" s="199" t="s">
        <v>157</v>
      </c>
      <c r="F70" s="199" t="s">
        <v>157</v>
      </c>
      <c r="G70" s="199" t="s">
        <v>157</v>
      </c>
      <c r="H70" s="199" t="s">
        <v>157</v>
      </c>
      <c r="I70" s="199" t="s">
        <v>157</v>
      </c>
      <c r="J70" s="199" t="s">
        <v>157</v>
      </c>
      <c r="K70" s="210" t="s">
        <v>157</v>
      </c>
      <c r="M70" s="288"/>
      <c r="N70" s="289"/>
      <c r="P70" s="248"/>
      <c r="AA70" s="40"/>
    </row>
    <row r="71" spans="2:27" ht="25.5" customHeight="1">
      <c r="B71" s="173" t="s">
        <v>94</v>
      </c>
      <c r="C71" s="175" t="s">
        <v>187</v>
      </c>
      <c r="D71" s="175" t="s">
        <v>187</v>
      </c>
      <c r="E71" s="175" t="s">
        <v>157</v>
      </c>
      <c r="F71" s="175" t="s">
        <v>157</v>
      </c>
      <c r="G71" s="175" t="s">
        <v>157</v>
      </c>
      <c r="H71" s="175" t="s">
        <v>157</v>
      </c>
      <c r="I71" s="175" t="s">
        <v>157</v>
      </c>
      <c r="J71" s="175" t="s">
        <v>157</v>
      </c>
      <c r="K71" s="176" t="s">
        <v>157</v>
      </c>
      <c r="M71" s="293">
        <v>0</v>
      </c>
      <c r="N71" s="293">
        <v>8.3333333333333329E-2</v>
      </c>
      <c r="O71" s="293">
        <v>0</v>
      </c>
      <c r="P71" s="293"/>
      <c r="Q71" s="293"/>
      <c r="R71" s="293"/>
      <c r="S71" s="293"/>
      <c r="T71" s="293"/>
      <c r="AA71" s="40"/>
    </row>
    <row r="72" spans="2:27" ht="25.5" customHeight="1">
      <c r="B72" s="172" t="s">
        <v>95</v>
      </c>
      <c r="C72" s="175" t="s">
        <v>262</v>
      </c>
      <c r="D72" s="175" t="s">
        <v>187</v>
      </c>
      <c r="E72" s="175" t="s">
        <v>157</v>
      </c>
      <c r="F72" s="175" t="s">
        <v>157</v>
      </c>
      <c r="G72" s="175" t="s">
        <v>157</v>
      </c>
      <c r="H72" s="175" t="s">
        <v>157</v>
      </c>
      <c r="I72" s="175" t="s">
        <v>157</v>
      </c>
      <c r="J72" s="175" t="s">
        <v>157</v>
      </c>
      <c r="K72" s="176" t="s">
        <v>157</v>
      </c>
      <c r="M72" s="293">
        <v>0</v>
      </c>
      <c r="N72" s="293">
        <v>0.16666666666666666</v>
      </c>
      <c r="O72" s="293">
        <v>0</v>
      </c>
      <c r="P72" s="293"/>
      <c r="Q72" s="293"/>
      <c r="R72" s="293"/>
      <c r="S72" s="293"/>
      <c r="T72" s="293"/>
      <c r="AA72" s="40"/>
    </row>
    <row r="73" spans="2:27" ht="25.5" customHeight="1">
      <c r="B73" s="172" t="s">
        <v>98</v>
      </c>
      <c r="C73" s="175" t="s">
        <v>263</v>
      </c>
      <c r="D73" s="175" t="s">
        <v>186</v>
      </c>
      <c r="E73" s="175" t="s">
        <v>157</v>
      </c>
      <c r="F73" s="175" t="s">
        <v>157</v>
      </c>
      <c r="G73" s="175" t="s">
        <v>157</v>
      </c>
      <c r="H73" s="175" t="s">
        <v>157</v>
      </c>
      <c r="I73" s="175" t="s">
        <v>157</v>
      </c>
      <c r="J73" s="175" t="s">
        <v>157</v>
      </c>
      <c r="K73" s="176" t="s">
        <v>157</v>
      </c>
      <c r="M73" s="293">
        <v>0.5</v>
      </c>
      <c r="N73" s="293">
        <v>0</v>
      </c>
      <c r="O73" s="293">
        <v>0</v>
      </c>
      <c r="P73" s="293"/>
      <c r="Q73" s="293"/>
      <c r="R73" s="293"/>
      <c r="S73" s="293"/>
      <c r="T73" s="293"/>
      <c r="AA73" s="40"/>
    </row>
    <row r="74" spans="2:27" ht="25.5" customHeight="1">
      <c r="B74" s="177" t="s">
        <v>96</v>
      </c>
      <c r="C74" s="175" t="s">
        <v>262</v>
      </c>
      <c r="D74" s="175" t="s">
        <v>187</v>
      </c>
      <c r="E74" s="175" t="s">
        <v>157</v>
      </c>
      <c r="F74" s="175" t="s">
        <v>157</v>
      </c>
      <c r="G74" s="175" t="s">
        <v>157</v>
      </c>
      <c r="H74" s="175" t="s">
        <v>157</v>
      </c>
      <c r="I74" s="175" t="s">
        <v>157</v>
      </c>
      <c r="J74" s="175" t="s">
        <v>157</v>
      </c>
      <c r="K74" s="176" t="s">
        <v>157</v>
      </c>
      <c r="M74" s="293">
        <v>0.5</v>
      </c>
      <c r="N74" s="293">
        <v>0.58333333333333337</v>
      </c>
      <c r="O74" s="293">
        <v>0</v>
      </c>
      <c r="P74" s="293"/>
      <c r="Q74" s="293"/>
      <c r="R74" s="293"/>
      <c r="S74" s="293"/>
      <c r="T74" s="293"/>
      <c r="AA74" s="40"/>
    </row>
    <row r="75" spans="2:27" ht="25.5" customHeight="1">
      <c r="B75" s="178" t="s">
        <v>97</v>
      </c>
      <c r="C75" s="179" t="s">
        <v>187</v>
      </c>
      <c r="D75" s="179" t="s">
        <v>186</v>
      </c>
      <c r="E75" s="179" t="s">
        <v>157</v>
      </c>
      <c r="F75" s="179" t="s">
        <v>157</v>
      </c>
      <c r="G75" s="179" t="s">
        <v>157</v>
      </c>
      <c r="H75" s="179" t="s">
        <v>157</v>
      </c>
      <c r="I75" s="179" t="s">
        <v>157</v>
      </c>
      <c r="J75" s="179" t="s">
        <v>157</v>
      </c>
      <c r="K75" s="180" t="s">
        <v>157</v>
      </c>
      <c r="M75" s="293">
        <v>0</v>
      </c>
      <c r="N75" s="293">
        <v>0.16666666666666666</v>
      </c>
      <c r="O75" s="293">
        <v>0</v>
      </c>
      <c r="P75" s="293"/>
      <c r="Q75" s="293"/>
      <c r="R75" s="293"/>
      <c r="S75" s="293"/>
      <c r="T75" s="293"/>
      <c r="AA75" s="40"/>
    </row>
    <row r="76" spans="2:27" ht="15.75" customHeight="1">
      <c r="B76" s="48"/>
      <c r="C76" s="48"/>
      <c r="D76" s="49"/>
      <c r="E76" s="49"/>
      <c r="F76" s="49"/>
      <c r="G76" s="49"/>
      <c r="H76" s="49"/>
      <c r="I76" s="49"/>
      <c r="J76" s="49"/>
      <c r="K76" s="49"/>
      <c r="M76" s="293">
        <v>0</v>
      </c>
      <c r="N76" s="293">
        <v>0</v>
      </c>
      <c r="O76" s="293">
        <v>0</v>
      </c>
      <c r="P76" s="293"/>
      <c r="Q76" s="293"/>
      <c r="R76" s="293"/>
      <c r="S76" s="293"/>
      <c r="T76" s="293"/>
      <c r="AA76" s="40"/>
    </row>
    <row r="77" spans="2:27" ht="17.25" customHeight="1">
      <c r="B77" s="52" t="s">
        <v>130</v>
      </c>
      <c r="C77" s="52"/>
      <c r="D77" s="51"/>
      <c r="E77" s="51"/>
      <c r="F77" s="51"/>
      <c r="G77" s="51"/>
      <c r="H77" s="51"/>
      <c r="I77" s="51"/>
      <c r="J77" s="51"/>
      <c r="K77" s="51"/>
      <c r="M77" s="288"/>
      <c r="N77" s="289"/>
      <c r="P77" s="248"/>
      <c r="AA77" s="40"/>
    </row>
    <row r="78" spans="2:27" ht="30.75" customHeight="1">
      <c r="B78" s="56" t="s">
        <v>74</v>
      </c>
      <c r="C78" s="56" t="s">
        <v>100</v>
      </c>
      <c r="D78" s="56" t="s">
        <v>101</v>
      </c>
      <c r="E78" s="56" t="s">
        <v>102</v>
      </c>
      <c r="F78" s="56" t="s">
        <v>103</v>
      </c>
      <c r="G78" s="56" t="s">
        <v>104</v>
      </c>
      <c r="H78" s="56" t="s">
        <v>6</v>
      </c>
      <c r="I78" s="56" t="s">
        <v>7</v>
      </c>
      <c r="J78" s="56" t="s">
        <v>105</v>
      </c>
      <c r="K78" s="56" t="s">
        <v>107</v>
      </c>
      <c r="M78" s="288"/>
      <c r="N78" s="289"/>
      <c r="P78" s="248"/>
      <c r="AA78" s="40"/>
    </row>
    <row r="79" spans="2:27" ht="20.25" customHeight="1">
      <c r="B79" s="86" t="s">
        <v>119</v>
      </c>
      <c r="C79" s="65">
        <v>1</v>
      </c>
      <c r="D79" s="87">
        <v>6.5686794639407034E-2</v>
      </c>
      <c r="E79" s="87">
        <v>0.41931462227621874</v>
      </c>
      <c r="F79" s="87">
        <v>0.23080122252757274</v>
      </c>
      <c r="G79" s="88">
        <v>22.714000000000002</v>
      </c>
      <c r="H79" s="89">
        <v>3.0043859743245172</v>
      </c>
      <c r="I79" s="89">
        <v>64.546013673389766</v>
      </c>
      <c r="J79" s="90">
        <v>1.6241175772495127</v>
      </c>
      <c r="K79" s="73"/>
      <c r="M79" s="288"/>
      <c r="N79" s="289"/>
      <c r="P79" s="248"/>
      <c r="AA79" s="40"/>
    </row>
    <row r="80" spans="2:27" ht="20.25" customHeight="1">
      <c r="B80" s="86" t="s">
        <v>119</v>
      </c>
      <c r="C80" s="65">
        <v>2</v>
      </c>
      <c r="D80" s="87">
        <v>5.7818711171387011E-2</v>
      </c>
      <c r="E80" s="87">
        <v>0.35366910373083138</v>
      </c>
      <c r="F80" s="87">
        <v>0.22963720918477493</v>
      </c>
      <c r="G80" s="88">
        <v>17.094999999999999</v>
      </c>
      <c r="H80" s="89">
        <v>8.1624600421128526E-2</v>
      </c>
      <c r="I80" s="89">
        <v>16.034699282728358</v>
      </c>
      <c r="J80" s="90">
        <v>1.8393149982328749</v>
      </c>
      <c r="K80" s="73"/>
      <c r="M80" s="288"/>
      <c r="N80" s="289"/>
      <c r="P80" s="248"/>
      <c r="AA80" s="40"/>
    </row>
    <row r="81" spans="2:27" ht="20.25" customHeight="1">
      <c r="B81" s="86" t="s">
        <v>119</v>
      </c>
      <c r="C81" s="65">
        <v>3</v>
      </c>
      <c r="D81" s="87">
        <v>2.5943403839706582E-2</v>
      </c>
      <c r="E81" s="87">
        <v>0.35294814778462796</v>
      </c>
      <c r="F81" s="87">
        <v>0.25155824155480533</v>
      </c>
      <c r="G81" s="88">
        <v>16.278199999999998</v>
      </c>
      <c r="H81" s="89">
        <v>0.16424462547591348</v>
      </c>
      <c r="I81" s="89">
        <v>10.819614703225801</v>
      </c>
      <c r="J81" s="90">
        <v>1.8938049047045566</v>
      </c>
      <c r="K81" s="73"/>
      <c r="M81" s="288"/>
      <c r="N81" s="289"/>
      <c r="P81" s="248"/>
      <c r="AA81" s="40"/>
    </row>
    <row r="82" spans="2:27" ht="20.25" customHeight="1">
      <c r="B82" s="86" t="s">
        <v>119</v>
      </c>
      <c r="C82" s="65">
        <v>4</v>
      </c>
      <c r="D82" s="87">
        <v>1.975937866025106E-2</v>
      </c>
      <c r="E82" s="87">
        <v>0.36541768063588459</v>
      </c>
      <c r="F82" s="87">
        <v>0.26479950034510941</v>
      </c>
      <c r="G82" s="88">
        <v>17.241599999999998</v>
      </c>
      <c r="H82" s="89">
        <v>0.14659738856511051</v>
      </c>
      <c r="I82" s="89">
        <v>13.598501239289707</v>
      </c>
      <c r="J82" s="90">
        <v>1.8553963792685153</v>
      </c>
      <c r="K82" s="73"/>
      <c r="M82" s="288"/>
      <c r="N82" s="289"/>
      <c r="P82" s="248"/>
      <c r="AA82" s="40"/>
    </row>
    <row r="83" spans="2:27" ht="20.25" customHeight="1">
      <c r="B83" s="86" t="s">
        <v>119</v>
      </c>
      <c r="C83" s="65">
        <v>5</v>
      </c>
      <c r="D83" s="87">
        <v>2.1741795657762849E-2</v>
      </c>
      <c r="E83" s="87">
        <v>0.3631551549422094</v>
      </c>
      <c r="F83" s="87">
        <v>0.24108433079428368</v>
      </c>
      <c r="G83" s="88">
        <v>16.490200000000002</v>
      </c>
      <c r="H83" s="89">
        <v>0.13859506045072323</v>
      </c>
      <c r="I83" s="89">
        <v>10.138761729895215</v>
      </c>
      <c r="J83" s="90">
        <v>1.8552178740497043</v>
      </c>
      <c r="K83" s="73"/>
      <c r="M83" s="288"/>
      <c r="N83" s="289"/>
      <c r="P83" s="248"/>
      <c r="AA83" s="40"/>
    </row>
    <row r="84" spans="2:27" ht="20.25" customHeight="1">
      <c r="B84" s="86" t="s">
        <v>119</v>
      </c>
      <c r="C84" s="65">
        <v>6</v>
      </c>
      <c r="D84" s="87">
        <v>1.9174917702251049E-2</v>
      </c>
      <c r="E84" s="87">
        <v>0.36137202967771692</v>
      </c>
      <c r="F84" s="87">
        <v>0.21821013381021676</v>
      </c>
      <c r="G84" s="88">
        <v>16.832250000000002</v>
      </c>
      <c r="H84" s="89">
        <v>0.15755244318427203</v>
      </c>
      <c r="I84" s="89">
        <v>7.7664086699070563</v>
      </c>
      <c r="J84" s="90">
        <v>1.8149142255795059</v>
      </c>
      <c r="K84" s="73"/>
      <c r="M84" s="288"/>
      <c r="N84" s="289"/>
      <c r="P84" s="248"/>
      <c r="AA84" s="40"/>
    </row>
    <row r="85" spans="2:27" ht="20.25" customHeight="1">
      <c r="B85" s="86" t="s">
        <v>119</v>
      </c>
      <c r="C85" s="65">
        <v>7</v>
      </c>
      <c r="D85" s="87">
        <v>2.7512221456688461E-2</v>
      </c>
      <c r="E85" s="87">
        <v>0.36612540582745001</v>
      </c>
      <c r="F85" s="87">
        <v>0.21254665514042118</v>
      </c>
      <c r="G85" s="88">
        <v>18.082750000000001</v>
      </c>
      <c r="H85" s="89">
        <v>0.31393410682275646</v>
      </c>
      <c r="I85" s="89">
        <v>8.520436955597912</v>
      </c>
      <c r="J85" s="90">
        <v>1.7431813579992943</v>
      </c>
      <c r="K85" s="73"/>
      <c r="M85" s="288"/>
      <c r="N85" s="289"/>
      <c r="P85" s="248"/>
      <c r="AA85" s="40"/>
    </row>
    <row r="86" spans="2:27" ht="20.25" customHeight="1">
      <c r="B86" s="86" t="s">
        <v>119</v>
      </c>
      <c r="C86" s="65">
        <v>8</v>
      </c>
      <c r="D86" s="87">
        <v>3.2358353998906048E-2</v>
      </c>
      <c r="E86" s="87">
        <v>0.35677833776613205</v>
      </c>
      <c r="F86" s="87">
        <v>0.1986521460554812</v>
      </c>
      <c r="G86" s="88">
        <v>18.49175</v>
      </c>
      <c r="H86" s="89">
        <v>0.18484642843196858</v>
      </c>
      <c r="I86" s="89">
        <v>7.7288912888116856</v>
      </c>
      <c r="J86" s="90">
        <v>1.7381838481951635</v>
      </c>
      <c r="K86" s="73"/>
      <c r="M86" s="288"/>
      <c r="N86" s="289"/>
      <c r="P86" s="248"/>
      <c r="AA86" s="40"/>
    </row>
    <row r="87" spans="2:27" ht="20.25" customHeight="1">
      <c r="B87" s="86" t="s">
        <v>119</v>
      </c>
      <c r="C87" s="65">
        <v>9</v>
      </c>
      <c r="D87" s="87">
        <v>2.4684407165237506E-2</v>
      </c>
      <c r="E87" s="87">
        <v>0.36472110327763035</v>
      </c>
      <c r="F87" s="87">
        <v>0.21425147992609986</v>
      </c>
      <c r="G87" s="88">
        <v>18.289250000000003</v>
      </c>
      <c r="H87" s="89">
        <v>0.20737836829130241</v>
      </c>
      <c r="I87" s="89">
        <v>9.3142512843979262</v>
      </c>
      <c r="J87" s="90">
        <v>1.7823154014738289</v>
      </c>
      <c r="K87" s="73"/>
      <c r="M87" s="288"/>
      <c r="N87" s="289"/>
      <c r="P87" s="248"/>
      <c r="AA87" s="40"/>
    </row>
    <row r="88" spans="2:27" ht="20.25" customHeight="1">
      <c r="B88" s="86" t="s">
        <v>119</v>
      </c>
      <c r="C88" s="65">
        <v>10</v>
      </c>
      <c r="D88" s="87">
        <v>2.1742545465324798E-2</v>
      </c>
      <c r="E88" s="87">
        <v>0.37195580379276033</v>
      </c>
      <c r="F88" s="87">
        <v>0.22086253349948926</v>
      </c>
      <c r="G88" s="88">
        <v>17.003499999999999</v>
      </c>
      <c r="H88" s="89">
        <v>0.26024264729819768</v>
      </c>
      <c r="I88" s="89">
        <v>9.6093369955202412</v>
      </c>
      <c r="J88" s="90">
        <v>1.8519006625268628</v>
      </c>
      <c r="K88" s="73"/>
      <c r="M88" s="288"/>
      <c r="N88" s="289"/>
      <c r="P88" s="248"/>
      <c r="AA88" s="40"/>
    </row>
    <row r="89" spans="2:27" ht="20.25" customHeight="1">
      <c r="B89" s="86" t="s">
        <v>119</v>
      </c>
      <c r="C89" s="65">
        <v>11</v>
      </c>
      <c r="D89" s="87">
        <v>2.7833498009260282E-2</v>
      </c>
      <c r="E89" s="87">
        <v>0.38241218306915031</v>
      </c>
      <c r="F89" s="87">
        <v>0.22221844426093459</v>
      </c>
      <c r="G89" s="88">
        <v>17.4315</v>
      </c>
      <c r="H89" s="89">
        <v>0.39947295582024195</v>
      </c>
      <c r="I89" s="89">
        <v>15.203197493019209</v>
      </c>
      <c r="J89" s="90">
        <v>1.8375270624776749</v>
      </c>
      <c r="K89" s="73" t="s">
        <v>69</v>
      </c>
      <c r="M89" s="288"/>
      <c r="N89" s="289"/>
      <c r="P89" s="248"/>
      <c r="AA89" s="40"/>
    </row>
    <row r="90" spans="2:27" ht="20.25" customHeight="1">
      <c r="B90" s="86" t="s">
        <v>117</v>
      </c>
      <c r="C90" s="65">
        <v>1</v>
      </c>
      <c r="D90" s="87">
        <v>4.9734414991513619E-2</v>
      </c>
      <c r="E90" s="87">
        <v>0.38938162539842364</v>
      </c>
      <c r="F90" s="87">
        <v>0.21985608345759652</v>
      </c>
      <c r="G90" s="88">
        <v>18.080249999999999</v>
      </c>
      <c r="H90" s="89">
        <v>6.5445531819935709</v>
      </c>
      <c r="I90" s="89">
        <v>42.675940540916415</v>
      </c>
      <c r="J90" s="90">
        <v>1.6667768860486878</v>
      </c>
      <c r="K90" s="73"/>
      <c r="M90" s="288"/>
      <c r="N90" s="289"/>
      <c r="P90" s="248"/>
      <c r="AA90" s="40"/>
    </row>
    <row r="91" spans="2:27" ht="20.25" customHeight="1">
      <c r="B91" s="86" t="s">
        <v>117</v>
      </c>
      <c r="C91" s="65">
        <v>2</v>
      </c>
      <c r="D91" s="87">
        <v>3.3813189863208692E-2</v>
      </c>
      <c r="E91" s="87">
        <v>0.34307319076745835</v>
      </c>
      <c r="F91" s="87">
        <v>0.20571902293659691</v>
      </c>
      <c r="G91" s="88">
        <v>14.21475</v>
      </c>
      <c r="H91" s="89">
        <v>3.0689063590740466</v>
      </c>
      <c r="I91" s="89">
        <v>13.799848927969629</v>
      </c>
      <c r="J91" s="90">
        <v>1.8412627096749083</v>
      </c>
      <c r="K91" s="73"/>
      <c r="M91" s="288"/>
      <c r="N91" s="289"/>
      <c r="P91" s="248"/>
      <c r="AA91" s="40"/>
    </row>
    <row r="92" spans="2:27" ht="20.25" customHeight="1">
      <c r="B92" s="86" t="s">
        <v>117</v>
      </c>
      <c r="C92" s="65">
        <v>3</v>
      </c>
      <c r="D92" s="87">
        <v>1.4816366247936013E-2</v>
      </c>
      <c r="E92" s="87">
        <v>0.33944351527467292</v>
      </c>
      <c r="F92" s="87">
        <v>0.22972908067108774</v>
      </c>
      <c r="G92" s="88">
        <v>13.575749999999999</v>
      </c>
      <c r="H92" s="89">
        <v>1.855491346555961</v>
      </c>
      <c r="I92" s="89">
        <v>10.259970934176163</v>
      </c>
      <c r="J92" s="90">
        <v>1.9047046157369127</v>
      </c>
      <c r="K92" s="73"/>
      <c r="M92" s="288"/>
      <c r="N92" s="289"/>
      <c r="P92" s="248"/>
      <c r="AA92" s="40"/>
    </row>
    <row r="93" spans="2:27" ht="20.25" customHeight="1">
      <c r="B93" s="86" t="s">
        <v>117</v>
      </c>
      <c r="C93" s="65">
        <v>4</v>
      </c>
      <c r="D93" s="87">
        <v>1.7665534236639368E-2</v>
      </c>
      <c r="E93" s="87">
        <v>0.34695921174220801</v>
      </c>
      <c r="F93" s="87">
        <v>0.24513673020110135</v>
      </c>
      <c r="G93" s="88">
        <v>14.67625</v>
      </c>
      <c r="H93" s="89">
        <v>0.73320175159248335</v>
      </c>
      <c r="I93" s="89">
        <v>10.830184909064874</v>
      </c>
      <c r="J93" s="90">
        <v>1.8567675155122052</v>
      </c>
      <c r="K93" s="73"/>
      <c r="M93" s="288"/>
      <c r="N93" s="289"/>
      <c r="P93" s="248"/>
      <c r="AA93" s="40"/>
    </row>
    <row r="94" spans="2:27" ht="20.25" customHeight="1">
      <c r="B94" s="86" t="s">
        <v>117</v>
      </c>
      <c r="C94" s="65">
        <v>5</v>
      </c>
      <c r="D94" s="87">
        <v>2.0840244154956972E-2</v>
      </c>
      <c r="E94" s="87">
        <v>0.33725342875533942</v>
      </c>
      <c r="F94" s="87">
        <v>0.23252928921815771</v>
      </c>
      <c r="G94" s="88">
        <v>14.555499999999999</v>
      </c>
      <c r="H94" s="89">
        <v>0.29944639084598496</v>
      </c>
      <c r="I94" s="89">
        <v>10.23006649543222</v>
      </c>
      <c r="J94" s="90">
        <v>1.8308881629076286</v>
      </c>
      <c r="K94" s="73"/>
      <c r="M94" s="288"/>
      <c r="N94" s="289"/>
      <c r="P94" s="248"/>
      <c r="AA94" s="40"/>
    </row>
    <row r="95" spans="2:27" ht="20.25" customHeight="1">
      <c r="B95" s="86" t="s">
        <v>117</v>
      </c>
      <c r="C95" s="65">
        <v>6</v>
      </c>
      <c r="D95" s="87">
        <v>2.622249175355184E-2</v>
      </c>
      <c r="E95" s="87">
        <v>0.3392225657974543</v>
      </c>
      <c r="F95" s="87">
        <v>0.23202361203049934</v>
      </c>
      <c r="G95" s="88">
        <v>15.5365</v>
      </c>
      <c r="H95" s="89">
        <v>5.0041037821099789E-2</v>
      </c>
      <c r="I95" s="89">
        <v>10.566999153222239</v>
      </c>
      <c r="J95" s="90">
        <v>1.744639270421612</v>
      </c>
      <c r="K95" s="73"/>
      <c r="M95" s="288"/>
      <c r="N95" s="289"/>
      <c r="P95" s="248"/>
      <c r="AA95" s="40"/>
    </row>
    <row r="96" spans="2:27" ht="20.25" customHeight="1">
      <c r="B96" s="86" t="s">
        <v>117</v>
      </c>
      <c r="C96" s="65">
        <v>7</v>
      </c>
      <c r="D96" s="87">
        <v>2.8881882969767257E-2</v>
      </c>
      <c r="E96" s="87">
        <v>0.33810234929469718</v>
      </c>
      <c r="F96" s="87">
        <v>0.22292310324016429</v>
      </c>
      <c r="G96" s="88">
        <v>16.2575</v>
      </c>
      <c r="H96" s="89">
        <v>5.8553910794789873E-2</v>
      </c>
      <c r="I96" s="89">
        <v>10.355677366278552</v>
      </c>
      <c r="J96" s="90">
        <v>1.7112422744066627</v>
      </c>
      <c r="K96" s="73"/>
      <c r="M96" s="288"/>
      <c r="N96" s="289"/>
      <c r="P96" s="248"/>
      <c r="AA96" s="40"/>
    </row>
    <row r="97" spans="2:27" ht="20.25" customHeight="1">
      <c r="B97" s="86" t="s">
        <v>117</v>
      </c>
      <c r="C97" s="65">
        <v>8</v>
      </c>
      <c r="D97" s="87">
        <v>4.6121134752151974E-2</v>
      </c>
      <c r="E97" s="87">
        <v>0.3351513925611197</v>
      </c>
      <c r="F97" s="87">
        <v>0.22195850534524661</v>
      </c>
      <c r="G97" s="88">
        <v>17.0595</v>
      </c>
      <c r="H97" s="89">
        <v>4.0651740905722822E-2</v>
      </c>
      <c r="I97" s="89">
        <v>13.333771017077085</v>
      </c>
      <c r="J97" s="90">
        <v>1.6899216565073392</v>
      </c>
      <c r="K97" s="73"/>
      <c r="M97" s="288"/>
      <c r="N97" s="289"/>
      <c r="P97" s="248"/>
      <c r="AA97" s="40"/>
    </row>
    <row r="98" spans="2:27" ht="20.25" customHeight="1">
      <c r="B98" s="86" t="s">
        <v>117</v>
      </c>
      <c r="C98" s="65">
        <v>9</v>
      </c>
      <c r="D98" s="87">
        <v>3.5287340831491563E-2</v>
      </c>
      <c r="E98" s="87">
        <v>0.34422734332299182</v>
      </c>
      <c r="F98" s="87">
        <v>0.23064017569922304</v>
      </c>
      <c r="G98" s="88">
        <v>16.712499999999999</v>
      </c>
      <c r="H98" s="89">
        <v>4.4375214179744694E-2</v>
      </c>
      <c r="I98" s="89">
        <v>14.066942894979068</v>
      </c>
      <c r="J98" s="90">
        <v>1.7134516941500735</v>
      </c>
      <c r="K98" s="73"/>
      <c r="M98" s="288"/>
      <c r="N98" s="289"/>
      <c r="P98" s="248"/>
      <c r="AA98" s="40"/>
    </row>
    <row r="99" spans="2:27" ht="20.25" customHeight="1">
      <c r="B99" s="86" t="s">
        <v>117</v>
      </c>
      <c r="C99" s="65">
        <v>10</v>
      </c>
      <c r="D99" s="87">
        <v>3.4828069170996977E-2</v>
      </c>
      <c r="E99" s="87">
        <v>0.34437311288298028</v>
      </c>
      <c r="F99" s="87">
        <v>0.23112597750564415</v>
      </c>
      <c r="G99" s="88">
        <v>15.369</v>
      </c>
      <c r="H99" s="89">
        <v>0.16974849526893077</v>
      </c>
      <c r="I99" s="89">
        <v>19.199448228049064</v>
      </c>
      <c r="J99" s="90">
        <v>1.8031601372028327</v>
      </c>
      <c r="K99" s="73"/>
    </row>
    <row r="100" spans="2:27" ht="20.25" customHeight="1">
      <c r="B100" s="86" t="s">
        <v>117</v>
      </c>
      <c r="C100" s="65">
        <v>11</v>
      </c>
      <c r="D100" s="87">
        <v>3.6375787315394259E-2</v>
      </c>
      <c r="E100" s="87">
        <v>0.35781178173291478</v>
      </c>
      <c r="F100" s="87">
        <v>0.23930246991429141</v>
      </c>
      <c r="G100" s="88">
        <v>15.384499999999999</v>
      </c>
      <c r="H100" s="89">
        <v>0.15368877931782976</v>
      </c>
      <c r="I100" s="89">
        <v>19.554637039086224</v>
      </c>
      <c r="J100" s="90">
        <v>1.8042640489135575</v>
      </c>
      <c r="K100" s="73" t="s">
        <v>67</v>
      </c>
    </row>
    <row r="101" spans="2:27" ht="20.25" customHeight="1">
      <c r="B101" s="86" t="s">
        <v>118</v>
      </c>
      <c r="C101" s="65">
        <v>1</v>
      </c>
      <c r="D101" s="87">
        <v>7.0265788207618321E-2</v>
      </c>
      <c r="E101" s="87">
        <v>0.39576348899014469</v>
      </c>
      <c r="F101" s="87">
        <v>0.14760096972306747</v>
      </c>
      <c r="G101" s="88">
        <v>17.53</v>
      </c>
      <c r="H101" s="89">
        <v>1.9841960892339423</v>
      </c>
      <c r="I101" s="89">
        <v>31.863234007432297</v>
      </c>
      <c r="J101" s="90">
        <v>2.0136306066700649</v>
      </c>
      <c r="K101" s="73"/>
    </row>
    <row r="102" spans="2:27" ht="20.25" customHeight="1">
      <c r="B102" s="86" t="s">
        <v>118</v>
      </c>
      <c r="C102" s="65">
        <v>2</v>
      </c>
      <c r="D102" s="87">
        <v>5.7580564793661491E-2</v>
      </c>
      <c r="E102" s="87">
        <v>0.32294469297122019</v>
      </c>
      <c r="F102" s="87">
        <v>0.13075561655643997</v>
      </c>
      <c r="G102" s="88">
        <v>14.238</v>
      </c>
      <c r="H102" s="89">
        <v>0.12268882623170535</v>
      </c>
      <c r="I102" s="89">
        <v>9.8856521736196576</v>
      </c>
      <c r="J102" s="90">
        <v>2.2246650034974045</v>
      </c>
      <c r="K102" s="73"/>
    </row>
    <row r="103" spans="2:27" ht="20.25" customHeight="1">
      <c r="B103" s="86" t="s">
        <v>118</v>
      </c>
      <c r="C103" s="65">
        <v>3</v>
      </c>
      <c r="D103" s="87">
        <v>3.505762502965383E-2</v>
      </c>
      <c r="E103" s="87">
        <v>0.35093855231711063</v>
      </c>
      <c r="F103" s="87">
        <v>0.14651074180067172</v>
      </c>
      <c r="G103" s="88">
        <v>14.390625</v>
      </c>
      <c r="H103" s="89">
        <v>1.5319254426321625</v>
      </c>
      <c r="I103" s="89">
        <v>13.731453283654247</v>
      </c>
      <c r="J103" s="90">
        <v>2.5520239380866645</v>
      </c>
      <c r="K103" s="73"/>
    </row>
    <row r="104" spans="2:27" ht="20.25" customHeight="1">
      <c r="B104" s="86" t="s">
        <v>118</v>
      </c>
      <c r="C104" s="65">
        <v>4</v>
      </c>
      <c r="D104" s="87">
        <v>2.859709100670486E-2</v>
      </c>
      <c r="E104" s="87">
        <v>0.34444589116221314</v>
      </c>
      <c r="F104" s="87">
        <v>0.15579837907261118</v>
      </c>
      <c r="G104" s="88">
        <v>17.117333333333335</v>
      </c>
      <c r="H104" s="89">
        <v>0.21434968880373731</v>
      </c>
      <c r="I104" s="89">
        <v>13.643169666315069</v>
      </c>
      <c r="J104" s="90">
        <v>2.3870053743403257</v>
      </c>
      <c r="K104" s="73"/>
    </row>
    <row r="105" spans="2:27" ht="20.25" customHeight="1">
      <c r="B105" s="86" t="s">
        <v>118</v>
      </c>
      <c r="C105" s="65">
        <v>5</v>
      </c>
      <c r="D105" s="87">
        <v>3.940986250566729E-2</v>
      </c>
      <c r="E105" s="87">
        <v>0.35945961413551902</v>
      </c>
      <c r="F105" s="87">
        <v>0.15984122438377879</v>
      </c>
      <c r="G105" s="88">
        <v>11.297666666666666</v>
      </c>
      <c r="H105" s="89">
        <v>0.42135016631778421</v>
      </c>
      <c r="I105" s="89">
        <v>19.83064169863378</v>
      </c>
      <c r="J105" s="90">
        <v>2.5238242417173784</v>
      </c>
      <c r="K105" s="73"/>
    </row>
    <row r="106" spans="2:27" ht="20.25" customHeight="1">
      <c r="B106" s="86" t="s">
        <v>118</v>
      </c>
      <c r="C106" s="65">
        <v>6</v>
      </c>
      <c r="D106" s="87">
        <v>4.4686535968156006E-2</v>
      </c>
      <c r="E106" s="87">
        <v>0.35099145197039339</v>
      </c>
      <c r="F106" s="87">
        <v>0.10182296817500069</v>
      </c>
      <c r="G106" s="88">
        <v>14.698</v>
      </c>
      <c r="H106" s="89">
        <v>1.0998299698345022</v>
      </c>
      <c r="I106" s="89">
        <v>15.202488454002717</v>
      </c>
      <c r="J106" s="90">
        <v>2.00923382129863</v>
      </c>
      <c r="K106" s="73"/>
    </row>
    <row r="107" spans="2:27" ht="20.25" customHeight="1">
      <c r="B107" s="86" t="s">
        <v>118</v>
      </c>
      <c r="C107" s="65">
        <v>7</v>
      </c>
      <c r="D107" s="87">
        <v>4.2376039434562557E-2</v>
      </c>
      <c r="E107" s="87">
        <v>0.36765986195262723</v>
      </c>
      <c r="F107" s="87">
        <v>0.11554567107877418</v>
      </c>
      <c r="G107" s="88">
        <v>16.316000000000003</v>
      </c>
      <c r="H107" s="89">
        <v>0.97237645615273482</v>
      </c>
      <c r="I107" s="89">
        <v>17.593936503513547</v>
      </c>
      <c r="J107" s="90">
        <v>2.2378163976218359</v>
      </c>
      <c r="K107" s="73"/>
    </row>
    <row r="108" spans="2:27" ht="20.25" customHeight="1">
      <c r="B108" s="86" t="s">
        <v>118</v>
      </c>
      <c r="C108" s="65">
        <v>8</v>
      </c>
      <c r="D108" s="87">
        <v>3.565846478948699E-2</v>
      </c>
      <c r="E108" s="87">
        <v>0.37148113728805515</v>
      </c>
      <c r="F108" s="87">
        <v>8.5878726443688269E-2</v>
      </c>
      <c r="G108" s="88">
        <v>18.016000000000002</v>
      </c>
      <c r="H108" s="89">
        <v>1.628400230534947</v>
      </c>
      <c r="I108" s="89">
        <v>9.7704013832096823</v>
      </c>
      <c r="J108" s="90">
        <v>1.8764574916347749</v>
      </c>
      <c r="K108" s="73"/>
    </row>
    <row r="109" spans="2:27" ht="20.25" customHeight="1">
      <c r="B109" s="86" t="s">
        <v>118</v>
      </c>
      <c r="C109" s="65">
        <v>9</v>
      </c>
      <c r="D109" s="87">
        <v>4.1620326317087314E-2</v>
      </c>
      <c r="E109" s="87">
        <v>0.36738127147906874</v>
      </c>
      <c r="F109" s="87">
        <v>0.11582330310566313</v>
      </c>
      <c r="G109" s="88">
        <v>15.978</v>
      </c>
      <c r="H109" s="89">
        <v>1.5081159258549885</v>
      </c>
      <c r="I109" s="89">
        <v>11.431518717980813</v>
      </c>
      <c r="J109" s="90">
        <v>1.9102375960262572</v>
      </c>
      <c r="K109" s="73"/>
    </row>
    <row r="110" spans="2:27" ht="20.25" customHeight="1">
      <c r="B110" s="86" t="s">
        <v>118</v>
      </c>
      <c r="C110" s="65">
        <v>10</v>
      </c>
      <c r="D110" s="87">
        <v>3.7344252802785118E-2</v>
      </c>
      <c r="E110" s="87">
        <v>0.37373376467760683</v>
      </c>
      <c r="F110" s="87">
        <v>0.15313617483704606</v>
      </c>
      <c r="G110" s="88">
        <v>12.416</v>
      </c>
      <c r="H110" s="89">
        <v>1.4960386144189033</v>
      </c>
      <c r="I110" s="89">
        <v>24.78852870835766</v>
      </c>
      <c r="J110" s="90">
        <v>2.3777154177926874</v>
      </c>
      <c r="K110" s="73"/>
    </row>
    <row r="111" spans="2:27" ht="20.25" customHeight="1">
      <c r="B111" s="86" t="s">
        <v>118</v>
      </c>
      <c r="C111" s="65">
        <v>11</v>
      </c>
      <c r="D111" s="87">
        <v>0</v>
      </c>
      <c r="E111" s="87">
        <v>0</v>
      </c>
      <c r="F111" s="87">
        <v>0</v>
      </c>
      <c r="G111" s="88">
        <v>0</v>
      </c>
      <c r="H111" s="89">
        <v>0</v>
      </c>
      <c r="I111" s="89">
        <v>0</v>
      </c>
      <c r="J111" s="90">
        <v>0</v>
      </c>
      <c r="K111" s="73" t="s">
        <v>120</v>
      </c>
    </row>
    <row r="112" spans="2:27" ht="20.25" hidden="1" customHeight="1">
      <c r="B112" s="86" t="s">
        <v>116</v>
      </c>
      <c r="C112" s="65">
        <v>1</v>
      </c>
      <c r="D112" s="87">
        <v>0.10580851109718649</v>
      </c>
      <c r="E112" s="87">
        <v>0.3871060304663948</v>
      </c>
      <c r="F112" s="87">
        <v>0.19638870481257339</v>
      </c>
      <c r="G112" s="88">
        <v>27.254000000000001</v>
      </c>
      <c r="H112" s="89">
        <v>6.4261268135000078</v>
      </c>
      <c r="I112" s="89">
        <v>33.180757229706138</v>
      </c>
      <c r="J112" s="90">
        <v>1.6246074839556042</v>
      </c>
      <c r="K112" s="73"/>
    </row>
    <row r="113" spans="2:11" ht="20.25" hidden="1" customHeight="1">
      <c r="B113" s="86" t="s">
        <v>116</v>
      </c>
      <c r="C113" s="65">
        <v>2</v>
      </c>
      <c r="D113" s="87">
        <v>6.6808011528708314E-2</v>
      </c>
      <c r="E113" s="87">
        <v>0.35769359488507951</v>
      </c>
      <c r="F113" s="87">
        <v>0.19567202761357125</v>
      </c>
      <c r="G113" s="88">
        <v>21.241</v>
      </c>
      <c r="H113" s="89">
        <v>1.5447791653702994</v>
      </c>
      <c r="I113" s="89">
        <v>17.233942563662403</v>
      </c>
      <c r="J113" s="90">
        <v>1.7172656689757966</v>
      </c>
      <c r="K113" s="73"/>
    </row>
    <row r="114" spans="2:11" ht="20.25" hidden="1" customHeight="1">
      <c r="B114" s="86" t="s">
        <v>116</v>
      </c>
      <c r="C114" s="65">
        <v>3</v>
      </c>
      <c r="D114" s="87">
        <v>5.7300858194908245E-2</v>
      </c>
      <c r="E114" s="87">
        <v>0.36198034348742569</v>
      </c>
      <c r="F114" s="87">
        <v>0.20635883034963995</v>
      </c>
      <c r="G114" s="88">
        <v>16.673999999999999</v>
      </c>
      <c r="H114" s="89">
        <v>1.1654510364883297</v>
      </c>
      <c r="I114" s="89">
        <v>21.153861273403251</v>
      </c>
      <c r="J114" s="90">
        <v>1.6809564938199815</v>
      </c>
      <c r="K114" s="73"/>
    </row>
    <row r="115" spans="2:11" ht="20.25" hidden="1" customHeight="1">
      <c r="B115" s="86" t="s">
        <v>116</v>
      </c>
      <c r="C115" s="65">
        <v>4</v>
      </c>
      <c r="D115" s="87">
        <v>4.9542323541655262E-2</v>
      </c>
      <c r="E115" s="87">
        <v>0.36266031773185931</v>
      </c>
      <c r="F115" s="87">
        <v>0.20468306253516766</v>
      </c>
      <c r="G115" s="88">
        <v>16.046500000000002</v>
      </c>
      <c r="H115" s="89">
        <v>1.2890345541336894</v>
      </c>
      <c r="I115" s="89">
        <v>23.065906188361929</v>
      </c>
      <c r="J115" s="90">
        <v>1.6827281559013842</v>
      </c>
      <c r="K115" s="73"/>
    </row>
    <row r="116" spans="2:11" ht="20.25" hidden="1" customHeight="1">
      <c r="B116" s="86" t="s">
        <v>116</v>
      </c>
      <c r="C116" s="65">
        <v>5</v>
      </c>
      <c r="D116" s="87">
        <v>5.4089391656377467E-2</v>
      </c>
      <c r="E116" s="87">
        <v>0.37113626855753151</v>
      </c>
      <c r="F116" s="87">
        <v>0.19906496513660871</v>
      </c>
      <c r="G116" s="88">
        <v>16.053999999999998</v>
      </c>
      <c r="H116" s="89">
        <v>1.1409455015371239</v>
      </c>
      <c r="I116" s="89">
        <v>18.855625656981942</v>
      </c>
      <c r="J116" s="90">
        <v>1.6951567038570163</v>
      </c>
      <c r="K116" s="73"/>
    </row>
    <row r="117" spans="2:11" ht="20.25" hidden="1" customHeight="1">
      <c r="B117" s="86" t="s">
        <v>116</v>
      </c>
      <c r="C117" s="65">
        <v>6</v>
      </c>
      <c r="D117" s="87">
        <v>0</v>
      </c>
      <c r="E117" s="87">
        <v>0</v>
      </c>
      <c r="F117" s="87">
        <v>0</v>
      </c>
      <c r="G117" s="88">
        <v>0</v>
      </c>
      <c r="H117" s="89">
        <v>0</v>
      </c>
      <c r="I117" s="89">
        <v>0</v>
      </c>
      <c r="J117" s="90">
        <v>0</v>
      </c>
      <c r="K117" s="73"/>
    </row>
    <row r="118" spans="2:11" ht="20.25" hidden="1" customHeight="1">
      <c r="B118" s="86" t="s">
        <v>116</v>
      </c>
      <c r="C118" s="65">
        <v>7</v>
      </c>
      <c r="D118" s="87">
        <v>0</v>
      </c>
      <c r="E118" s="87">
        <v>0</v>
      </c>
      <c r="F118" s="87">
        <v>0</v>
      </c>
      <c r="G118" s="88">
        <v>0</v>
      </c>
      <c r="H118" s="89">
        <v>0</v>
      </c>
      <c r="I118" s="89">
        <v>0</v>
      </c>
      <c r="J118" s="90">
        <v>0</v>
      </c>
      <c r="K118" s="73"/>
    </row>
    <row r="119" spans="2:11" ht="20.25" hidden="1" customHeight="1">
      <c r="B119" s="86" t="s">
        <v>116</v>
      </c>
      <c r="C119" s="65">
        <v>8</v>
      </c>
      <c r="D119" s="87">
        <v>0</v>
      </c>
      <c r="E119" s="87">
        <v>0</v>
      </c>
      <c r="F119" s="87">
        <v>0</v>
      </c>
      <c r="G119" s="88">
        <v>0</v>
      </c>
      <c r="H119" s="89">
        <v>0</v>
      </c>
      <c r="I119" s="89">
        <v>0</v>
      </c>
      <c r="J119" s="90">
        <v>0</v>
      </c>
      <c r="K119" s="73"/>
    </row>
    <row r="120" spans="2:11" ht="20.25" hidden="1" customHeight="1">
      <c r="B120" s="86" t="s">
        <v>116</v>
      </c>
      <c r="C120" s="65">
        <v>9</v>
      </c>
      <c r="D120" s="87">
        <v>0</v>
      </c>
      <c r="E120" s="87">
        <v>0</v>
      </c>
      <c r="F120" s="87">
        <v>0</v>
      </c>
      <c r="G120" s="88">
        <v>0</v>
      </c>
      <c r="H120" s="89">
        <v>0</v>
      </c>
      <c r="I120" s="89">
        <v>0</v>
      </c>
      <c r="J120" s="90">
        <v>0</v>
      </c>
      <c r="K120" s="73" t="s">
        <v>120</v>
      </c>
    </row>
    <row r="121" spans="2:11" ht="20.25" customHeight="1">
      <c r="B121" s="84" t="s">
        <v>124</v>
      </c>
      <c r="C121" s="83"/>
      <c r="D121" s="84"/>
      <c r="E121" s="84"/>
      <c r="F121" s="84"/>
      <c r="G121" s="84"/>
      <c r="H121" s="84"/>
      <c r="I121" s="84"/>
      <c r="J121" s="84"/>
      <c r="K121" s="83"/>
    </row>
    <row r="122" spans="2:11" ht="20.25" customHeight="1">
      <c r="B122" s="223" t="str">
        <f>C68</f>
        <v>81</v>
      </c>
      <c r="C122" s="54"/>
      <c r="D122" s="66">
        <f t="shared" ref="D122:J124" si="1">(SUMIFS(D$79:D$120,$B$79:$B$120,$B122,$C$79:$C$120,MAX($C$79:$C$120))/SUMIFS(D$79:D$120,$B$79:$B$120,$B122,$C$79:$C$120,MAX($C$79:$C$120)-1))-1</f>
        <v>0.28013980946478356</v>
      </c>
      <c r="E122" s="66">
        <f t="shared" si="1"/>
        <v>2.8111886331032787E-2</v>
      </c>
      <c r="F122" s="66">
        <f t="shared" si="1"/>
        <v>6.1391614954398044E-3</v>
      </c>
      <c r="G122" s="66">
        <f t="shared" si="1"/>
        <v>2.5171288264181024E-2</v>
      </c>
      <c r="H122" s="66">
        <f t="shared" si="1"/>
        <v>0.53500189137911724</v>
      </c>
      <c r="I122" s="66">
        <f t="shared" si="1"/>
        <v>0.58212762234343107</v>
      </c>
      <c r="J122" s="85">
        <f t="shared" si="1"/>
        <v>-7.7615394497324575E-3</v>
      </c>
      <c r="K122" s="55"/>
    </row>
    <row r="123" spans="2:11" ht="20.25" customHeight="1">
      <c r="B123" s="42" t="str">
        <f>D68</f>
        <v>47</v>
      </c>
      <c r="C123" s="54"/>
      <c r="D123" s="66">
        <f t="shared" si="1"/>
        <v>4.4438815623064842E-2</v>
      </c>
      <c r="E123" s="66">
        <f t="shared" si="1"/>
        <v>3.9023571664553947E-2</v>
      </c>
      <c r="F123" s="66">
        <f t="shared" si="1"/>
        <v>3.5376778053637814E-2</v>
      </c>
      <c r="G123" s="66">
        <f t="shared" si="1"/>
        <v>1.0085236515062768E-3</v>
      </c>
      <c r="H123" s="66">
        <f t="shared" si="1"/>
        <v>-9.4608885490606309E-2</v>
      </c>
      <c r="I123" s="66">
        <f t="shared" si="1"/>
        <v>1.8499948895315255E-2</v>
      </c>
      <c r="J123" s="85">
        <f>(SUMIFS(J$79:J$120,$B$79:$B$120,$B123,$C$79:$C$120,MAX($C$79:$C$120))/SUMIFS(J$79:J$120,$B$79:$B$120,$B123,$C$79:$C$120,MAX($C$79:$C$120)-1))-1</f>
        <v>6.1220946933593368E-4</v>
      </c>
      <c r="K123" s="55"/>
    </row>
    <row r="124" spans="2:11" ht="20.25" customHeight="1">
      <c r="B124" s="42" t="str">
        <f>E68</f>
        <v>7</v>
      </c>
      <c r="C124" s="54"/>
      <c r="D124" s="66">
        <f t="shared" si="1"/>
        <v>-1</v>
      </c>
      <c r="E124" s="66">
        <f t="shared" si="1"/>
        <v>-1</v>
      </c>
      <c r="F124" s="66">
        <f t="shared" si="1"/>
        <v>-1</v>
      </c>
      <c r="G124" s="66">
        <f t="shared" si="1"/>
        <v>-1</v>
      </c>
      <c r="H124" s="66">
        <f t="shared" si="1"/>
        <v>-1</v>
      </c>
      <c r="I124" s="66">
        <f t="shared" si="1"/>
        <v>-1</v>
      </c>
      <c r="J124" s="85">
        <f t="shared" si="1"/>
        <v>-1</v>
      </c>
      <c r="K124" s="55"/>
    </row>
    <row r="125" spans="2:11" ht="20.25" hidden="1" customHeight="1">
      <c r="B125" s="42">
        <f>F68</f>
        <v>0</v>
      </c>
      <c r="C125" s="54"/>
      <c r="D125" s="66" t="s">
        <v>166</v>
      </c>
      <c r="E125" s="66" t="s">
        <v>166</v>
      </c>
      <c r="F125" s="66" t="s">
        <v>166</v>
      </c>
      <c r="G125" s="66" t="s">
        <v>166</v>
      </c>
      <c r="H125" s="66" t="s">
        <v>166</v>
      </c>
      <c r="I125" s="66" t="s">
        <v>166</v>
      </c>
      <c r="J125" s="85" t="s">
        <v>166</v>
      </c>
      <c r="K125" s="55"/>
    </row>
    <row r="126" spans="2:11" ht="20.25" customHeight="1" thickBot="1"/>
    <row r="127" spans="2:11" ht="17.25" thickTop="1">
      <c r="B127" s="25" t="s">
        <v>51</v>
      </c>
      <c r="C127" s="25"/>
      <c r="D127" s="25"/>
      <c r="E127" s="25"/>
      <c r="F127" s="171" t="s">
        <v>76</v>
      </c>
      <c r="G127" s="43"/>
      <c r="H127" s="25"/>
      <c r="I127" s="25"/>
    </row>
    <row r="128" spans="2:11">
      <c r="B128" s="26" t="s">
        <v>33</v>
      </c>
      <c r="C128" s="26" t="s">
        <v>52</v>
      </c>
      <c r="D128" s="26"/>
      <c r="E128" s="26"/>
      <c r="F128" s="91" t="s">
        <v>77</v>
      </c>
      <c r="G128" s="44"/>
      <c r="H128" s="46" t="s">
        <v>80</v>
      </c>
      <c r="I128" s="46"/>
    </row>
    <row r="129" spans="2:9">
      <c r="B129" s="26" t="s">
        <v>34</v>
      </c>
      <c r="C129" s="26" t="s">
        <v>53</v>
      </c>
      <c r="D129" s="26"/>
      <c r="E129" s="26"/>
      <c r="F129" s="91" t="s">
        <v>78</v>
      </c>
      <c r="G129" s="44"/>
      <c r="H129" s="46" t="s">
        <v>81</v>
      </c>
      <c r="I129" s="46"/>
    </row>
    <row r="130" spans="2:9">
      <c r="B130" s="26" t="s">
        <v>4</v>
      </c>
      <c r="C130" s="26" t="s">
        <v>54</v>
      </c>
      <c r="D130" s="26"/>
      <c r="E130" s="26"/>
      <c r="F130" s="91" t="s">
        <v>79</v>
      </c>
      <c r="G130" s="44"/>
      <c r="H130" s="46" t="s">
        <v>82</v>
      </c>
      <c r="I130" s="46"/>
    </row>
    <row r="131" spans="2:9">
      <c r="B131" s="26" t="s">
        <v>5</v>
      </c>
      <c r="C131" s="26" t="s">
        <v>55</v>
      </c>
      <c r="D131" s="26"/>
      <c r="E131" s="26"/>
      <c r="F131" s="91" t="s">
        <v>86</v>
      </c>
      <c r="G131" s="44"/>
      <c r="H131" s="46" t="s">
        <v>83</v>
      </c>
      <c r="I131" s="46"/>
    </row>
    <row r="132" spans="2:9">
      <c r="B132" s="26" t="s">
        <v>56</v>
      </c>
      <c r="C132" s="26" t="s">
        <v>57</v>
      </c>
      <c r="D132" s="26"/>
      <c r="E132" s="26"/>
      <c r="F132" s="91" t="s">
        <v>87</v>
      </c>
      <c r="G132" s="44"/>
      <c r="H132" s="46" t="s">
        <v>84</v>
      </c>
      <c r="I132" s="46"/>
    </row>
    <row r="133" spans="2:9" ht="17.25" thickBot="1">
      <c r="B133" s="27" t="s">
        <v>58</v>
      </c>
      <c r="C133" s="27" t="s">
        <v>59</v>
      </c>
      <c r="D133" s="27"/>
      <c r="E133" s="27"/>
      <c r="F133" s="92" t="s">
        <v>88</v>
      </c>
      <c r="G133" s="45"/>
      <c r="H133" s="47" t="s">
        <v>85</v>
      </c>
      <c r="I133" s="47"/>
    </row>
    <row r="134" spans="2:9" ht="17.25" thickTop="1"/>
    <row r="135" spans="2:9" ht="6.75" customHeight="1"/>
  </sheetData>
  <mergeCells count="3">
    <mergeCell ref="O9:P9"/>
    <mergeCell ref="C4:D4"/>
    <mergeCell ref="C5:D5"/>
  </mergeCells>
  <phoneticPr fontId="2" type="noConversion"/>
  <conditionalFormatting sqref="B79:K119">
    <cfRule type="expression" dxfId="78" priority="10">
      <formula>$B79&lt;&gt;$B80</formula>
    </cfRule>
  </conditionalFormatting>
  <conditionalFormatting sqref="B120:K120">
    <cfRule type="expression" dxfId="76" priority="71">
      <formula>$B120&lt;&gt;#REF!</formula>
    </cfRule>
  </conditionalFormatting>
  <conditionalFormatting sqref="C69:K69">
    <cfRule type="containsText" dxfId="75" priority="11" operator="containsText" text="F">
      <formula>NOT(ISERROR(SEARCH("F",C69)))</formula>
    </cfRule>
    <cfRule type="containsText" dxfId="74" priority="12" operator="containsText" text="D">
      <formula>NOT(ISERROR(SEARCH("D",C69)))</formula>
    </cfRule>
    <cfRule type="containsText" dxfId="73" priority="13" operator="containsText" text="S">
      <formula>NOT(ISERROR(SEARCH("S",C69)))</formula>
    </cfRule>
    <cfRule type="containsText" dxfId="72" priority="14" operator="containsText" text="A">
      <formula>NOT(ISERROR(SEARCH("A",C69)))</formula>
    </cfRule>
  </conditionalFormatting>
  <conditionalFormatting sqref="D56:K56 D58:K59 D60:D65 D66:K67 D76:K76 D121:K121 K122:K125">
    <cfRule type="containsText" dxfId="71" priority="69" operator="containsText" text="악화">
      <formula>NOT(ISERROR(SEARCH("악화",D56)))</formula>
    </cfRule>
  </conditionalFormatting>
  <conditionalFormatting sqref="D56:K56 D58:K59 D66:K67 D76:K76 D121:K121 K122:K125 D60:D65">
    <cfRule type="containsText" dxfId="70" priority="68" operator="containsText" text="개선">
      <formula>NOT(ISERROR(SEARCH("개선",D56)))</formula>
    </cfRule>
  </conditionalFormatting>
  <conditionalFormatting sqref="G4:G5">
    <cfRule type="containsText" dxfId="69" priority="19" operator="containsText" text="S">
      <formula>NOT(ISERROR(SEARCH("S",G4)))</formula>
    </cfRule>
    <cfRule type="containsText" dxfId="68" priority="20" operator="containsText" text="A">
      <formula>NOT(ISERROR(SEARCH("A",G4)))</formula>
    </cfRule>
  </conditionalFormatting>
  <conditionalFormatting sqref="G5">
    <cfRule type="containsText" dxfId="67" priority="15" operator="containsText" text="F">
      <formula>NOT(ISERROR(SEARCH("F",G5)))</formula>
    </cfRule>
    <cfRule type="containsText" dxfId="66" priority="16" operator="containsText" text="D">
      <formula>NOT(ISERROR(SEARCH("D",G5)))</formula>
    </cfRule>
  </conditionalFormatting>
  <conditionalFormatting sqref="J23">
    <cfRule type="containsText" dxfId="65" priority="6" operator="containsText" text="D">
      <formula>NOT(ISERROR(SEARCH("D",J23)))</formula>
    </cfRule>
    <cfRule type="containsText" dxfId="64" priority="6" operator="containsText" text="F">
      <formula>NOT(ISERROR(SEARCH("F",J23)))</formula>
    </cfRule>
    <cfRule type="containsText" dxfId="63" priority="7" operator="containsText" text="S">
      <formula>NOT(ISERROR(SEARCH("S",J23)))</formula>
    </cfRule>
    <cfRule type="containsText" dxfId="62" priority="8" operator="containsText" text="A">
      <formula>NOT(ISERROR(SEARCH("A",J23)))</formula>
    </cfRule>
  </conditionalFormatting>
  <conditionalFormatting sqref="K1:K22">
    <cfRule type="containsText" dxfId="61" priority="1" operator="containsText" text="D">
      <formula>NOT(ISERROR(SEARCH("D",K1)))</formula>
    </cfRule>
    <cfRule type="containsText" dxfId="60" priority="2" operator="containsText" text="F">
      <formula>NOT(ISERROR(SEARCH("F",K1)))</formula>
    </cfRule>
    <cfRule type="containsText" dxfId="59" priority="3" operator="containsText" text="S">
      <formula>NOT(ISERROR(SEARCH("S",K1)))</formula>
    </cfRule>
    <cfRule type="containsText" dxfId="58" priority="4" operator="containsText" text="A">
      <formula>NOT(ISERROR(SEARCH("A",K1)))</formula>
    </cfRule>
  </conditionalFormatting>
  <conditionalFormatting sqref="K25:K29 K31:K68 K70:K1048576">
    <cfRule type="containsText" dxfId="57" priority="21" operator="containsText" text="D">
      <formula>NOT(ISERROR(SEARCH("D",K25)))</formula>
    </cfRule>
    <cfRule type="containsText" dxfId="56" priority="22" operator="containsText" text="F">
      <formula>NOT(ISERROR(SEARCH("F",K25)))</formula>
    </cfRule>
    <cfRule type="containsText" dxfId="55" priority="23" operator="containsText" text="S">
      <formula>NOT(ISERROR(SEARCH("S",K25)))</formula>
    </cfRule>
    <cfRule type="containsText" dxfId="54" priority="24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D122:J125</xm:sqref>
        </x14:conditionalFormatting>
        <x14:conditionalFormatting xmlns:xm="http://schemas.microsoft.com/office/excel/2006/main">
          <x14:cfRule type="iconSet" priority="9" id="{FF78A74E-6E7F-4F27-A5C1-074C5BEDB90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151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139</v>
      </c>
      <c r="C4" s="137" t="s">
        <v>1</v>
      </c>
      <c r="D4" s="137" t="s">
        <v>10</v>
      </c>
      <c r="E4" s="138" t="s">
        <v>138</v>
      </c>
      <c r="F4" s="124" t="s">
        <v>45</v>
      </c>
      <c r="G4" s="148" t="s">
        <v>141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89</v>
      </c>
      <c r="AZ4" s="97" t="s">
        <v>65</v>
      </c>
      <c r="BA4" s="97" t="s">
        <v>123</v>
      </c>
      <c r="BB4" t="s">
        <v>131</v>
      </c>
      <c r="BC4" t="s">
        <v>132</v>
      </c>
      <c r="BD4" t="s">
        <v>112</v>
      </c>
      <c r="BE4" t="s">
        <v>133</v>
      </c>
      <c r="BF4" t="s">
        <v>134</v>
      </c>
      <c r="BG4" t="s">
        <v>89</v>
      </c>
      <c r="BH4" t="s">
        <v>133</v>
      </c>
      <c r="BI4" t="s">
        <v>134</v>
      </c>
      <c r="BJ4" t="s">
        <v>89</v>
      </c>
      <c r="BL4" t="s">
        <v>135</v>
      </c>
      <c r="BM4" t="s">
        <v>136</v>
      </c>
      <c r="BN4" t="s">
        <v>137</v>
      </c>
    </row>
    <row r="5" spans="1:66">
      <c r="A5" s="142" t="str">
        <f>W5</f>
        <v>마니교통</v>
      </c>
      <c r="B5" s="142" t="str">
        <f>V5</f>
        <v>47</v>
      </c>
      <c r="C5" s="143" t="str">
        <f>Y5</f>
        <v>70바2513</v>
      </c>
      <c r="D5" s="131" t="str">
        <f>Z5</f>
        <v>저상</v>
      </c>
      <c r="E5" s="127" t="str">
        <f>AZ5</f>
        <v>F</v>
      </c>
      <c r="F5" s="150">
        <f>G5/H5</f>
        <v>0.77363636363636357</v>
      </c>
      <c r="G5" s="151">
        <f>AE5</f>
        <v>1.702</v>
      </c>
      <c r="H5" s="152">
        <f>AF5</f>
        <v>2.2000000000000002</v>
      </c>
      <c r="I5" s="153">
        <f>AC5</f>
        <v>4858.4579999999996</v>
      </c>
      <c r="J5" s="154">
        <f>AI5/AH5</f>
        <v>4.006522287988673E-2</v>
      </c>
      <c r="K5" s="154">
        <f>AJ5/AH5</f>
        <v>0.35606030275507589</v>
      </c>
      <c r="L5" s="154">
        <f>AK5/AC5</f>
        <v>0.20191591653154151</v>
      </c>
      <c r="M5" s="155">
        <f>AG5</f>
        <v>15.875</v>
      </c>
      <c r="N5" s="156">
        <f>IF(AW5=0,AT5,"속도계이상")</f>
        <v>2.1000000000000001E-2</v>
      </c>
      <c r="O5" s="156">
        <f>IF(AW5=0,AU5,"속도계이상")</f>
        <v>26.202000000000002</v>
      </c>
      <c r="P5" s="157">
        <f>AQ5/60</f>
        <v>0</v>
      </c>
      <c r="Q5" s="158">
        <f>AN5</f>
        <v>80</v>
      </c>
      <c r="R5" s="159">
        <f>AC5/(AH5-AI5-AJ5)</f>
        <v>25.964159210490351</v>
      </c>
      <c r="S5" s="144">
        <f>IF(AW5=0,AL5,"속도계이상")</f>
        <v>1</v>
      </c>
      <c r="T5" s="144">
        <f>IF(AW5=0,AM5,"속도계이상")</f>
        <v>1273</v>
      </c>
      <c r="U5" t="s">
        <v>115</v>
      </c>
      <c r="V5" s="5" t="s">
        <v>117</v>
      </c>
      <c r="W5" t="s">
        <v>115</v>
      </c>
      <c r="X5" s="5" t="s">
        <v>117</v>
      </c>
      <c r="Y5" t="s">
        <v>168</v>
      </c>
      <c r="Z5" t="s">
        <v>169</v>
      </c>
      <c r="AA5" t="s">
        <v>48</v>
      </c>
      <c r="AB5">
        <v>508</v>
      </c>
      <c r="AC5" s="1">
        <v>4858.4579999999996</v>
      </c>
      <c r="AD5" s="1">
        <v>2853.7359999999999</v>
      </c>
      <c r="AE5" s="28">
        <v>1.702</v>
      </c>
      <c r="AF5">
        <v>2.2000000000000002</v>
      </c>
      <c r="AG5">
        <v>15.875</v>
      </c>
      <c r="AH5">
        <v>309.868562</v>
      </c>
      <c r="AI5">
        <v>12.414953000000001</v>
      </c>
      <c r="AJ5">
        <v>110.33189400000001</v>
      </c>
      <c r="AK5">
        <v>981</v>
      </c>
      <c r="AL5">
        <v>1</v>
      </c>
      <c r="AM5">
        <v>1273</v>
      </c>
      <c r="AN5">
        <v>80</v>
      </c>
      <c r="AO5">
        <v>15.679092000000001</v>
      </c>
      <c r="AP5">
        <v>7842.4</v>
      </c>
      <c r="AQ5">
        <v>0</v>
      </c>
      <c r="AR5">
        <v>64</v>
      </c>
      <c r="AS5">
        <v>23708</v>
      </c>
      <c r="AT5">
        <v>2.1000000000000001E-2</v>
      </c>
      <c r="AU5">
        <v>26.202000000000002</v>
      </c>
      <c r="AV5">
        <v>0</v>
      </c>
      <c r="AW5">
        <v>0</v>
      </c>
      <c r="AX5" s="29">
        <v>0.5</v>
      </c>
      <c r="AY5">
        <v>0.77363636363636357</v>
      </c>
      <c r="AZ5" t="s">
        <v>70</v>
      </c>
      <c r="BA5" t="s">
        <v>167</v>
      </c>
      <c r="BB5">
        <v>1</v>
      </c>
      <c r="BC5" t="s">
        <v>190</v>
      </c>
      <c r="BD5">
        <v>1</v>
      </c>
      <c r="BE5">
        <v>11061.314999999999</v>
      </c>
      <c r="BF5">
        <v>0.4392296937570262</v>
      </c>
      <c r="BG5">
        <v>0.33980406307929933</v>
      </c>
      <c r="BH5">
        <v>32589.680999999997</v>
      </c>
      <c r="BI5">
        <v>0.1490796427249472</v>
      </c>
      <c r="BJ5">
        <v>0.11533343268993641</v>
      </c>
      <c r="BK5">
        <v>1</v>
      </c>
      <c r="BL5" t="s">
        <v>70</v>
      </c>
      <c r="BM5">
        <v>0</v>
      </c>
      <c r="BN5" t="s">
        <v>185</v>
      </c>
    </row>
    <row r="6" spans="1:66">
      <c r="A6" s="139" t="str">
        <f t="shared" ref="A6:A7" si="0">W6</f>
        <v>마니교통</v>
      </c>
      <c r="B6" s="139" t="str">
        <f t="shared" ref="B6:B7" si="1">V6</f>
        <v>47</v>
      </c>
      <c r="C6" s="140" t="str">
        <f t="shared" ref="C6:C7" si="2">Y6</f>
        <v>73아1255</v>
      </c>
      <c r="D6" s="114" t="str">
        <f t="shared" ref="D6:D7" si="3">Z6</f>
        <v>저상</v>
      </c>
      <c r="E6" s="110" t="str">
        <f>AZ6</f>
        <v>C</v>
      </c>
      <c r="F6" s="160">
        <f>G6/H6</f>
        <v>0.86045454545454536</v>
      </c>
      <c r="G6" s="161">
        <f>AE6</f>
        <v>1.893</v>
      </c>
      <c r="H6" s="162">
        <f>AF6</f>
        <v>2.2000000000000002</v>
      </c>
      <c r="I6" s="163">
        <f t="shared" ref="I6:I7" si="4">AC6</f>
        <v>6202.857</v>
      </c>
      <c r="J6" s="164">
        <f t="shared" ref="J6:J7" si="5">AI6/AH6</f>
        <v>3.340164769465228E-2</v>
      </c>
      <c r="K6" s="164">
        <f t="shared" ref="K6:K7" si="6">AJ6/AH6</f>
        <v>0.35922368957947559</v>
      </c>
      <c r="L6" s="164">
        <f t="shared" ref="L6:L7" si="7">AK6/AC6</f>
        <v>0.26858591129861609</v>
      </c>
      <c r="M6" s="165">
        <f t="shared" ref="M6:M7" si="8">AG6</f>
        <v>14.894</v>
      </c>
      <c r="N6" s="166">
        <f t="shared" ref="N6:N7" si="9">IF(AW6=0,AT6,"속도계이상")</f>
        <v>0.25800000000000001</v>
      </c>
      <c r="O6" s="166">
        <f t="shared" ref="O6:O7" si="10">IF(AW6=0,AU6,"속도계이상")</f>
        <v>14.348000000000001</v>
      </c>
      <c r="P6" s="167">
        <f t="shared" ref="P6:P7" si="11">AQ6/60</f>
        <v>0</v>
      </c>
      <c r="Q6" s="168">
        <f t="shared" ref="Q6:Q7" si="12">AN6</f>
        <v>78</v>
      </c>
      <c r="R6" s="169">
        <f t="shared" ref="R6:R7" si="13">AC6/(AH6-AI6-AJ6)</f>
        <v>26.568008662869616</v>
      </c>
      <c r="S6" s="141">
        <f t="shared" ref="S6:S7" si="14">IF(AW6=0,AL6,"속도계이상")</f>
        <v>16</v>
      </c>
      <c r="T6" s="141">
        <f t="shared" ref="T6:T7" si="15">IF(AW6=0,AM6,"속도계이상")</f>
        <v>890</v>
      </c>
      <c r="U6" t="s">
        <v>115</v>
      </c>
      <c r="V6" s="5" t="s">
        <v>117</v>
      </c>
      <c r="W6" t="s">
        <v>115</v>
      </c>
      <c r="X6" s="5" t="s">
        <v>117</v>
      </c>
      <c r="Y6" t="s">
        <v>170</v>
      </c>
      <c r="Z6" t="s">
        <v>169</v>
      </c>
      <c r="AA6" t="s">
        <v>48</v>
      </c>
      <c r="AB6">
        <v>508</v>
      </c>
      <c r="AC6" s="1">
        <v>6202.857</v>
      </c>
      <c r="AD6" s="1">
        <v>3276.9160000000002</v>
      </c>
      <c r="AE6" s="28">
        <v>1.893</v>
      </c>
      <c r="AF6">
        <v>2.2000000000000002</v>
      </c>
      <c r="AG6">
        <v>14.894</v>
      </c>
      <c r="AH6">
        <v>384.393552</v>
      </c>
      <c r="AI6">
        <v>12.839378</v>
      </c>
      <c r="AJ6">
        <v>138.08327</v>
      </c>
      <c r="AK6">
        <v>1666</v>
      </c>
      <c r="AL6">
        <v>16</v>
      </c>
      <c r="AM6">
        <v>890</v>
      </c>
      <c r="AN6">
        <v>78</v>
      </c>
      <c r="AO6">
        <v>16.136735000000002</v>
      </c>
      <c r="AP6">
        <v>6163.1</v>
      </c>
      <c r="AQ6">
        <v>0</v>
      </c>
      <c r="AR6">
        <v>71</v>
      </c>
      <c r="AS6">
        <v>27923</v>
      </c>
      <c r="AT6">
        <v>0.25800000000000001</v>
      </c>
      <c r="AU6">
        <v>14.348000000000001</v>
      </c>
      <c r="AV6">
        <v>43688</v>
      </c>
      <c r="AW6">
        <v>0</v>
      </c>
      <c r="AX6" s="29">
        <v>0.52</v>
      </c>
      <c r="AY6">
        <v>0.86045454545454536</v>
      </c>
      <c r="AZ6" t="s">
        <v>69</v>
      </c>
      <c r="BA6" t="s">
        <v>167</v>
      </c>
      <c r="BB6">
        <v>1</v>
      </c>
      <c r="BC6" t="s">
        <v>200</v>
      </c>
      <c r="BD6">
        <v>5</v>
      </c>
      <c r="BE6">
        <v>11061.314999999999</v>
      </c>
      <c r="BF6">
        <v>0.56077030624297386</v>
      </c>
      <c r="BG6">
        <v>0.48251735896270426</v>
      </c>
      <c r="BH6">
        <v>32589.680999999997</v>
      </c>
      <c r="BI6">
        <v>0.19033193359579065</v>
      </c>
      <c r="BJ6">
        <v>0.16377197740765076</v>
      </c>
      <c r="BK6">
        <v>1</v>
      </c>
      <c r="BL6" t="s">
        <v>67</v>
      </c>
      <c r="BM6">
        <v>1</v>
      </c>
      <c r="BN6" t="s">
        <v>194</v>
      </c>
    </row>
    <row r="7" spans="1:66">
      <c r="A7" s="142" t="str">
        <f t="shared" si="0"/>
        <v>마니교통</v>
      </c>
      <c r="B7" s="142" t="str">
        <f t="shared" si="1"/>
        <v>81</v>
      </c>
      <c r="C7" s="143" t="str">
        <f t="shared" si="2"/>
        <v>70바1273</v>
      </c>
      <c r="D7" s="131" t="str">
        <f t="shared" si="3"/>
        <v>저상</v>
      </c>
      <c r="E7" s="127" t="str">
        <f t="shared" ref="E7:E10" si="16">AZ7</f>
        <v>B</v>
      </c>
      <c r="F7" s="150">
        <f t="shared" ref="F7:F10" si="17">G7/H7</f>
        <v>0.92285714285714282</v>
      </c>
      <c r="G7" s="151">
        <f t="shared" ref="G7:G10" si="18">AE7</f>
        <v>1.9379999999999999</v>
      </c>
      <c r="H7" s="152">
        <f t="shared" ref="H7:H10" si="19">AF7</f>
        <v>2.1</v>
      </c>
      <c r="I7" s="153">
        <f t="shared" si="4"/>
        <v>5923.5050000000001</v>
      </c>
      <c r="J7" s="154">
        <f t="shared" si="5"/>
        <v>2.6705438655511109E-2</v>
      </c>
      <c r="K7" s="154">
        <f t="shared" si="6"/>
        <v>0.38042397579135029</v>
      </c>
      <c r="L7" s="154">
        <f t="shared" si="7"/>
        <v>0.25407254657504297</v>
      </c>
      <c r="M7" s="155">
        <f t="shared" si="8"/>
        <v>20.309999999999999</v>
      </c>
      <c r="N7" s="156">
        <f t="shared" si="9"/>
        <v>0.55700000000000005</v>
      </c>
      <c r="O7" s="156">
        <f t="shared" si="10"/>
        <v>14.686999999999999</v>
      </c>
      <c r="P7" s="157">
        <f t="shared" si="11"/>
        <v>0</v>
      </c>
      <c r="Q7" s="158">
        <f t="shared" si="12"/>
        <v>82</v>
      </c>
      <c r="R7" s="159">
        <f t="shared" si="13"/>
        <v>27.562646594965813</v>
      </c>
      <c r="S7" s="144">
        <f t="shared" si="14"/>
        <v>33</v>
      </c>
      <c r="T7" s="144">
        <f t="shared" si="15"/>
        <v>870</v>
      </c>
      <c r="U7" t="s">
        <v>115</v>
      </c>
      <c r="V7" t="s">
        <v>119</v>
      </c>
      <c r="W7" s="4" t="s">
        <v>115</v>
      </c>
      <c r="X7" s="4" t="s">
        <v>119</v>
      </c>
      <c r="Y7" s="4" t="s">
        <v>171</v>
      </c>
      <c r="Z7" s="4" t="s">
        <v>169</v>
      </c>
      <c r="AA7" s="4" t="s">
        <v>48</v>
      </c>
      <c r="AB7" s="4">
        <v>508</v>
      </c>
      <c r="AC7" s="4">
        <v>5923.5050000000001</v>
      </c>
      <c r="AD7" s="4">
        <v>3056.2370000000001</v>
      </c>
      <c r="AE7" s="4">
        <v>1.9379999999999999</v>
      </c>
      <c r="AF7" s="4">
        <v>2.1</v>
      </c>
      <c r="AG7" s="4">
        <v>20.309999999999999</v>
      </c>
      <c r="AH7" s="4">
        <v>362.49159300000002</v>
      </c>
      <c r="AI7" s="4">
        <v>9.6804970000000008</v>
      </c>
      <c r="AJ7" s="4">
        <v>137.90049300000001</v>
      </c>
      <c r="AK7" s="4">
        <v>1505</v>
      </c>
      <c r="AL7" s="4">
        <v>33</v>
      </c>
      <c r="AM7" s="4">
        <v>870</v>
      </c>
      <c r="AN7" s="4">
        <v>82</v>
      </c>
      <c r="AO7" s="4">
        <v>16.341082</v>
      </c>
      <c r="AP7" s="4">
        <v>6126</v>
      </c>
      <c r="AQ7" s="4">
        <v>0</v>
      </c>
      <c r="AR7" s="4">
        <v>92</v>
      </c>
      <c r="AS7" s="4">
        <v>38292</v>
      </c>
      <c r="AT7" s="4">
        <v>0.55700000000000005</v>
      </c>
      <c r="AU7" s="4">
        <v>14.686999999999999</v>
      </c>
      <c r="AV7" s="4">
        <v>34192</v>
      </c>
      <c r="AW7" s="4">
        <v>0</v>
      </c>
      <c r="AX7" s="30">
        <v>0.64</v>
      </c>
      <c r="AY7">
        <v>0.92285714285714282</v>
      </c>
      <c r="AZ7" t="s">
        <v>68</v>
      </c>
      <c r="BA7" t="s">
        <v>172</v>
      </c>
      <c r="BB7">
        <v>1</v>
      </c>
      <c r="BC7" t="s">
        <v>193</v>
      </c>
      <c r="BD7">
        <v>5</v>
      </c>
      <c r="BE7">
        <v>21528.366000000002</v>
      </c>
      <c r="BF7">
        <v>0.27514884315883514</v>
      </c>
      <c r="BG7">
        <v>0.25392307525801072</v>
      </c>
      <c r="BH7">
        <v>32589.680999999997</v>
      </c>
      <c r="BI7">
        <v>0.18176014057946749</v>
      </c>
      <c r="BJ7">
        <v>0.16773864402048</v>
      </c>
      <c r="BK7">
        <v>1</v>
      </c>
      <c r="BL7" t="s">
        <v>68</v>
      </c>
      <c r="BM7">
        <v>0</v>
      </c>
      <c r="BN7" t="s">
        <v>185</v>
      </c>
    </row>
    <row r="8" spans="1:66">
      <c r="A8" s="139" t="str">
        <f t="shared" ref="A8:A10" si="20">W8</f>
        <v>마니교통</v>
      </c>
      <c r="B8" s="139" t="str">
        <f t="shared" ref="B8:B10" si="21">V8</f>
        <v>81</v>
      </c>
      <c r="C8" s="140" t="str">
        <f t="shared" ref="C8:C10" si="22">Y8</f>
        <v>70바1274</v>
      </c>
      <c r="D8" s="114" t="str">
        <f t="shared" ref="D8:D10" si="23">Z8</f>
        <v>저상</v>
      </c>
      <c r="E8" s="110" t="str">
        <f t="shared" si="16"/>
        <v>C</v>
      </c>
      <c r="F8" s="160">
        <f t="shared" si="17"/>
        <v>0.87190476190476185</v>
      </c>
      <c r="G8" s="161">
        <f t="shared" si="18"/>
        <v>1.831</v>
      </c>
      <c r="H8" s="162">
        <f t="shared" si="19"/>
        <v>2.1</v>
      </c>
      <c r="I8" s="163">
        <f t="shared" ref="I8:I10" si="24">AC8</f>
        <v>5897.9440000000004</v>
      </c>
      <c r="J8" s="164">
        <f t="shared" ref="J8:J10" si="25">AI8/AH8</f>
        <v>1.6645735501354498E-2</v>
      </c>
      <c r="K8" s="164">
        <f t="shared" ref="K8:K10" si="26">AJ8/AH8</f>
        <v>0.37128924896163906</v>
      </c>
      <c r="L8" s="164">
        <f t="shared" ref="L8:L10" si="27">AK8/AC8</f>
        <v>0.21515972345617387</v>
      </c>
      <c r="M8" s="165">
        <f t="shared" ref="M8:M10" si="28">AG8</f>
        <v>15.26</v>
      </c>
      <c r="N8" s="166">
        <f t="shared" ref="N8:N10" si="29">IF(AW8=0,AT8,"속도계이상")</f>
        <v>0.20300000000000001</v>
      </c>
      <c r="O8" s="166">
        <f t="shared" ref="O8:O10" si="30">IF(AW8=0,AU8,"속도계이상")</f>
        <v>7.8840000000000003</v>
      </c>
      <c r="P8" s="167">
        <f t="shared" ref="P8:P10" si="31">AQ8/60</f>
        <v>0</v>
      </c>
      <c r="Q8" s="168">
        <f t="shared" ref="Q8:Q10" si="32">AN8</f>
        <v>80</v>
      </c>
      <c r="R8" s="169">
        <f t="shared" ref="R8:R10" si="33">AC8/(AH8-AI8-AJ8)</f>
        <v>26.63515950576976</v>
      </c>
      <c r="S8" s="141">
        <f t="shared" ref="S8:S10" si="34">IF(AW8=0,AL8,"속도계이상")</f>
        <v>12</v>
      </c>
      <c r="T8" s="141">
        <f t="shared" ref="T8:T10" si="35">IF(AW8=0,AM8,"속도계이상")</f>
        <v>465</v>
      </c>
      <c r="U8" t="s">
        <v>115</v>
      </c>
      <c r="V8" s="5" t="s">
        <v>119</v>
      </c>
      <c r="W8" t="s">
        <v>115</v>
      </c>
      <c r="X8" s="5" t="s">
        <v>119</v>
      </c>
      <c r="Y8" t="s">
        <v>174</v>
      </c>
      <c r="Z8" t="s">
        <v>169</v>
      </c>
      <c r="AA8" t="s">
        <v>48</v>
      </c>
      <c r="AB8">
        <v>508</v>
      </c>
      <c r="AC8" s="1">
        <v>5897.9440000000004</v>
      </c>
      <c r="AD8" s="1">
        <v>3221.7809999999999</v>
      </c>
      <c r="AE8" s="28">
        <v>1.831</v>
      </c>
      <c r="AF8">
        <v>2.1</v>
      </c>
      <c r="AG8">
        <v>15.26</v>
      </c>
      <c r="AH8">
        <v>361.782692</v>
      </c>
      <c r="AI8">
        <v>6.0221390000000001</v>
      </c>
      <c r="AJ8">
        <v>134.32602399999999</v>
      </c>
      <c r="AK8">
        <v>1269</v>
      </c>
      <c r="AL8">
        <v>12</v>
      </c>
      <c r="AM8">
        <v>465</v>
      </c>
      <c r="AN8">
        <v>80</v>
      </c>
      <c r="AO8">
        <v>16.302448999999999</v>
      </c>
      <c r="AP8">
        <v>4545.6000000000004</v>
      </c>
      <c r="AQ8">
        <v>0</v>
      </c>
      <c r="AR8">
        <v>46</v>
      </c>
      <c r="AS8">
        <v>15190</v>
      </c>
      <c r="AT8">
        <v>0.20300000000000001</v>
      </c>
      <c r="AU8">
        <v>7.8840000000000003</v>
      </c>
      <c r="AV8">
        <v>46891</v>
      </c>
      <c r="AW8">
        <v>0</v>
      </c>
      <c r="AX8" s="29">
        <v>0.51</v>
      </c>
      <c r="AY8">
        <v>0.87190476190476185</v>
      </c>
      <c r="AZ8" t="s">
        <v>69</v>
      </c>
      <c r="BA8" t="s">
        <v>172</v>
      </c>
      <c r="BB8">
        <v>1</v>
      </c>
      <c r="BC8" t="s">
        <v>173</v>
      </c>
      <c r="BD8">
        <v>5</v>
      </c>
      <c r="BE8">
        <v>21528.366000000002</v>
      </c>
      <c r="BF8">
        <v>0.27396152592351874</v>
      </c>
      <c r="BG8">
        <v>0.23886835903141085</v>
      </c>
      <c r="BH8">
        <v>32589.680999999997</v>
      </c>
      <c r="BI8">
        <v>0.18097581255858261</v>
      </c>
      <c r="BJ8">
        <v>0.15779367275941178</v>
      </c>
      <c r="BK8">
        <v>1</v>
      </c>
      <c r="BL8" t="s">
        <v>69</v>
      </c>
      <c r="BM8">
        <v>0</v>
      </c>
      <c r="BN8" t="s">
        <v>185</v>
      </c>
    </row>
    <row r="9" spans="1:66">
      <c r="A9" s="142" t="str">
        <f t="shared" si="20"/>
        <v>마니교통</v>
      </c>
      <c r="B9" s="142" t="str">
        <f t="shared" si="21"/>
        <v>81</v>
      </c>
      <c r="C9" s="143" t="str">
        <f t="shared" si="22"/>
        <v>70바1284</v>
      </c>
      <c r="D9" s="131" t="str">
        <f t="shared" si="23"/>
        <v>저상</v>
      </c>
      <c r="E9" s="127" t="str">
        <f t="shared" si="16"/>
        <v>D</v>
      </c>
      <c r="F9" s="150">
        <f t="shared" si="17"/>
        <v>0.84285714285714286</v>
      </c>
      <c r="G9" s="151">
        <f t="shared" si="18"/>
        <v>1.77</v>
      </c>
      <c r="H9" s="152">
        <f t="shared" si="19"/>
        <v>2.1</v>
      </c>
      <c r="I9" s="153">
        <f t="shared" si="24"/>
        <v>3866.0149999999999</v>
      </c>
      <c r="J9" s="154">
        <f t="shared" si="25"/>
        <v>2.1811335730972652E-2</v>
      </c>
      <c r="K9" s="154">
        <f t="shared" si="26"/>
        <v>0.38160518721419978</v>
      </c>
      <c r="L9" s="154">
        <f t="shared" si="27"/>
        <v>0.21676066957836429</v>
      </c>
      <c r="M9" s="155">
        <f t="shared" si="28"/>
        <v>16.898</v>
      </c>
      <c r="N9" s="156">
        <f t="shared" si="29"/>
        <v>0.54300000000000004</v>
      </c>
      <c r="O9" s="156">
        <f t="shared" si="30"/>
        <v>16.71</v>
      </c>
      <c r="P9" s="157">
        <f t="shared" si="31"/>
        <v>0.10666666666666667</v>
      </c>
      <c r="Q9" s="158">
        <f t="shared" si="32"/>
        <v>82</v>
      </c>
      <c r="R9" s="159">
        <f t="shared" si="33"/>
        <v>27.652844136915242</v>
      </c>
      <c r="S9" s="144">
        <f t="shared" si="34"/>
        <v>21</v>
      </c>
      <c r="T9" s="144">
        <f t="shared" si="35"/>
        <v>646</v>
      </c>
      <c r="U9" t="s">
        <v>115</v>
      </c>
      <c r="V9" s="5" t="s">
        <v>119</v>
      </c>
      <c r="W9" t="s">
        <v>115</v>
      </c>
      <c r="X9" s="5" t="s">
        <v>119</v>
      </c>
      <c r="Y9" t="s">
        <v>175</v>
      </c>
      <c r="Z9" t="s">
        <v>169</v>
      </c>
      <c r="AA9" t="s">
        <v>48</v>
      </c>
      <c r="AB9">
        <v>508</v>
      </c>
      <c r="AC9" s="1">
        <v>3866.0149999999999</v>
      </c>
      <c r="AD9" s="1">
        <v>2183.6060000000002</v>
      </c>
      <c r="AE9" s="28">
        <v>1.77</v>
      </c>
      <c r="AF9">
        <v>2.1</v>
      </c>
      <c r="AG9">
        <v>16.898</v>
      </c>
      <c r="AH9">
        <v>234.34328199999999</v>
      </c>
      <c r="AI9">
        <v>5.1113400000000002</v>
      </c>
      <c r="AJ9">
        <v>89.426612000000006</v>
      </c>
      <c r="AK9">
        <v>838</v>
      </c>
      <c r="AL9">
        <v>21</v>
      </c>
      <c r="AM9">
        <v>646</v>
      </c>
      <c r="AN9">
        <v>82</v>
      </c>
      <c r="AO9">
        <v>16.497229000000001</v>
      </c>
      <c r="AP9">
        <v>4960.5</v>
      </c>
      <c r="AQ9">
        <v>6.4</v>
      </c>
      <c r="AR9">
        <v>64</v>
      </c>
      <c r="AS9">
        <v>27357</v>
      </c>
      <c r="AT9">
        <v>0.54300000000000004</v>
      </c>
      <c r="AU9">
        <v>16.71</v>
      </c>
      <c r="AV9">
        <v>27985</v>
      </c>
      <c r="AW9">
        <v>0</v>
      </c>
      <c r="AX9" s="29">
        <v>0.51</v>
      </c>
      <c r="AY9">
        <v>0.84285714285714286</v>
      </c>
      <c r="AZ9" t="s">
        <v>67</v>
      </c>
      <c r="BA9" t="s">
        <v>172</v>
      </c>
      <c r="BB9">
        <v>1</v>
      </c>
      <c r="BC9" t="s">
        <v>201</v>
      </c>
      <c r="BD9">
        <v>7</v>
      </c>
      <c r="BE9">
        <v>21528.366000000002</v>
      </c>
      <c r="BF9">
        <v>0.17957772549946427</v>
      </c>
      <c r="BG9">
        <v>0.15135836863526275</v>
      </c>
      <c r="BH9">
        <v>32589.680999999997</v>
      </c>
      <c r="BI9">
        <v>0.11862696661559836</v>
      </c>
      <c r="BJ9">
        <v>9.9985586147432901E-2</v>
      </c>
      <c r="BK9">
        <v>1</v>
      </c>
      <c r="BL9" t="s">
        <v>69</v>
      </c>
      <c r="BM9">
        <v>-1</v>
      </c>
      <c r="BN9" t="s">
        <v>202</v>
      </c>
    </row>
    <row r="10" spans="1:66">
      <c r="A10" s="139" t="str">
        <f t="shared" si="20"/>
        <v>마니교통</v>
      </c>
      <c r="B10" s="139" t="str">
        <f t="shared" si="21"/>
        <v>81</v>
      </c>
      <c r="C10" s="140" t="str">
        <f t="shared" si="22"/>
        <v>70바2496</v>
      </c>
      <c r="D10" s="114" t="str">
        <f t="shared" si="23"/>
        <v>저상</v>
      </c>
      <c r="E10" s="110" t="str">
        <f t="shared" si="16"/>
        <v>C</v>
      </c>
      <c r="F10" s="160">
        <f t="shared" si="17"/>
        <v>0.85476190476190472</v>
      </c>
      <c r="G10" s="161">
        <f t="shared" si="18"/>
        <v>1.7949999999999999</v>
      </c>
      <c r="H10" s="162">
        <f t="shared" si="19"/>
        <v>2.1</v>
      </c>
      <c r="I10" s="163">
        <f t="shared" si="24"/>
        <v>5840.902</v>
      </c>
      <c r="J10" s="164">
        <f t="shared" si="25"/>
        <v>4.384991995697992E-2</v>
      </c>
      <c r="K10" s="164">
        <f t="shared" si="26"/>
        <v>0.39587972383937947</v>
      </c>
      <c r="L10" s="164">
        <f t="shared" si="27"/>
        <v>0.20065394009349927</v>
      </c>
      <c r="M10" s="165">
        <f t="shared" si="28"/>
        <v>17.257999999999999</v>
      </c>
      <c r="N10" s="166">
        <f t="shared" si="29"/>
        <v>0.34200000000000003</v>
      </c>
      <c r="O10" s="166">
        <f t="shared" si="30"/>
        <v>22.12</v>
      </c>
      <c r="P10" s="167">
        <f t="shared" si="31"/>
        <v>0</v>
      </c>
      <c r="Q10" s="168">
        <f t="shared" si="32"/>
        <v>81</v>
      </c>
      <c r="R10" s="169">
        <f t="shared" si="33"/>
        <v>28.456374554571827</v>
      </c>
      <c r="S10" s="141">
        <f t="shared" si="34"/>
        <v>20</v>
      </c>
      <c r="T10" s="141">
        <f t="shared" si="35"/>
        <v>1292</v>
      </c>
      <c r="U10" t="s">
        <v>115</v>
      </c>
      <c r="V10" t="s">
        <v>119</v>
      </c>
      <c r="W10" s="4" t="s">
        <v>115</v>
      </c>
      <c r="X10" s="4" t="s">
        <v>119</v>
      </c>
      <c r="Y10" s="4" t="s">
        <v>176</v>
      </c>
      <c r="Z10" s="4" t="s">
        <v>169</v>
      </c>
      <c r="AA10" s="4" t="s">
        <v>48</v>
      </c>
      <c r="AB10" s="4">
        <v>508</v>
      </c>
      <c r="AC10" s="4">
        <v>5840.902</v>
      </c>
      <c r="AD10" s="4">
        <v>3254.3209999999999</v>
      </c>
      <c r="AE10" s="4">
        <v>1.7949999999999999</v>
      </c>
      <c r="AF10" s="4">
        <v>2.1</v>
      </c>
      <c r="AG10" s="4">
        <v>17.257999999999999</v>
      </c>
      <c r="AH10" s="4">
        <v>366.35549200000003</v>
      </c>
      <c r="AI10" s="4">
        <v>16.064658999999999</v>
      </c>
      <c r="AJ10" s="4">
        <v>145.03271100000001</v>
      </c>
      <c r="AK10" s="4">
        <v>1172</v>
      </c>
      <c r="AL10" s="4">
        <v>20</v>
      </c>
      <c r="AM10" s="4">
        <v>1292</v>
      </c>
      <c r="AN10" s="4">
        <v>81</v>
      </c>
      <c r="AO10" s="4">
        <v>15.943263</v>
      </c>
      <c r="AP10" s="4">
        <v>9972.9</v>
      </c>
      <c r="AQ10" s="4">
        <v>0</v>
      </c>
      <c r="AR10" s="4">
        <v>98</v>
      </c>
      <c r="AS10" s="4">
        <v>35743</v>
      </c>
      <c r="AT10" s="4">
        <v>0.34200000000000003</v>
      </c>
      <c r="AU10" s="4">
        <v>22.12</v>
      </c>
      <c r="AV10" s="4">
        <v>43289</v>
      </c>
      <c r="AW10" s="4">
        <v>0</v>
      </c>
      <c r="AX10" s="30">
        <v>0.51</v>
      </c>
      <c r="AY10">
        <v>0.85476190476190472</v>
      </c>
      <c r="AZ10" t="s">
        <v>69</v>
      </c>
      <c r="BA10" t="s">
        <v>172</v>
      </c>
      <c r="BB10">
        <v>2</v>
      </c>
      <c r="BC10" t="s">
        <v>191</v>
      </c>
      <c r="BD10">
        <v>6</v>
      </c>
      <c r="BE10">
        <v>21528.366000000002</v>
      </c>
      <c r="BF10">
        <v>0.27131190541818173</v>
      </c>
      <c r="BG10">
        <v>0.23190708105982674</v>
      </c>
      <c r="BH10">
        <v>32589.680999999997</v>
      </c>
      <c r="BI10">
        <v>0.17922550392561376</v>
      </c>
      <c r="BJ10">
        <v>0.15319513311736985</v>
      </c>
      <c r="BK10">
        <v>1</v>
      </c>
      <c r="BL10" t="s">
        <v>69</v>
      </c>
      <c r="BM10">
        <v>0</v>
      </c>
      <c r="BN10" t="s">
        <v>185</v>
      </c>
    </row>
  </sheetData>
  <sortState xmlns:xlrd2="http://schemas.microsoft.com/office/spreadsheetml/2017/richdata2" ref="U5:AX10">
    <sortCondition ref="Y5:Y10"/>
    <sortCondition ref="U5:U10"/>
  </sortState>
  <phoneticPr fontId="2" type="noConversion"/>
  <conditionalFormatting sqref="E1 E2:H3 E4 E5:H1048576">
    <cfRule type="containsText" dxfId="53" priority="1" operator="containsText" text="F">
      <formula>NOT(ISERROR(SEARCH("F",E1)))</formula>
    </cfRule>
    <cfRule type="containsText" dxfId="52" priority="2" operator="containsText" text="D">
      <formula>NOT(ISERROR(SEARCH("D",E1)))</formula>
    </cfRule>
    <cfRule type="containsText" dxfId="51" priority="3" operator="containsText" text="C">
      <formula>NOT(ISERROR(SEARCH("C",E1)))</formula>
    </cfRule>
    <cfRule type="containsText" dxfId="50" priority="4" operator="containsText" text="B">
      <formula>NOT(ISERROR(SEARCH("B",E1)))</formula>
    </cfRule>
    <cfRule type="containsText" dxfId="49" priority="5" operator="containsText" text="A">
      <formula>NOT(ISERROR(SEARCH("A",E1)))</formula>
    </cfRule>
    <cfRule type="containsText" dxfId="4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152</v>
      </c>
      <c r="B3" s="35"/>
      <c r="E3" s="11"/>
      <c r="F3" s="8"/>
      <c r="G3" s="11"/>
      <c r="H3" s="11"/>
      <c r="X3" s="11"/>
      <c r="Y3" s="11"/>
    </row>
    <row r="4" spans="1:78" ht="27">
      <c r="A4" s="120" t="s">
        <v>38</v>
      </c>
      <c r="B4" s="121" t="s">
        <v>49</v>
      </c>
      <c r="C4" s="122" t="s">
        <v>138</v>
      </c>
      <c r="D4" s="122" t="s">
        <v>153</v>
      </c>
      <c r="E4" s="123" t="s">
        <v>142</v>
      </c>
      <c r="F4" s="121" t="s">
        <v>146</v>
      </c>
      <c r="G4" s="123" t="s">
        <v>144</v>
      </c>
      <c r="H4" s="123" t="s">
        <v>148</v>
      </c>
      <c r="I4" s="124" t="s">
        <v>150</v>
      </c>
      <c r="J4" s="123" t="s">
        <v>11</v>
      </c>
      <c r="K4" s="123" t="s">
        <v>12</v>
      </c>
      <c r="L4" s="123" t="s">
        <v>13</v>
      </c>
      <c r="M4" s="123" t="s">
        <v>72</v>
      </c>
      <c r="N4" s="123" t="s">
        <v>6</v>
      </c>
      <c r="O4" s="123" t="s">
        <v>7</v>
      </c>
      <c r="P4" s="123" t="s">
        <v>159</v>
      </c>
      <c r="Q4" s="217" t="s">
        <v>43</v>
      </c>
      <c r="R4" s="217" t="s">
        <v>44</v>
      </c>
      <c r="S4" s="13"/>
      <c r="T4" s="13" t="s">
        <v>42</v>
      </c>
      <c r="U4" s="13" t="s">
        <v>155</v>
      </c>
      <c r="V4" s="13" t="s">
        <v>156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227</v>
      </c>
      <c r="AN4" s="13"/>
      <c r="AO4" t="s">
        <v>163</v>
      </c>
      <c r="AP4" t="s">
        <v>228</v>
      </c>
      <c r="AQ4" t="s">
        <v>143</v>
      </c>
      <c r="AR4" t="s">
        <v>31</v>
      </c>
      <c r="AS4" t="s">
        <v>0</v>
      </c>
      <c r="AT4" t="s">
        <v>9</v>
      </c>
      <c r="AU4" t="s">
        <v>29</v>
      </c>
      <c r="AV4" t="s">
        <v>156</v>
      </c>
      <c r="AW4" t="s">
        <v>65</v>
      </c>
      <c r="AX4" t="s">
        <v>229</v>
      </c>
      <c r="AY4" t="s">
        <v>123</v>
      </c>
      <c r="AZ4" t="s">
        <v>230</v>
      </c>
      <c r="BA4" t="s">
        <v>231</v>
      </c>
      <c r="BB4" t="s">
        <v>232</v>
      </c>
      <c r="BC4" t="s">
        <v>233</v>
      </c>
      <c r="BD4">
        <v>24</v>
      </c>
      <c r="BE4" t="s">
        <v>135</v>
      </c>
      <c r="BF4" t="s">
        <v>136</v>
      </c>
      <c r="BG4" t="s">
        <v>137</v>
      </c>
      <c r="BI4" t="s">
        <v>0</v>
      </c>
      <c r="BJ4" t="s">
        <v>73</v>
      </c>
      <c r="BK4" t="s">
        <v>65</v>
      </c>
      <c r="BL4" t="s">
        <v>154</v>
      </c>
      <c r="BM4" t="s">
        <v>140</v>
      </c>
      <c r="BN4" t="s">
        <v>145</v>
      </c>
      <c r="BO4" t="s">
        <v>143</v>
      </c>
      <c r="BP4" t="s">
        <v>147</v>
      </c>
      <c r="BQ4" t="s">
        <v>149</v>
      </c>
      <c r="BR4" t="s">
        <v>11</v>
      </c>
      <c r="BS4" t="s">
        <v>12</v>
      </c>
      <c r="BT4" t="s">
        <v>13</v>
      </c>
      <c r="BU4" t="s">
        <v>104</v>
      </c>
      <c r="BV4" t="s">
        <v>6</v>
      </c>
      <c r="BW4" t="s">
        <v>7</v>
      </c>
      <c r="BX4" t="s">
        <v>158</v>
      </c>
      <c r="BY4" t="s">
        <v>160</v>
      </c>
      <c r="BZ4" t="s">
        <v>161</v>
      </c>
    </row>
    <row r="5" spans="1:78" ht="16.5">
      <c r="A5" s="125" t="str">
        <f>BI5</f>
        <v>마니교통</v>
      </c>
      <c r="B5" s="126">
        <f>IF(BJ5="NULL", E5, BJ5)</f>
        <v>780</v>
      </c>
      <c r="C5" s="127" t="str">
        <f>BK5</f>
        <v>B</v>
      </c>
      <c r="D5" s="128">
        <f>BL5</f>
        <v>0.90731890049817998</v>
      </c>
      <c r="E5" s="129">
        <f>U5</f>
        <v>780</v>
      </c>
      <c r="F5" s="130" t="str">
        <f t="shared" ref="F5:I6" si="0">BN5</f>
        <v>81</v>
      </c>
      <c r="G5" s="131" t="str">
        <f t="shared" si="0"/>
        <v>70바1273</v>
      </c>
      <c r="H5" s="132">
        <f t="shared" si="0"/>
        <v>2</v>
      </c>
      <c r="I5" s="133">
        <f t="shared" si="0"/>
        <v>709.03800000000001</v>
      </c>
      <c r="J5" s="134">
        <f>AB5/AA5</f>
        <v>2.7905510115690705E-2</v>
      </c>
      <c r="K5" s="134">
        <f>AC5/AA5</f>
        <v>0.39061800294219351</v>
      </c>
      <c r="L5" s="134">
        <f>AD5/I5</f>
        <v>0.28912413721126373</v>
      </c>
      <c r="M5" s="135">
        <f>Z5</f>
        <v>18.173999999999999</v>
      </c>
      <c r="N5" s="136">
        <f>BV5</f>
        <v>0.4231084934798981</v>
      </c>
      <c r="O5" s="136">
        <f>BW5</f>
        <v>14.808797271796434</v>
      </c>
      <c r="P5" s="218">
        <f>AK5</f>
        <v>12</v>
      </c>
      <c r="Q5" s="219">
        <f>AE5</f>
        <v>3</v>
      </c>
      <c r="R5" s="219">
        <f>AF5</f>
        <v>105</v>
      </c>
      <c r="T5">
        <v>508</v>
      </c>
      <c r="U5">
        <v>780</v>
      </c>
      <c r="V5" t="s">
        <v>234</v>
      </c>
      <c r="W5">
        <v>709.03800000000001</v>
      </c>
      <c r="X5">
        <v>373.58800000000002</v>
      </c>
      <c r="Y5">
        <v>1.8979999999999999</v>
      </c>
      <c r="Z5">
        <v>18.173999999999999</v>
      </c>
      <c r="AA5">
        <v>45.181936999999998</v>
      </c>
      <c r="AB5">
        <v>1.2608250000000001</v>
      </c>
      <c r="AC5">
        <v>17.648878</v>
      </c>
      <c r="AD5" s="1">
        <v>205</v>
      </c>
      <c r="AE5">
        <v>3</v>
      </c>
      <c r="AF5">
        <v>105</v>
      </c>
      <c r="AG5">
        <v>81</v>
      </c>
      <c r="AH5">
        <v>15.692952</v>
      </c>
      <c r="AI5">
        <v>686.1</v>
      </c>
      <c r="AJ5">
        <v>0</v>
      </c>
      <c r="AK5">
        <v>12</v>
      </c>
      <c r="AL5">
        <v>6188</v>
      </c>
      <c r="AM5">
        <v>0.90731890049817998</v>
      </c>
      <c r="AN5" t="s">
        <v>68</v>
      </c>
      <c r="AO5">
        <v>459.50700000000001</v>
      </c>
      <c r="AP5" t="s">
        <v>235</v>
      </c>
      <c r="AQ5" t="s">
        <v>115</v>
      </c>
      <c r="AR5" t="s">
        <v>119</v>
      </c>
      <c r="AS5" t="s">
        <v>115</v>
      </c>
      <c r="AT5" t="s">
        <v>119</v>
      </c>
      <c r="AU5" t="s">
        <v>171</v>
      </c>
      <c r="AV5" t="s">
        <v>234</v>
      </c>
      <c r="AW5" t="s">
        <v>68</v>
      </c>
      <c r="AX5">
        <v>780</v>
      </c>
      <c r="AY5" t="s">
        <v>236</v>
      </c>
      <c r="AZ5">
        <v>2</v>
      </c>
      <c r="BA5" t="s">
        <v>237</v>
      </c>
      <c r="BB5">
        <v>2</v>
      </c>
      <c r="BC5">
        <v>1</v>
      </c>
      <c r="BE5" t="s">
        <v>238</v>
      </c>
      <c r="BF5" t="s">
        <v>239</v>
      </c>
      <c r="BG5" t="s">
        <v>238</v>
      </c>
      <c r="BI5" t="s">
        <v>115</v>
      </c>
      <c r="BJ5" t="s">
        <v>234</v>
      </c>
      <c r="BK5" t="s">
        <v>68</v>
      </c>
      <c r="BL5">
        <v>0.90731890049817998</v>
      </c>
      <c r="BM5">
        <v>780</v>
      </c>
      <c r="BN5" t="s">
        <v>119</v>
      </c>
      <c r="BO5" t="s">
        <v>171</v>
      </c>
      <c r="BP5">
        <v>2</v>
      </c>
      <c r="BQ5">
        <v>709.03800000000001</v>
      </c>
      <c r="BR5">
        <v>2.7905510115690705E-2</v>
      </c>
      <c r="BS5">
        <v>0.39061800294219351</v>
      </c>
      <c r="BT5">
        <v>0.28912413721126373</v>
      </c>
      <c r="BU5">
        <v>18.173999999999999</v>
      </c>
      <c r="BV5">
        <v>0.4231084934798981</v>
      </c>
      <c r="BW5">
        <v>14.808797271796434</v>
      </c>
      <c r="BX5">
        <v>12</v>
      </c>
      <c r="BY5">
        <v>3</v>
      </c>
      <c r="BZ5">
        <v>105</v>
      </c>
    </row>
    <row r="6" spans="1:78" ht="16.5">
      <c r="A6" s="108" t="str">
        <f>BI6</f>
        <v>마니교통</v>
      </c>
      <c r="B6" s="109" t="str">
        <f>IF(BJ6="NULL", E6, BJ6)</f>
        <v>김정만</v>
      </c>
      <c r="C6" s="110" t="str">
        <f>BK6</f>
        <v>C</v>
      </c>
      <c r="D6" s="111">
        <f>BL6</f>
        <v>0.87666666666666659</v>
      </c>
      <c r="E6" s="112">
        <f>U6</f>
        <v>2988</v>
      </c>
      <c r="F6" s="113" t="str">
        <f t="shared" si="0"/>
        <v>81</v>
      </c>
      <c r="G6" s="114" t="str">
        <f t="shared" si="0"/>
        <v>70바1274</v>
      </c>
      <c r="H6" s="115">
        <f t="shared" si="0"/>
        <v>1</v>
      </c>
      <c r="I6" s="116">
        <f t="shared" si="0"/>
        <v>2535.41</v>
      </c>
      <c r="J6" s="117">
        <f>AB6/AA6</f>
        <v>1.2202815996043047E-2</v>
      </c>
      <c r="K6" s="117">
        <f>AC6/AA6</f>
        <v>0.37058353817114731</v>
      </c>
      <c r="L6" s="117">
        <f>AD6/I6</f>
        <v>0.23822577019101449</v>
      </c>
      <c r="M6" s="118">
        <f>Z6</f>
        <v>15.557</v>
      </c>
      <c r="N6" s="119">
        <f>BV6</f>
        <v>0.15776541072252614</v>
      </c>
      <c r="O6" s="119">
        <f>BW6</f>
        <v>6.9811194244717818</v>
      </c>
      <c r="P6" s="220">
        <f>AK6</f>
        <v>4</v>
      </c>
      <c r="Q6" s="221">
        <f>AE6</f>
        <v>4</v>
      </c>
      <c r="R6" s="221">
        <f>AF6</f>
        <v>177</v>
      </c>
      <c r="T6">
        <v>508</v>
      </c>
      <c r="U6">
        <v>2988</v>
      </c>
      <c r="V6" t="s">
        <v>177</v>
      </c>
      <c r="W6">
        <v>2535.41</v>
      </c>
      <c r="X6">
        <v>1377.4390000000001</v>
      </c>
      <c r="Y6">
        <v>1.841</v>
      </c>
      <c r="Z6">
        <v>15.557</v>
      </c>
      <c r="AA6">
        <v>151.37301099999999</v>
      </c>
      <c r="AB6">
        <v>1.8471770000000001</v>
      </c>
      <c r="AC6">
        <v>56.096345999999997</v>
      </c>
      <c r="AD6" s="1">
        <v>604</v>
      </c>
      <c r="AE6">
        <v>4</v>
      </c>
      <c r="AF6">
        <v>177</v>
      </c>
      <c r="AG6">
        <v>80</v>
      </c>
      <c r="AH6">
        <v>16.749419</v>
      </c>
      <c r="AI6">
        <v>2339.4</v>
      </c>
      <c r="AJ6">
        <v>0</v>
      </c>
      <c r="AK6">
        <v>4</v>
      </c>
      <c r="AL6">
        <v>1858</v>
      </c>
      <c r="AM6">
        <v>0.87666666666666659</v>
      </c>
      <c r="AN6" t="s">
        <v>69</v>
      </c>
      <c r="AO6">
        <v>2535.41</v>
      </c>
      <c r="AP6" t="s">
        <v>203</v>
      </c>
      <c r="AQ6" t="s">
        <v>115</v>
      </c>
      <c r="AR6" t="s">
        <v>119</v>
      </c>
      <c r="AS6" t="s">
        <v>115</v>
      </c>
      <c r="AT6" t="s">
        <v>119</v>
      </c>
      <c r="AU6" t="s">
        <v>174</v>
      </c>
      <c r="AV6" t="s">
        <v>177</v>
      </c>
      <c r="AW6" t="s">
        <v>69</v>
      </c>
      <c r="AX6">
        <v>2988</v>
      </c>
      <c r="AY6" t="s">
        <v>240</v>
      </c>
      <c r="AZ6">
        <v>4</v>
      </c>
      <c r="BA6" t="s">
        <v>241</v>
      </c>
      <c r="BB6">
        <v>1</v>
      </c>
      <c r="BC6">
        <v>1</v>
      </c>
      <c r="BE6" t="s">
        <v>69</v>
      </c>
      <c r="BF6">
        <v>0</v>
      </c>
      <c r="BG6" t="s">
        <v>185</v>
      </c>
      <c r="BI6" t="s">
        <v>115</v>
      </c>
      <c r="BJ6" t="s">
        <v>177</v>
      </c>
      <c r="BK6" t="s">
        <v>69</v>
      </c>
      <c r="BL6">
        <v>0.87666666666666659</v>
      </c>
      <c r="BM6">
        <v>2988</v>
      </c>
      <c r="BN6" t="s">
        <v>119</v>
      </c>
      <c r="BO6" t="s">
        <v>174</v>
      </c>
      <c r="BP6">
        <v>1</v>
      </c>
      <c r="BQ6">
        <v>2535.41</v>
      </c>
      <c r="BR6">
        <v>1.2202815996043047E-2</v>
      </c>
      <c r="BS6">
        <v>0.37058353817114731</v>
      </c>
      <c r="BT6">
        <v>0.23822577019101449</v>
      </c>
      <c r="BU6">
        <v>15.557</v>
      </c>
      <c r="BV6">
        <v>0.15776541072252614</v>
      </c>
      <c r="BW6">
        <v>6.9811194244717818</v>
      </c>
      <c r="BX6">
        <v>4</v>
      </c>
      <c r="BY6">
        <v>4</v>
      </c>
      <c r="BZ6">
        <v>177</v>
      </c>
    </row>
    <row r="7" spans="1:78" ht="16.5">
      <c r="A7" s="125" t="str">
        <f t="shared" ref="A7:A19" si="1">BI7</f>
        <v>마니교통</v>
      </c>
      <c r="B7" s="126" t="str">
        <f t="shared" ref="B7:B19" si="2">IF(BJ7="NULL", E7, BJ7)</f>
        <v>김홍필</v>
      </c>
      <c r="C7" s="127" t="str">
        <f t="shared" ref="C7:C19" si="3">BK7</f>
        <v>B</v>
      </c>
      <c r="D7" s="128">
        <f t="shared" ref="D7:D19" si="4">BL7</f>
        <v>0.92666666666666664</v>
      </c>
      <c r="E7" s="129">
        <f t="shared" ref="E7:E19" si="5">U7</f>
        <v>8069</v>
      </c>
      <c r="F7" s="130" t="str">
        <f t="shared" ref="F7:F19" si="6">BN7</f>
        <v>81</v>
      </c>
      <c r="G7" s="131" t="str">
        <f t="shared" ref="G7:G19" si="7">BO7</f>
        <v>70바1273</v>
      </c>
      <c r="H7" s="132">
        <f t="shared" ref="H7:H19" si="8">BP7</f>
        <v>1</v>
      </c>
      <c r="I7" s="133">
        <f t="shared" ref="I7:I19" si="9">BQ7</f>
        <v>2504.625</v>
      </c>
      <c r="J7" s="134">
        <f t="shared" ref="J7:J19" si="10">AB7/AA7</f>
        <v>3.5960410494339255E-2</v>
      </c>
      <c r="K7" s="134">
        <f t="shared" ref="K7:K19" si="11">AC7/AA7</f>
        <v>0.36980770943973285</v>
      </c>
      <c r="L7" s="134">
        <f t="shared" ref="L7:L19" si="12">AD7/I7</f>
        <v>0.21320556969606227</v>
      </c>
      <c r="M7" s="135">
        <f t="shared" ref="M7:M19" si="13">Z7</f>
        <v>19.414999999999999</v>
      </c>
      <c r="N7" s="136">
        <f t="shared" ref="N7:N19" si="14">BV7</f>
        <v>0.39926136647202676</v>
      </c>
      <c r="O7" s="136">
        <f t="shared" ref="O7:O19" si="15">BW7</f>
        <v>15.890602385586664</v>
      </c>
      <c r="P7" s="218">
        <f t="shared" ref="P7:P19" si="16">AK7</f>
        <v>48</v>
      </c>
      <c r="Q7" s="219">
        <f t="shared" ref="Q7:Q19" si="17">AE7</f>
        <v>10</v>
      </c>
      <c r="R7" s="219">
        <f t="shared" ref="R7:R19" si="18">AF7</f>
        <v>398</v>
      </c>
      <c r="T7">
        <v>508</v>
      </c>
      <c r="U7">
        <v>8069</v>
      </c>
      <c r="V7" t="s">
        <v>192</v>
      </c>
      <c r="W7">
        <v>2504.625</v>
      </c>
      <c r="X7">
        <v>1287.1310000000001</v>
      </c>
      <c r="Y7">
        <v>1.946</v>
      </c>
      <c r="Z7">
        <v>19.414999999999999</v>
      </c>
      <c r="AA7">
        <v>157.48719</v>
      </c>
      <c r="AB7">
        <v>5.6633040000000001</v>
      </c>
      <c r="AC7">
        <v>58.239977000000003</v>
      </c>
      <c r="AD7" s="1">
        <v>534</v>
      </c>
      <c r="AE7">
        <v>10</v>
      </c>
      <c r="AF7">
        <v>398</v>
      </c>
      <c r="AG7">
        <v>81</v>
      </c>
      <c r="AH7">
        <v>15.903674000000001</v>
      </c>
      <c r="AI7">
        <v>1869.4</v>
      </c>
      <c r="AJ7">
        <v>0</v>
      </c>
      <c r="AK7">
        <v>48</v>
      </c>
      <c r="AL7">
        <v>19569</v>
      </c>
      <c r="AM7">
        <v>0.92666666666666664</v>
      </c>
      <c r="AN7" t="s">
        <v>68</v>
      </c>
      <c r="AO7">
        <v>2504.625</v>
      </c>
      <c r="AP7" t="s">
        <v>204</v>
      </c>
      <c r="AQ7" t="s">
        <v>115</v>
      </c>
      <c r="AR7" t="s">
        <v>119</v>
      </c>
      <c r="AS7" t="s">
        <v>115</v>
      </c>
      <c r="AT7" t="s">
        <v>119</v>
      </c>
      <c r="AU7" t="s">
        <v>171</v>
      </c>
      <c r="AV7" t="s">
        <v>192</v>
      </c>
      <c r="AW7" t="s">
        <v>68</v>
      </c>
      <c r="AX7">
        <v>8069</v>
      </c>
      <c r="AY7" t="s">
        <v>236</v>
      </c>
      <c r="AZ7">
        <v>1</v>
      </c>
      <c r="BA7" t="s">
        <v>193</v>
      </c>
      <c r="BB7">
        <v>1</v>
      </c>
      <c r="BC7">
        <v>1</v>
      </c>
      <c r="BE7" t="s">
        <v>66</v>
      </c>
      <c r="BF7">
        <v>-1</v>
      </c>
      <c r="BG7" t="s">
        <v>202</v>
      </c>
      <c r="BI7" t="s">
        <v>115</v>
      </c>
      <c r="BJ7" t="s">
        <v>192</v>
      </c>
      <c r="BK7" t="s">
        <v>68</v>
      </c>
      <c r="BL7">
        <v>0.92666666666666664</v>
      </c>
      <c r="BM7">
        <v>8069</v>
      </c>
      <c r="BN7" t="s">
        <v>119</v>
      </c>
      <c r="BO7" t="s">
        <v>171</v>
      </c>
      <c r="BP7">
        <v>1</v>
      </c>
      <c r="BQ7">
        <v>2504.625</v>
      </c>
      <c r="BR7">
        <v>3.5960410494339255E-2</v>
      </c>
      <c r="BS7">
        <v>0.36980770943973285</v>
      </c>
      <c r="BT7">
        <v>0.21320556969606227</v>
      </c>
      <c r="BU7">
        <v>19.414999999999999</v>
      </c>
      <c r="BV7">
        <v>0.39926136647202676</v>
      </c>
      <c r="BW7">
        <v>15.890602385586664</v>
      </c>
      <c r="BX7">
        <v>48</v>
      </c>
      <c r="BY7">
        <v>10</v>
      </c>
      <c r="BZ7">
        <v>398</v>
      </c>
    </row>
    <row r="8" spans="1:78" ht="16.5">
      <c r="A8" s="108" t="str">
        <f t="shared" si="1"/>
        <v>마니교통</v>
      </c>
      <c r="B8" s="109" t="str">
        <f t="shared" si="2"/>
        <v>나종식</v>
      </c>
      <c r="C8" s="110" t="str">
        <f t="shared" si="3"/>
        <v>B</v>
      </c>
      <c r="D8" s="111">
        <f t="shared" si="4"/>
        <v>0.90227272727272723</v>
      </c>
      <c r="E8" s="112">
        <f t="shared" si="5"/>
        <v>3787</v>
      </c>
      <c r="F8" s="113" t="str">
        <f t="shared" si="6"/>
        <v>47</v>
      </c>
      <c r="G8" s="114" t="str">
        <f t="shared" si="7"/>
        <v>73아1255</v>
      </c>
      <c r="H8" s="115">
        <f t="shared" si="8"/>
        <v>1</v>
      </c>
      <c r="I8" s="116">
        <f t="shared" si="9"/>
        <v>2422.366</v>
      </c>
      <c r="J8" s="117">
        <f t="shared" si="10"/>
        <v>1.9886842846256497E-2</v>
      </c>
      <c r="K8" s="117">
        <f t="shared" si="11"/>
        <v>0.35217071256960059</v>
      </c>
      <c r="L8" s="117">
        <f t="shared" si="12"/>
        <v>0.34429149022071809</v>
      </c>
      <c r="M8" s="118">
        <f t="shared" si="13"/>
        <v>13.888999999999999</v>
      </c>
      <c r="N8" s="119">
        <f t="shared" si="14"/>
        <v>0.57794734569425099</v>
      </c>
      <c r="O8" s="119">
        <f t="shared" si="15"/>
        <v>6.9766501015948874</v>
      </c>
      <c r="P8" s="220">
        <f t="shared" si="16"/>
        <v>27</v>
      </c>
      <c r="Q8" s="221">
        <f t="shared" si="17"/>
        <v>14</v>
      </c>
      <c r="R8" s="221">
        <f t="shared" si="18"/>
        <v>169</v>
      </c>
      <c r="T8">
        <v>508</v>
      </c>
      <c r="U8">
        <v>3787</v>
      </c>
      <c r="V8" t="s">
        <v>178</v>
      </c>
      <c r="W8">
        <v>2422.366</v>
      </c>
      <c r="X8">
        <v>1220.3019999999999</v>
      </c>
      <c r="Y8">
        <v>1.9850000000000001</v>
      </c>
      <c r="Z8">
        <v>13.888999999999999</v>
      </c>
      <c r="AA8">
        <v>145.125248</v>
      </c>
      <c r="AB8">
        <v>2.8860830000000002</v>
      </c>
      <c r="AC8">
        <v>51.108862000000002</v>
      </c>
      <c r="AD8" s="1">
        <v>834</v>
      </c>
      <c r="AE8">
        <v>14</v>
      </c>
      <c r="AF8">
        <v>169</v>
      </c>
      <c r="AG8">
        <v>78</v>
      </c>
      <c r="AH8">
        <v>16.691554</v>
      </c>
      <c r="AI8">
        <v>1769.5</v>
      </c>
      <c r="AJ8">
        <v>0</v>
      </c>
      <c r="AK8">
        <v>27</v>
      </c>
      <c r="AL8">
        <v>11612</v>
      </c>
      <c r="AM8">
        <v>0.90227272727272723</v>
      </c>
      <c r="AN8" t="s">
        <v>68</v>
      </c>
      <c r="AO8">
        <v>2422.366</v>
      </c>
      <c r="AP8" t="s">
        <v>205</v>
      </c>
      <c r="AQ8" t="s">
        <v>115</v>
      </c>
      <c r="AR8" t="s">
        <v>117</v>
      </c>
      <c r="AS8" t="s">
        <v>115</v>
      </c>
      <c r="AT8" t="s">
        <v>117</v>
      </c>
      <c r="AU8" t="s">
        <v>170</v>
      </c>
      <c r="AV8" t="s">
        <v>178</v>
      </c>
      <c r="AW8" t="s">
        <v>68</v>
      </c>
      <c r="AX8">
        <v>3787</v>
      </c>
      <c r="AY8" t="s">
        <v>242</v>
      </c>
      <c r="AZ8">
        <v>1</v>
      </c>
      <c r="BA8" t="s">
        <v>243</v>
      </c>
      <c r="BB8">
        <v>1</v>
      </c>
      <c r="BC8">
        <v>1</v>
      </c>
      <c r="BE8" t="s">
        <v>69</v>
      </c>
      <c r="BF8">
        <v>1</v>
      </c>
      <c r="BG8" t="s">
        <v>194</v>
      </c>
      <c r="BI8" t="s">
        <v>115</v>
      </c>
      <c r="BJ8" t="s">
        <v>178</v>
      </c>
      <c r="BK8" t="s">
        <v>68</v>
      </c>
      <c r="BL8">
        <v>0.90227272727272723</v>
      </c>
      <c r="BM8">
        <v>3787</v>
      </c>
      <c r="BN8" t="s">
        <v>117</v>
      </c>
      <c r="BO8" t="s">
        <v>170</v>
      </c>
      <c r="BP8">
        <v>1</v>
      </c>
      <c r="BQ8">
        <v>2422.366</v>
      </c>
      <c r="BR8">
        <v>1.9886842846256497E-2</v>
      </c>
      <c r="BS8">
        <v>0.35217071256960059</v>
      </c>
      <c r="BT8">
        <v>0.34429149022071809</v>
      </c>
      <c r="BU8">
        <v>13.888999999999999</v>
      </c>
      <c r="BV8">
        <v>0.57794734569425099</v>
      </c>
      <c r="BW8">
        <v>6.9766501015948874</v>
      </c>
      <c r="BX8">
        <v>27</v>
      </c>
      <c r="BY8">
        <v>14</v>
      </c>
      <c r="BZ8">
        <v>169</v>
      </c>
    </row>
    <row r="9" spans="1:78" ht="16.5">
      <c r="A9" s="125" t="str">
        <f t="shared" si="1"/>
        <v>마니교통</v>
      </c>
      <c r="B9" s="126" t="str">
        <f t="shared" si="2"/>
        <v>민학기</v>
      </c>
      <c r="C9" s="127" t="str">
        <f t="shared" si="3"/>
        <v>S</v>
      </c>
      <c r="D9" s="128">
        <f t="shared" si="4"/>
        <v>1.0266666666666666</v>
      </c>
      <c r="E9" s="129">
        <f t="shared" si="5"/>
        <v>1148</v>
      </c>
      <c r="F9" s="130" t="str">
        <f t="shared" si="6"/>
        <v>81</v>
      </c>
      <c r="G9" s="131" t="str">
        <f t="shared" si="7"/>
        <v>70바1273</v>
      </c>
      <c r="H9" s="132">
        <f t="shared" si="8"/>
        <v>1</v>
      </c>
      <c r="I9" s="133">
        <f t="shared" si="9"/>
        <v>664.26300000000003</v>
      </c>
      <c r="J9" s="134">
        <f t="shared" si="10"/>
        <v>1.6951464822713244E-2</v>
      </c>
      <c r="K9" s="134">
        <f t="shared" si="11"/>
        <v>0.3652672410675375</v>
      </c>
      <c r="L9" s="134">
        <f t="shared" si="12"/>
        <v>0.2995801361810006</v>
      </c>
      <c r="M9" s="135">
        <f t="shared" si="13"/>
        <v>20.981000000000002</v>
      </c>
      <c r="N9" s="136">
        <f t="shared" si="14"/>
        <v>0</v>
      </c>
      <c r="O9" s="136">
        <f t="shared" si="15"/>
        <v>8.2798530100276544</v>
      </c>
      <c r="P9" s="218">
        <f t="shared" si="16"/>
        <v>6</v>
      </c>
      <c r="Q9" s="219">
        <f t="shared" si="17"/>
        <v>0</v>
      </c>
      <c r="R9" s="219">
        <f t="shared" si="18"/>
        <v>55</v>
      </c>
      <c r="T9">
        <v>508</v>
      </c>
      <c r="U9">
        <v>1148</v>
      </c>
      <c r="V9" t="s">
        <v>198</v>
      </c>
      <c r="W9">
        <v>664.26300000000003</v>
      </c>
      <c r="X9">
        <v>308.12799999999999</v>
      </c>
      <c r="Y9">
        <v>2.1560000000000001</v>
      </c>
      <c r="Z9">
        <v>20.981000000000002</v>
      </c>
      <c r="AA9">
        <v>34.231377999999999</v>
      </c>
      <c r="AB9">
        <v>0.58027200000000001</v>
      </c>
      <c r="AC9">
        <v>12.503601</v>
      </c>
      <c r="AD9" s="1">
        <v>199</v>
      </c>
      <c r="AE9">
        <v>0</v>
      </c>
      <c r="AF9">
        <v>55</v>
      </c>
      <c r="AG9">
        <v>82</v>
      </c>
      <c r="AH9">
        <v>19.405090000000001</v>
      </c>
      <c r="AI9">
        <v>984.9</v>
      </c>
      <c r="AJ9">
        <v>0</v>
      </c>
      <c r="AK9">
        <v>6</v>
      </c>
      <c r="AL9">
        <v>1418</v>
      </c>
      <c r="AM9">
        <v>1.0266666666666666</v>
      </c>
      <c r="AN9" t="s">
        <v>196</v>
      </c>
      <c r="AO9">
        <v>664.26300000000003</v>
      </c>
      <c r="AP9" t="s">
        <v>206</v>
      </c>
      <c r="AQ9" t="s">
        <v>115</v>
      </c>
      <c r="AR9" t="s">
        <v>119</v>
      </c>
      <c r="AS9" t="s">
        <v>115</v>
      </c>
      <c r="AT9" t="s">
        <v>119</v>
      </c>
      <c r="AU9" t="s">
        <v>171</v>
      </c>
      <c r="AV9" t="s">
        <v>198</v>
      </c>
      <c r="AW9" t="s">
        <v>196</v>
      </c>
      <c r="AX9">
        <v>1148</v>
      </c>
      <c r="AY9" t="s">
        <v>244</v>
      </c>
      <c r="AZ9">
        <v>1</v>
      </c>
      <c r="BA9" t="s">
        <v>245</v>
      </c>
      <c r="BB9">
        <v>1</v>
      </c>
      <c r="BC9">
        <v>1</v>
      </c>
      <c r="BE9" t="s">
        <v>66</v>
      </c>
      <c r="BF9">
        <v>1</v>
      </c>
      <c r="BG9" t="s">
        <v>194</v>
      </c>
      <c r="BI9" t="s">
        <v>115</v>
      </c>
      <c r="BJ9" t="s">
        <v>198</v>
      </c>
      <c r="BK9" t="s">
        <v>196</v>
      </c>
      <c r="BL9">
        <v>1.0266666666666666</v>
      </c>
      <c r="BM9">
        <v>1148</v>
      </c>
      <c r="BN9" t="s">
        <v>119</v>
      </c>
      <c r="BO9" t="s">
        <v>171</v>
      </c>
      <c r="BP9">
        <v>1</v>
      </c>
      <c r="BQ9">
        <v>664.26300000000003</v>
      </c>
      <c r="BR9">
        <v>1.6951464822713244E-2</v>
      </c>
      <c r="BS9">
        <v>0.3652672410675375</v>
      </c>
      <c r="BT9">
        <v>0.2995801361810006</v>
      </c>
      <c r="BU9">
        <v>20.981000000000002</v>
      </c>
      <c r="BV9">
        <v>0</v>
      </c>
      <c r="BW9">
        <v>8.2798530100276544</v>
      </c>
      <c r="BX9">
        <v>6</v>
      </c>
      <c r="BY9">
        <v>0</v>
      </c>
      <c r="BZ9">
        <v>55</v>
      </c>
    </row>
    <row r="10" spans="1:78" ht="16.5">
      <c r="A10" s="108" t="str">
        <f t="shared" si="1"/>
        <v>마니교통</v>
      </c>
      <c r="B10" s="109" t="str">
        <f t="shared" si="2"/>
        <v>박상식</v>
      </c>
      <c r="C10" s="110" t="str">
        <f t="shared" si="3"/>
        <v>D</v>
      </c>
      <c r="D10" s="111">
        <f t="shared" si="4"/>
        <v>0.83636363636363631</v>
      </c>
      <c r="E10" s="112">
        <f t="shared" si="5"/>
        <v>7014</v>
      </c>
      <c r="F10" s="113" t="str">
        <f t="shared" si="6"/>
        <v>47</v>
      </c>
      <c r="G10" s="114" t="str">
        <f t="shared" si="7"/>
        <v>73아1255</v>
      </c>
      <c r="H10" s="115">
        <f t="shared" si="8"/>
        <v>1</v>
      </c>
      <c r="I10" s="116">
        <f t="shared" si="9"/>
        <v>2950.4749999999999</v>
      </c>
      <c r="J10" s="117">
        <f t="shared" si="10"/>
        <v>4.4963087790026675E-2</v>
      </c>
      <c r="K10" s="117">
        <f t="shared" si="11"/>
        <v>0.36939101760047355</v>
      </c>
      <c r="L10" s="117">
        <f t="shared" si="12"/>
        <v>0.21047458460078464</v>
      </c>
      <c r="M10" s="118">
        <f t="shared" si="13"/>
        <v>15.904999999999999</v>
      </c>
      <c r="N10" s="119">
        <f t="shared" si="14"/>
        <v>6.7785695523602141E-2</v>
      </c>
      <c r="O10" s="119">
        <f t="shared" si="15"/>
        <v>17.52260229285115</v>
      </c>
      <c r="P10" s="220">
        <f t="shared" si="16"/>
        <v>38</v>
      </c>
      <c r="Q10" s="221">
        <f t="shared" si="17"/>
        <v>2</v>
      </c>
      <c r="R10" s="221">
        <f t="shared" si="18"/>
        <v>517</v>
      </c>
      <c r="T10">
        <v>508</v>
      </c>
      <c r="U10">
        <v>7014</v>
      </c>
      <c r="V10" t="s">
        <v>179</v>
      </c>
      <c r="W10">
        <v>2950.4749999999999</v>
      </c>
      <c r="X10">
        <v>1603.4169999999999</v>
      </c>
      <c r="Y10">
        <v>1.84</v>
      </c>
      <c r="Z10">
        <v>15.904999999999999</v>
      </c>
      <c r="AA10">
        <v>186.45469900000001</v>
      </c>
      <c r="AB10">
        <v>8.3835789999999992</v>
      </c>
      <c r="AC10">
        <v>68.874690999999999</v>
      </c>
      <c r="AD10" s="1">
        <v>621</v>
      </c>
      <c r="AE10">
        <v>2</v>
      </c>
      <c r="AF10">
        <v>517</v>
      </c>
      <c r="AG10">
        <v>78</v>
      </c>
      <c r="AH10">
        <v>15.824083999999999</v>
      </c>
      <c r="AI10">
        <v>3335</v>
      </c>
      <c r="AJ10">
        <v>0</v>
      </c>
      <c r="AK10">
        <v>38</v>
      </c>
      <c r="AL10">
        <v>15651</v>
      </c>
      <c r="AM10">
        <v>0.83636363636363631</v>
      </c>
      <c r="AN10" t="s">
        <v>67</v>
      </c>
      <c r="AO10">
        <v>2950.4749999999999</v>
      </c>
      <c r="AP10" t="s">
        <v>207</v>
      </c>
      <c r="AQ10" t="s">
        <v>115</v>
      </c>
      <c r="AR10" t="s">
        <v>117</v>
      </c>
      <c r="AS10" t="s">
        <v>115</v>
      </c>
      <c r="AT10" t="s">
        <v>117</v>
      </c>
      <c r="AU10" t="s">
        <v>170</v>
      </c>
      <c r="AV10" t="s">
        <v>179</v>
      </c>
      <c r="AW10" t="s">
        <v>67</v>
      </c>
      <c r="AX10">
        <v>7014</v>
      </c>
      <c r="AY10" t="s">
        <v>246</v>
      </c>
      <c r="AZ10">
        <v>1</v>
      </c>
      <c r="BA10" t="s">
        <v>247</v>
      </c>
      <c r="BB10">
        <v>1</v>
      </c>
      <c r="BC10">
        <v>1</v>
      </c>
      <c r="BE10" t="s">
        <v>67</v>
      </c>
      <c r="BF10">
        <v>0</v>
      </c>
      <c r="BG10" t="s">
        <v>185</v>
      </c>
      <c r="BI10" t="s">
        <v>115</v>
      </c>
      <c r="BJ10" t="s">
        <v>179</v>
      </c>
      <c r="BK10" t="s">
        <v>67</v>
      </c>
      <c r="BL10">
        <v>0.83636363636363631</v>
      </c>
      <c r="BM10">
        <v>7014</v>
      </c>
      <c r="BN10" t="s">
        <v>117</v>
      </c>
      <c r="BO10" t="s">
        <v>170</v>
      </c>
      <c r="BP10">
        <v>1</v>
      </c>
      <c r="BQ10">
        <v>2950.4749999999999</v>
      </c>
      <c r="BR10">
        <v>4.4963087790026675E-2</v>
      </c>
      <c r="BS10">
        <v>0.36939101760047355</v>
      </c>
      <c r="BT10">
        <v>0.21047458460078464</v>
      </c>
      <c r="BU10">
        <v>15.904999999999999</v>
      </c>
      <c r="BV10">
        <v>6.7785695523602141E-2</v>
      </c>
      <c r="BW10">
        <v>17.52260229285115</v>
      </c>
      <c r="BX10">
        <v>38</v>
      </c>
      <c r="BY10">
        <v>2</v>
      </c>
      <c r="BZ10">
        <v>517</v>
      </c>
    </row>
    <row r="11" spans="1:78" ht="16.5">
      <c r="A11" s="125" t="str">
        <f t="shared" si="1"/>
        <v>마니교통</v>
      </c>
      <c r="B11" s="126" t="str">
        <f t="shared" si="2"/>
        <v>박종철</v>
      </c>
      <c r="C11" s="127" t="str">
        <f t="shared" si="3"/>
        <v>C</v>
      </c>
      <c r="D11" s="128">
        <f t="shared" si="4"/>
        <v>0.88197056245470851</v>
      </c>
      <c r="E11" s="129">
        <f t="shared" si="5"/>
        <v>1023</v>
      </c>
      <c r="F11" s="130" t="str">
        <f t="shared" si="6"/>
        <v>81</v>
      </c>
      <c r="G11" s="131" t="str">
        <f t="shared" si="7"/>
        <v>70바1274</v>
      </c>
      <c r="H11" s="132">
        <f t="shared" si="8"/>
        <v>4</v>
      </c>
      <c r="I11" s="133">
        <f t="shared" si="9"/>
        <v>959.40000000000009</v>
      </c>
      <c r="J11" s="134">
        <f t="shared" si="10"/>
        <v>3.0799662958482469E-2</v>
      </c>
      <c r="K11" s="134">
        <f t="shared" si="11"/>
        <v>0.3571292582280533</v>
      </c>
      <c r="L11" s="134">
        <f t="shared" si="12"/>
        <v>0.25224098394830102</v>
      </c>
      <c r="M11" s="135">
        <f t="shared" si="13"/>
        <v>14.608000000000001</v>
      </c>
      <c r="N11" s="136">
        <f t="shared" si="14"/>
        <v>0.5211590577444235</v>
      </c>
      <c r="O11" s="136">
        <f t="shared" si="15"/>
        <v>9.7977902855951626</v>
      </c>
      <c r="P11" s="218">
        <f t="shared" si="16"/>
        <v>10</v>
      </c>
      <c r="Q11" s="219">
        <f t="shared" si="17"/>
        <v>5</v>
      </c>
      <c r="R11" s="219">
        <f t="shared" si="18"/>
        <v>94</v>
      </c>
      <c r="T11">
        <v>508</v>
      </c>
      <c r="U11">
        <v>1023</v>
      </c>
      <c r="V11" t="s">
        <v>199</v>
      </c>
      <c r="W11">
        <v>959.4</v>
      </c>
      <c r="X11">
        <v>519.596</v>
      </c>
      <c r="Y11">
        <v>1.8460000000000001</v>
      </c>
      <c r="Z11">
        <v>14.608000000000001</v>
      </c>
      <c r="AA11">
        <v>61.580544000000003</v>
      </c>
      <c r="AB11">
        <v>1.89666</v>
      </c>
      <c r="AC11">
        <v>21.992214000000001</v>
      </c>
      <c r="AD11" s="1">
        <v>242</v>
      </c>
      <c r="AE11">
        <v>5</v>
      </c>
      <c r="AF11">
        <v>94</v>
      </c>
      <c r="AG11">
        <v>80</v>
      </c>
      <c r="AH11">
        <v>15.579596</v>
      </c>
      <c r="AI11">
        <v>516.9</v>
      </c>
      <c r="AJ11">
        <v>0</v>
      </c>
      <c r="AK11">
        <v>10</v>
      </c>
      <c r="AL11">
        <v>4292</v>
      </c>
      <c r="AM11">
        <v>0.88197056245470851</v>
      </c>
      <c r="AN11" t="s">
        <v>69</v>
      </c>
      <c r="AO11">
        <v>609.29600000000005</v>
      </c>
      <c r="AP11" t="s">
        <v>208</v>
      </c>
      <c r="AQ11" t="s">
        <v>115</v>
      </c>
      <c r="AR11" t="s">
        <v>119</v>
      </c>
      <c r="AS11" t="s">
        <v>115</v>
      </c>
      <c r="AT11" t="s">
        <v>119</v>
      </c>
      <c r="AU11" t="s">
        <v>174</v>
      </c>
      <c r="AV11" t="s">
        <v>199</v>
      </c>
      <c r="AW11" t="s">
        <v>69</v>
      </c>
      <c r="AX11">
        <v>1023</v>
      </c>
      <c r="AY11" t="s">
        <v>240</v>
      </c>
      <c r="AZ11">
        <v>2</v>
      </c>
      <c r="BA11" t="s">
        <v>191</v>
      </c>
      <c r="BB11">
        <v>4</v>
      </c>
      <c r="BC11">
        <v>1</v>
      </c>
      <c r="BE11" t="s">
        <v>69</v>
      </c>
      <c r="BF11">
        <v>0</v>
      </c>
      <c r="BG11" t="s">
        <v>185</v>
      </c>
      <c r="BI11" t="s">
        <v>115</v>
      </c>
      <c r="BJ11" t="s">
        <v>199</v>
      </c>
      <c r="BK11" t="s">
        <v>69</v>
      </c>
      <c r="BL11">
        <v>0.88197056245470851</v>
      </c>
      <c r="BM11">
        <v>1023</v>
      </c>
      <c r="BN11" t="s">
        <v>119</v>
      </c>
      <c r="BO11" t="s">
        <v>174</v>
      </c>
      <c r="BP11">
        <v>4</v>
      </c>
      <c r="BQ11">
        <v>959.40000000000009</v>
      </c>
      <c r="BR11">
        <v>3.0799662958482469E-2</v>
      </c>
      <c r="BS11">
        <v>0.3571292582280533</v>
      </c>
      <c r="BT11">
        <v>0.25224098394830102</v>
      </c>
      <c r="BU11">
        <v>14.608000000000001</v>
      </c>
      <c r="BV11">
        <v>0.5211590577444235</v>
      </c>
      <c r="BW11">
        <v>9.7977902855951626</v>
      </c>
      <c r="BX11">
        <v>10</v>
      </c>
      <c r="BY11">
        <v>5</v>
      </c>
      <c r="BZ11">
        <v>94</v>
      </c>
    </row>
    <row r="12" spans="1:78" ht="16.5">
      <c r="A12" s="108" t="str">
        <f t="shared" si="1"/>
        <v>마니교통</v>
      </c>
      <c r="B12" s="109" t="str">
        <f t="shared" si="2"/>
        <v>송광섭</v>
      </c>
      <c r="C12" s="110" t="str">
        <f t="shared" si="3"/>
        <v>C</v>
      </c>
      <c r="D12" s="111">
        <f t="shared" si="4"/>
        <v>0.85431422245606348</v>
      </c>
      <c r="E12" s="112">
        <f t="shared" si="5"/>
        <v>670</v>
      </c>
      <c r="F12" s="113" t="str">
        <f t="shared" si="6"/>
        <v>81</v>
      </c>
      <c r="G12" s="114" t="str">
        <f t="shared" si="7"/>
        <v>70바2496</v>
      </c>
      <c r="H12" s="115">
        <f t="shared" si="8"/>
        <v>2</v>
      </c>
      <c r="I12" s="116">
        <f t="shared" si="9"/>
        <v>692.09899999999993</v>
      </c>
      <c r="J12" s="117">
        <f t="shared" si="10"/>
        <v>4.3729253763863003E-2</v>
      </c>
      <c r="K12" s="117">
        <f t="shared" si="11"/>
        <v>0.37671384010511222</v>
      </c>
      <c r="L12" s="117">
        <f t="shared" si="12"/>
        <v>0.19361391939592459</v>
      </c>
      <c r="M12" s="118">
        <f t="shared" si="13"/>
        <v>16.529</v>
      </c>
      <c r="N12" s="119">
        <f t="shared" si="14"/>
        <v>0.43346399864759239</v>
      </c>
      <c r="O12" s="119">
        <f t="shared" si="15"/>
        <v>37.711367882340539</v>
      </c>
      <c r="P12" s="220">
        <f t="shared" si="16"/>
        <v>9</v>
      </c>
      <c r="Q12" s="221">
        <f t="shared" si="17"/>
        <v>3</v>
      </c>
      <c r="R12" s="221">
        <f t="shared" si="18"/>
        <v>261</v>
      </c>
      <c r="T12">
        <v>508</v>
      </c>
      <c r="U12">
        <v>670</v>
      </c>
      <c r="V12" t="s">
        <v>209</v>
      </c>
      <c r="W12">
        <v>692.09900000000005</v>
      </c>
      <c r="X12">
        <v>385.78500000000003</v>
      </c>
      <c r="Y12">
        <v>1.794</v>
      </c>
      <c r="Z12">
        <v>16.529</v>
      </c>
      <c r="AA12">
        <v>43.271101999999999</v>
      </c>
      <c r="AB12">
        <v>1.8922129999999999</v>
      </c>
      <c r="AC12">
        <v>16.300823000000001</v>
      </c>
      <c r="AD12" s="1">
        <v>134</v>
      </c>
      <c r="AE12">
        <v>3</v>
      </c>
      <c r="AF12">
        <v>261</v>
      </c>
      <c r="AG12">
        <v>80</v>
      </c>
      <c r="AH12">
        <v>15.994484999999999</v>
      </c>
      <c r="AI12">
        <v>838</v>
      </c>
      <c r="AJ12">
        <v>0</v>
      </c>
      <c r="AK12">
        <v>9</v>
      </c>
      <c r="AL12">
        <v>2424</v>
      </c>
      <c r="AM12">
        <v>0.85431422245606348</v>
      </c>
      <c r="AN12" t="s">
        <v>69</v>
      </c>
      <c r="AO12">
        <v>441.286</v>
      </c>
      <c r="AP12" t="s">
        <v>210</v>
      </c>
      <c r="AQ12" t="s">
        <v>115</v>
      </c>
      <c r="AR12" t="s">
        <v>119</v>
      </c>
      <c r="AS12" t="s">
        <v>115</v>
      </c>
      <c r="AT12" t="s">
        <v>119</v>
      </c>
      <c r="AU12" t="s">
        <v>176</v>
      </c>
      <c r="AV12" t="s">
        <v>209</v>
      </c>
      <c r="AW12" t="s">
        <v>69</v>
      </c>
      <c r="AX12">
        <v>670</v>
      </c>
      <c r="AY12" t="s">
        <v>240</v>
      </c>
      <c r="AZ12">
        <v>6</v>
      </c>
      <c r="BA12" t="s">
        <v>248</v>
      </c>
      <c r="BB12">
        <v>2</v>
      </c>
      <c r="BC12">
        <v>1</v>
      </c>
      <c r="BE12" t="s">
        <v>238</v>
      </c>
      <c r="BF12" t="s">
        <v>239</v>
      </c>
      <c r="BG12" t="s">
        <v>238</v>
      </c>
      <c r="BI12" t="s">
        <v>115</v>
      </c>
      <c r="BJ12" t="s">
        <v>209</v>
      </c>
      <c r="BK12" t="s">
        <v>69</v>
      </c>
      <c r="BL12">
        <v>0.85431422245606348</v>
      </c>
      <c r="BM12">
        <v>670</v>
      </c>
      <c r="BN12" t="s">
        <v>119</v>
      </c>
      <c r="BO12" t="s">
        <v>176</v>
      </c>
      <c r="BP12">
        <v>2</v>
      </c>
      <c r="BQ12">
        <v>692.09899999999993</v>
      </c>
      <c r="BR12">
        <v>4.3729253763863003E-2</v>
      </c>
      <c r="BS12">
        <v>0.37671384010511222</v>
      </c>
      <c r="BT12">
        <v>0.19361391939592457</v>
      </c>
      <c r="BU12">
        <v>16.529</v>
      </c>
      <c r="BV12">
        <v>0.43346399864759239</v>
      </c>
      <c r="BW12">
        <v>37.711367882340539</v>
      </c>
      <c r="BX12">
        <v>9</v>
      </c>
      <c r="BY12">
        <v>3</v>
      </c>
      <c r="BZ12">
        <v>261</v>
      </c>
    </row>
    <row r="13" spans="1:78" ht="16.5">
      <c r="A13" s="125" t="str">
        <f t="shared" si="1"/>
        <v>마니교통</v>
      </c>
      <c r="B13" s="126" t="str">
        <f t="shared" si="2"/>
        <v>오현규</v>
      </c>
      <c r="C13" s="127" t="str">
        <f t="shared" si="3"/>
        <v>C</v>
      </c>
      <c r="D13" s="128">
        <f t="shared" si="4"/>
        <v>0.87714285714285711</v>
      </c>
      <c r="E13" s="129">
        <f t="shared" si="5"/>
        <v>3084</v>
      </c>
      <c r="F13" s="130" t="str">
        <f t="shared" si="6"/>
        <v>81</v>
      </c>
      <c r="G13" s="131" t="str">
        <f t="shared" si="7"/>
        <v>70바1274</v>
      </c>
      <c r="H13" s="132">
        <f t="shared" si="8"/>
        <v>1</v>
      </c>
      <c r="I13" s="133">
        <f t="shared" si="9"/>
        <v>2401.451</v>
      </c>
      <c r="J13" s="134">
        <f t="shared" si="10"/>
        <v>1.512611480508597E-2</v>
      </c>
      <c r="K13" s="134">
        <f t="shared" si="11"/>
        <v>0.37219865078350084</v>
      </c>
      <c r="L13" s="134">
        <f t="shared" si="12"/>
        <v>0.18738670911877861</v>
      </c>
      <c r="M13" s="135">
        <f t="shared" si="13"/>
        <v>14.871</v>
      </c>
      <c r="N13" s="136">
        <f t="shared" si="14"/>
        <v>8.3282981830568273E-2</v>
      </c>
      <c r="O13" s="136">
        <f t="shared" si="15"/>
        <v>3.4978852368838673</v>
      </c>
      <c r="P13" s="218">
        <f t="shared" si="16"/>
        <v>31</v>
      </c>
      <c r="Q13" s="219">
        <f t="shared" si="17"/>
        <v>2</v>
      </c>
      <c r="R13" s="219">
        <f t="shared" si="18"/>
        <v>84</v>
      </c>
      <c r="T13">
        <v>508</v>
      </c>
      <c r="U13">
        <v>3084</v>
      </c>
      <c r="V13" t="s">
        <v>180</v>
      </c>
      <c r="W13">
        <v>2401.451</v>
      </c>
      <c r="X13">
        <v>1304.0070000000001</v>
      </c>
      <c r="Y13">
        <v>1.8420000000000001</v>
      </c>
      <c r="Z13">
        <v>14.871</v>
      </c>
      <c r="AA13">
        <v>148.89441400000001</v>
      </c>
      <c r="AB13">
        <v>2.2521939999999998</v>
      </c>
      <c r="AC13">
        <v>55.418300000000002</v>
      </c>
      <c r="AD13" s="1">
        <v>450</v>
      </c>
      <c r="AE13">
        <v>2</v>
      </c>
      <c r="AF13">
        <v>84</v>
      </c>
      <c r="AG13">
        <v>80</v>
      </c>
      <c r="AH13">
        <v>16.128549</v>
      </c>
      <c r="AI13">
        <v>1521.8</v>
      </c>
      <c r="AJ13">
        <v>0</v>
      </c>
      <c r="AK13">
        <v>31</v>
      </c>
      <c r="AL13">
        <v>8493</v>
      </c>
      <c r="AM13">
        <v>0.87714285714285711</v>
      </c>
      <c r="AN13" t="s">
        <v>69</v>
      </c>
      <c r="AO13">
        <v>2401.451</v>
      </c>
      <c r="AP13" t="s">
        <v>211</v>
      </c>
      <c r="AQ13" t="s">
        <v>115</v>
      </c>
      <c r="AR13" t="s">
        <v>119</v>
      </c>
      <c r="AS13" t="s">
        <v>115</v>
      </c>
      <c r="AT13" t="s">
        <v>119</v>
      </c>
      <c r="AU13" t="s">
        <v>174</v>
      </c>
      <c r="AV13" t="s">
        <v>180</v>
      </c>
      <c r="AW13" t="s">
        <v>69</v>
      </c>
      <c r="AX13">
        <v>3084</v>
      </c>
      <c r="AY13" t="s">
        <v>240</v>
      </c>
      <c r="AZ13">
        <v>3</v>
      </c>
      <c r="BA13" t="s">
        <v>249</v>
      </c>
      <c r="BB13">
        <v>1</v>
      </c>
      <c r="BC13">
        <v>1</v>
      </c>
      <c r="BE13" t="s">
        <v>69</v>
      </c>
      <c r="BF13">
        <v>0</v>
      </c>
      <c r="BG13" t="s">
        <v>185</v>
      </c>
      <c r="BI13" t="s">
        <v>115</v>
      </c>
      <c r="BJ13" t="s">
        <v>180</v>
      </c>
      <c r="BK13" t="s">
        <v>69</v>
      </c>
      <c r="BL13">
        <v>0.87714285714285711</v>
      </c>
      <c r="BM13">
        <v>3084</v>
      </c>
      <c r="BN13" t="s">
        <v>119</v>
      </c>
      <c r="BO13" t="s">
        <v>174</v>
      </c>
      <c r="BP13">
        <v>1</v>
      </c>
      <c r="BQ13">
        <v>2401.451</v>
      </c>
      <c r="BR13">
        <v>1.512611480508597E-2</v>
      </c>
      <c r="BS13">
        <v>0.37219865078350084</v>
      </c>
      <c r="BT13">
        <v>0.18738670911877861</v>
      </c>
      <c r="BU13">
        <v>14.871</v>
      </c>
      <c r="BV13">
        <v>8.3282981830568273E-2</v>
      </c>
      <c r="BW13">
        <v>3.4978852368838673</v>
      </c>
      <c r="BX13">
        <v>31</v>
      </c>
      <c r="BY13">
        <v>2</v>
      </c>
      <c r="BZ13">
        <v>84</v>
      </c>
    </row>
    <row r="14" spans="1:78" ht="16.5">
      <c r="A14" s="108" t="str">
        <f t="shared" si="1"/>
        <v>마니교통</v>
      </c>
      <c r="B14" s="109" t="str">
        <f t="shared" si="2"/>
        <v>이강우</v>
      </c>
      <c r="C14" s="110" t="str">
        <f t="shared" si="3"/>
        <v>D</v>
      </c>
      <c r="D14" s="111">
        <f t="shared" si="4"/>
        <v>0.82666666666666666</v>
      </c>
      <c r="E14" s="112">
        <f t="shared" si="5"/>
        <v>2532</v>
      </c>
      <c r="F14" s="113" t="str">
        <f t="shared" si="6"/>
        <v>81</v>
      </c>
      <c r="G14" s="114" t="str">
        <f t="shared" si="7"/>
        <v>70바1284</v>
      </c>
      <c r="H14" s="115">
        <f t="shared" si="8"/>
        <v>1</v>
      </c>
      <c r="I14" s="116">
        <f t="shared" si="9"/>
        <v>2598.029</v>
      </c>
      <c r="J14" s="117">
        <f t="shared" si="10"/>
        <v>1.6722183292711686E-2</v>
      </c>
      <c r="K14" s="117">
        <f t="shared" si="11"/>
        <v>0.38974429409341876</v>
      </c>
      <c r="L14" s="117">
        <f t="shared" si="12"/>
        <v>0.21131403844991722</v>
      </c>
      <c r="M14" s="118">
        <f t="shared" si="13"/>
        <v>17.379000000000001</v>
      </c>
      <c r="N14" s="119">
        <f t="shared" si="14"/>
        <v>0.57736076079212362</v>
      </c>
      <c r="O14" s="119">
        <f t="shared" si="15"/>
        <v>11.816650237545462</v>
      </c>
      <c r="P14" s="220">
        <f t="shared" si="16"/>
        <v>50</v>
      </c>
      <c r="Q14" s="221">
        <f t="shared" si="17"/>
        <v>15</v>
      </c>
      <c r="R14" s="221">
        <f t="shared" si="18"/>
        <v>307</v>
      </c>
      <c r="T14">
        <v>508</v>
      </c>
      <c r="U14">
        <v>2532</v>
      </c>
      <c r="V14" t="s">
        <v>181</v>
      </c>
      <c r="W14">
        <v>2598.029</v>
      </c>
      <c r="X14">
        <v>1496.558</v>
      </c>
      <c r="Y14">
        <v>1.736</v>
      </c>
      <c r="Z14">
        <v>17.379000000000001</v>
      </c>
      <c r="AA14">
        <v>158.254694</v>
      </c>
      <c r="AB14">
        <v>2.6463640000000002</v>
      </c>
      <c r="AC14">
        <v>61.678863999999997</v>
      </c>
      <c r="AD14" s="1">
        <v>549</v>
      </c>
      <c r="AE14">
        <v>15</v>
      </c>
      <c r="AF14">
        <v>307</v>
      </c>
      <c r="AG14">
        <v>82</v>
      </c>
      <c r="AH14">
        <v>16.416757</v>
      </c>
      <c r="AI14">
        <v>3682.8</v>
      </c>
      <c r="AJ14">
        <v>6.4</v>
      </c>
      <c r="AK14">
        <v>50</v>
      </c>
      <c r="AL14">
        <v>24073</v>
      </c>
      <c r="AM14">
        <v>0.82666666666666666</v>
      </c>
      <c r="AN14" t="s">
        <v>67</v>
      </c>
      <c r="AO14">
        <v>2598.029</v>
      </c>
      <c r="AP14" t="s">
        <v>212</v>
      </c>
      <c r="AQ14" t="s">
        <v>115</v>
      </c>
      <c r="AR14" t="s">
        <v>119</v>
      </c>
      <c r="AS14" t="s">
        <v>115</v>
      </c>
      <c r="AT14" t="s">
        <v>119</v>
      </c>
      <c r="AU14" t="s">
        <v>175</v>
      </c>
      <c r="AV14" t="s">
        <v>181</v>
      </c>
      <c r="AW14" t="s">
        <v>67</v>
      </c>
      <c r="AX14">
        <v>2532</v>
      </c>
      <c r="AY14" t="s">
        <v>250</v>
      </c>
      <c r="AZ14">
        <v>2</v>
      </c>
      <c r="BA14" t="s">
        <v>251</v>
      </c>
      <c r="BB14">
        <v>1</v>
      </c>
      <c r="BC14">
        <v>1</v>
      </c>
      <c r="BE14" t="s">
        <v>67</v>
      </c>
      <c r="BF14">
        <v>0</v>
      </c>
      <c r="BG14" t="s">
        <v>185</v>
      </c>
      <c r="BI14" t="s">
        <v>115</v>
      </c>
      <c r="BJ14" t="s">
        <v>181</v>
      </c>
      <c r="BK14" t="s">
        <v>67</v>
      </c>
      <c r="BL14">
        <v>0.82666666666666666</v>
      </c>
      <c r="BM14">
        <v>2532</v>
      </c>
      <c r="BN14" t="s">
        <v>119</v>
      </c>
      <c r="BO14" t="s">
        <v>175</v>
      </c>
      <c r="BP14">
        <v>1</v>
      </c>
      <c r="BQ14">
        <v>2598.029</v>
      </c>
      <c r="BR14">
        <v>1.6722183292711686E-2</v>
      </c>
      <c r="BS14">
        <v>0.38974429409341876</v>
      </c>
      <c r="BT14">
        <v>0.21131403844991722</v>
      </c>
      <c r="BU14">
        <v>17.379000000000001</v>
      </c>
      <c r="BV14">
        <v>0.57736076079212362</v>
      </c>
      <c r="BW14">
        <v>11.816650237545462</v>
      </c>
      <c r="BX14">
        <v>50</v>
      </c>
      <c r="BY14">
        <v>15</v>
      </c>
      <c r="BZ14">
        <v>307</v>
      </c>
    </row>
    <row r="15" spans="1:78" ht="16.5">
      <c r="A15" s="125" t="str">
        <f t="shared" si="1"/>
        <v>마니교통</v>
      </c>
      <c r="B15" s="126" t="str">
        <f t="shared" si="2"/>
        <v>이승령</v>
      </c>
      <c r="C15" s="127" t="str">
        <f t="shared" si="3"/>
        <v>D</v>
      </c>
      <c r="D15" s="128">
        <f t="shared" si="4"/>
        <v>0.82804864261289768</v>
      </c>
      <c r="E15" s="129">
        <f t="shared" si="5"/>
        <v>9821</v>
      </c>
      <c r="F15" s="130" t="str">
        <f t="shared" si="6"/>
        <v>47</v>
      </c>
      <c r="G15" s="131" t="str">
        <f t="shared" si="7"/>
        <v>73아1255</v>
      </c>
      <c r="H15" s="132">
        <f t="shared" si="8"/>
        <v>2</v>
      </c>
      <c r="I15" s="133">
        <f t="shared" si="9"/>
        <v>714.14499999999998</v>
      </c>
      <c r="J15" s="134">
        <f t="shared" si="10"/>
        <v>3.4951201121824531E-2</v>
      </c>
      <c r="K15" s="134">
        <f t="shared" si="11"/>
        <v>0.35451139721378805</v>
      </c>
      <c r="L15" s="134">
        <f t="shared" si="12"/>
        <v>0.24644855036442179</v>
      </c>
      <c r="M15" s="135">
        <f t="shared" si="13"/>
        <v>14.773</v>
      </c>
      <c r="N15" s="136">
        <f t="shared" si="14"/>
        <v>0.28005517086866111</v>
      </c>
      <c r="O15" s="136">
        <f t="shared" si="15"/>
        <v>24.644855036442181</v>
      </c>
      <c r="P15" s="218">
        <f t="shared" si="16"/>
        <v>6</v>
      </c>
      <c r="Q15" s="219">
        <f t="shared" si="17"/>
        <v>2</v>
      </c>
      <c r="R15" s="219">
        <f t="shared" si="18"/>
        <v>176</v>
      </c>
      <c r="T15">
        <v>508</v>
      </c>
      <c r="U15">
        <v>9821</v>
      </c>
      <c r="V15" t="s">
        <v>213</v>
      </c>
      <c r="W15">
        <v>714.14499999999998</v>
      </c>
      <c r="X15">
        <v>399.92</v>
      </c>
      <c r="Y15">
        <v>1.786</v>
      </c>
      <c r="Z15">
        <v>14.773</v>
      </c>
      <c r="AA15">
        <v>46.628326000000001</v>
      </c>
      <c r="AB15">
        <v>1.6297159999999999</v>
      </c>
      <c r="AC15">
        <v>16.530273000000001</v>
      </c>
      <c r="AD15" s="1">
        <v>176</v>
      </c>
      <c r="AE15">
        <v>2</v>
      </c>
      <c r="AF15">
        <v>176</v>
      </c>
      <c r="AG15">
        <v>80</v>
      </c>
      <c r="AH15">
        <v>15.31569</v>
      </c>
      <c r="AI15">
        <v>695.6</v>
      </c>
      <c r="AJ15">
        <v>0</v>
      </c>
      <c r="AK15">
        <v>6</v>
      </c>
      <c r="AL15">
        <v>1301</v>
      </c>
      <c r="AM15">
        <v>0.82804864261289768</v>
      </c>
      <c r="AN15" t="s">
        <v>67</v>
      </c>
      <c r="AO15">
        <v>459.642</v>
      </c>
      <c r="AP15" t="s">
        <v>214</v>
      </c>
      <c r="AQ15" t="s">
        <v>115</v>
      </c>
      <c r="AR15" t="s">
        <v>117</v>
      </c>
      <c r="AS15" t="s">
        <v>115</v>
      </c>
      <c r="AT15" t="s">
        <v>117</v>
      </c>
      <c r="AU15" t="s">
        <v>170</v>
      </c>
      <c r="AV15" t="s">
        <v>213</v>
      </c>
      <c r="AW15" t="s">
        <v>67</v>
      </c>
      <c r="AX15">
        <v>9821</v>
      </c>
      <c r="AY15" t="s">
        <v>246</v>
      </c>
      <c r="AZ15">
        <v>2</v>
      </c>
      <c r="BA15" t="s">
        <v>252</v>
      </c>
      <c r="BB15">
        <v>2</v>
      </c>
      <c r="BC15">
        <v>1</v>
      </c>
      <c r="BE15" t="s">
        <v>238</v>
      </c>
      <c r="BF15" t="s">
        <v>239</v>
      </c>
      <c r="BG15" t="s">
        <v>238</v>
      </c>
      <c r="BI15" t="s">
        <v>115</v>
      </c>
      <c r="BJ15" t="s">
        <v>213</v>
      </c>
      <c r="BK15" t="s">
        <v>67</v>
      </c>
      <c r="BL15">
        <v>0.82804864261289768</v>
      </c>
      <c r="BM15">
        <v>9821</v>
      </c>
      <c r="BN15" t="s">
        <v>117</v>
      </c>
      <c r="BO15" t="s">
        <v>170</v>
      </c>
      <c r="BP15">
        <v>2</v>
      </c>
      <c r="BQ15">
        <v>714.14499999999998</v>
      </c>
      <c r="BR15">
        <v>3.4951201121824531E-2</v>
      </c>
      <c r="BS15">
        <v>0.35451139721378805</v>
      </c>
      <c r="BT15">
        <v>0.24644855036442179</v>
      </c>
      <c r="BU15">
        <v>14.773</v>
      </c>
      <c r="BV15">
        <v>0.28005517086866111</v>
      </c>
      <c r="BW15">
        <v>24.644855036442181</v>
      </c>
      <c r="BX15">
        <v>6</v>
      </c>
      <c r="BY15">
        <v>2</v>
      </c>
      <c r="BZ15">
        <v>176</v>
      </c>
    </row>
    <row r="16" spans="1:78" ht="16.5">
      <c r="A16" s="108" t="str">
        <f t="shared" si="1"/>
        <v>마니교통</v>
      </c>
      <c r="B16" s="109" t="str">
        <f t="shared" si="2"/>
        <v>임재학</v>
      </c>
      <c r="C16" s="110" t="str">
        <f t="shared" si="3"/>
        <v>F</v>
      </c>
      <c r="D16" s="111">
        <f t="shared" si="4"/>
        <v>0.77363636363636357</v>
      </c>
      <c r="E16" s="112">
        <f t="shared" si="5"/>
        <v>9001</v>
      </c>
      <c r="F16" s="113" t="str">
        <f t="shared" si="6"/>
        <v>47</v>
      </c>
      <c r="G16" s="114" t="str">
        <f t="shared" si="7"/>
        <v>70바2513</v>
      </c>
      <c r="H16" s="115">
        <f t="shared" si="8"/>
        <v>1</v>
      </c>
      <c r="I16" s="116">
        <f t="shared" si="9"/>
        <v>4858.4579999999996</v>
      </c>
      <c r="J16" s="117">
        <f t="shared" si="10"/>
        <v>4.006522287988673E-2</v>
      </c>
      <c r="K16" s="117">
        <f t="shared" si="11"/>
        <v>0.35606030275507589</v>
      </c>
      <c r="L16" s="117">
        <f t="shared" si="12"/>
        <v>0.20191591653154151</v>
      </c>
      <c r="M16" s="118">
        <f t="shared" si="13"/>
        <v>15.875</v>
      </c>
      <c r="N16" s="119">
        <f t="shared" si="14"/>
        <v>2.0582662235631141E-2</v>
      </c>
      <c r="O16" s="119">
        <f t="shared" si="15"/>
        <v>26.201729025958443</v>
      </c>
      <c r="P16" s="220">
        <f t="shared" si="16"/>
        <v>64</v>
      </c>
      <c r="Q16" s="221">
        <f t="shared" si="17"/>
        <v>1</v>
      </c>
      <c r="R16" s="221">
        <f t="shared" si="18"/>
        <v>1273</v>
      </c>
      <c r="T16">
        <v>508</v>
      </c>
      <c r="U16">
        <v>9001</v>
      </c>
      <c r="V16" t="s">
        <v>182</v>
      </c>
      <c r="W16">
        <v>4858.4579999999996</v>
      </c>
      <c r="X16">
        <v>2853.7359999999999</v>
      </c>
      <c r="Y16">
        <v>1.702</v>
      </c>
      <c r="Z16">
        <v>15.875</v>
      </c>
      <c r="AA16">
        <v>309.868562</v>
      </c>
      <c r="AB16">
        <v>12.414953000000001</v>
      </c>
      <c r="AC16">
        <v>110.33189400000001</v>
      </c>
      <c r="AD16" s="1">
        <v>981</v>
      </c>
      <c r="AE16">
        <v>1</v>
      </c>
      <c r="AF16">
        <v>1273</v>
      </c>
      <c r="AG16">
        <v>80</v>
      </c>
      <c r="AH16">
        <v>15.679092000000001</v>
      </c>
      <c r="AI16">
        <v>7842.4</v>
      </c>
      <c r="AJ16">
        <v>0</v>
      </c>
      <c r="AK16">
        <v>64</v>
      </c>
      <c r="AL16">
        <v>23708</v>
      </c>
      <c r="AM16">
        <v>0.77363636363636357</v>
      </c>
      <c r="AN16" t="s">
        <v>70</v>
      </c>
      <c r="AO16">
        <v>4858.4579999999996</v>
      </c>
      <c r="AP16" t="s">
        <v>215</v>
      </c>
      <c r="AQ16" t="s">
        <v>115</v>
      </c>
      <c r="AR16" t="s">
        <v>117</v>
      </c>
      <c r="AS16" t="s">
        <v>115</v>
      </c>
      <c r="AT16" t="s">
        <v>117</v>
      </c>
      <c r="AU16" t="s">
        <v>168</v>
      </c>
      <c r="AV16" t="s">
        <v>182</v>
      </c>
      <c r="AW16" t="s">
        <v>70</v>
      </c>
      <c r="AX16">
        <v>9001</v>
      </c>
      <c r="AY16" t="s">
        <v>253</v>
      </c>
      <c r="AZ16">
        <v>1</v>
      </c>
      <c r="BA16" t="s">
        <v>190</v>
      </c>
      <c r="BB16">
        <v>1</v>
      </c>
      <c r="BC16">
        <v>1</v>
      </c>
      <c r="BE16" t="s">
        <v>70</v>
      </c>
      <c r="BF16">
        <v>0</v>
      </c>
      <c r="BG16" t="s">
        <v>185</v>
      </c>
      <c r="BI16" t="s">
        <v>115</v>
      </c>
      <c r="BJ16" t="s">
        <v>182</v>
      </c>
      <c r="BK16" t="s">
        <v>70</v>
      </c>
      <c r="BL16">
        <v>0.77363636363636357</v>
      </c>
      <c r="BM16">
        <v>9001</v>
      </c>
      <c r="BN16" t="s">
        <v>117</v>
      </c>
      <c r="BO16" t="s">
        <v>168</v>
      </c>
      <c r="BP16">
        <v>1</v>
      </c>
      <c r="BQ16">
        <v>4858.4579999999996</v>
      </c>
      <c r="BR16">
        <v>4.006522287988673E-2</v>
      </c>
      <c r="BS16">
        <v>0.35606030275507589</v>
      </c>
      <c r="BT16">
        <v>0.20191591653154151</v>
      </c>
      <c r="BU16">
        <v>15.875</v>
      </c>
      <c r="BV16">
        <v>2.0582662235631141E-2</v>
      </c>
      <c r="BW16">
        <v>26.201729025958443</v>
      </c>
      <c r="BX16">
        <v>64</v>
      </c>
      <c r="BY16">
        <v>1</v>
      </c>
      <c r="BZ16">
        <v>1273</v>
      </c>
    </row>
    <row r="17" spans="1:78" ht="16.5">
      <c r="A17" s="125" t="str">
        <f t="shared" si="1"/>
        <v>마니교통</v>
      </c>
      <c r="B17" s="126" t="str">
        <f t="shared" si="2"/>
        <v>정성철</v>
      </c>
      <c r="C17" s="127" t="str">
        <f t="shared" si="3"/>
        <v>C</v>
      </c>
      <c r="D17" s="128">
        <f t="shared" si="4"/>
        <v>0.87238095238095237</v>
      </c>
      <c r="E17" s="129">
        <f t="shared" si="5"/>
        <v>7010</v>
      </c>
      <c r="F17" s="130" t="str">
        <f t="shared" si="6"/>
        <v>81</v>
      </c>
      <c r="G17" s="131" t="str">
        <f t="shared" si="7"/>
        <v>70바2496</v>
      </c>
      <c r="H17" s="132">
        <f t="shared" si="8"/>
        <v>1</v>
      </c>
      <c r="I17" s="133">
        <f t="shared" si="9"/>
        <v>2519.5279999999998</v>
      </c>
      <c r="J17" s="134">
        <f t="shared" si="10"/>
        <v>4.7311321949582263E-2</v>
      </c>
      <c r="K17" s="134">
        <f t="shared" si="11"/>
        <v>0.40345224407157393</v>
      </c>
      <c r="L17" s="134">
        <f t="shared" si="12"/>
        <v>0.18773357549509276</v>
      </c>
      <c r="M17" s="135">
        <f t="shared" si="13"/>
        <v>17.754000000000001</v>
      </c>
      <c r="N17" s="136">
        <f t="shared" si="14"/>
        <v>7.9379947355218916E-2</v>
      </c>
      <c r="O17" s="136">
        <f t="shared" si="15"/>
        <v>8.3745844459755965</v>
      </c>
      <c r="P17" s="218">
        <f t="shared" si="16"/>
        <v>40</v>
      </c>
      <c r="Q17" s="219">
        <f t="shared" si="17"/>
        <v>2</v>
      </c>
      <c r="R17" s="219">
        <f t="shared" si="18"/>
        <v>211</v>
      </c>
      <c r="T17">
        <v>508</v>
      </c>
      <c r="U17">
        <v>7010</v>
      </c>
      <c r="V17" t="s">
        <v>183</v>
      </c>
      <c r="W17">
        <v>2519.5279999999998</v>
      </c>
      <c r="X17">
        <v>1375.4559999999999</v>
      </c>
      <c r="Y17">
        <v>1.8320000000000001</v>
      </c>
      <c r="Z17">
        <v>17.754000000000001</v>
      </c>
      <c r="AA17">
        <v>154.789693</v>
      </c>
      <c r="AB17">
        <v>7.3233050000000004</v>
      </c>
      <c r="AC17">
        <v>62.450248999999999</v>
      </c>
      <c r="AD17" s="1">
        <v>473</v>
      </c>
      <c r="AE17">
        <v>2</v>
      </c>
      <c r="AF17">
        <v>211</v>
      </c>
      <c r="AG17">
        <v>81</v>
      </c>
      <c r="AH17">
        <v>16.277104000000001</v>
      </c>
      <c r="AI17">
        <v>4814.7</v>
      </c>
      <c r="AJ17">
        <v>0</v>
      </c>
      <c r="AK17">
        <v>40</v>
      </c>
      <c r="AL17">
        <v>20509</v>
      </c>
      <c r="AM17">
        <v>0.87238095238095237</v>
      </c>
      <c r="AN17" t="s">
        <v>69</v>
      </c>
      <c r="AO17">
        <v>2519.5279999999998</v>
      </c>
      <c r="AP17" t="s">
        <v>216</v>
      </c>
      <c r="AQ17" t="s">
        <v>115</v>
      </c>
      <c r="AR17" t="s">
        <v>119</v>
      </c>
      <c r="AS17" t="s">
        <v>115</v>
      </c>
      <c r="AT17" t="s">
        <v>119</v>
      </c>
      <c r="AU17" t="s">
        <v>176</v>
      </c>
      <c r="AV17" t="s">
        <v>183</v>
      </c>
      <c r="AW17" t="s">
        <v>69</v>
      </c>
      <c r="AX17">
        <v>7010</v>
      </c>
      <c r="AY17" t="s">
        <v>240</v>
      </c>
      <c r="AZ17">
        <v>5</v>
      </c>
      <c r="BA17" t="s">
        <v>254</v>
      </c>
      <c r="BB17">
        <v>1</v>
      </c>
      <c r="BC17">
        <v>1</v>
      </c>
      <c r="BE17" t="s">
        <v>69</v>
      </c>
      <c r="BF17">
        <v>0</v>
      </c>
      <c r="BG17" t="s">
        <v>185</v>
      </c>
      <c r="BI17" t="s">
        <v>115</v>
      </c>
      <c r="BJ17" t="s">
        <v>183</v>
      </c>
      <c r="BK17" t="s">
        <v>69</v>
      </c>
      <c r="BL17">
        <v>0.87238095238095237</v>
      </c>
      <c r="BM17">
        <v>7010</v>
      </c>
      <c r="BN17" t="s">
        <v>119</v>
      </c>
      <c r="BO17" t="s">
        <v>176</v>
      </c>
      <c r="BP17">
        <v>1</v>
      </c>
      <c r="BQ17">
        <v>2519.5279999999998</v>
      </c>
      <c r="BR17">
        <v>4.7311321949582263E-2</v>
      </c>
      <c r="BS17">
        <v>0.40345224407157393</v>
      </c>
      <c r="BT17">
        <v>0.18773357549509276</v>
      </c>
      <c r="BU17">
        <v>17.754000000000001</v>
      </c>
      <c r="BV17">
        <v>7.9379947355218916E-2</v>
      </c>
      <c r="BW17">
        <v>8.3745844459755965</v>
      </c>
      <c r="BX17">
        <v>40</v>
      </c>
      <c r="BY17">
        <v>2</v>
      </c>
      <c r="BZ17">
        <v>211</v>
      </c>
    </row>
    <row r="18" spans="1:78" ht="16.5">
      <c r="A18" s="108" t="str">
        <f t="shared" si="1"/>
        <v>마니교통</v>
      </c>
      <c r="B18" s="109" t="str">
        <f t="shared" si="2"/>
        <v>조형만</v>
      </c>
      <c r="C18" s="110" t="str">
        <f t="shared" si="3"/>
        <v>S</v>
      </c>
      <c r="D18" s="111">
        <f t="shared" si="4"/>
        <v>1.0147619047619045</v>
      </c>
      <c r="E18" s="112">
        <f t="shared" si="5"/>
        <v>5569</v>
      </c>
      <c r="F18" s="113" t="str">
        <f t="shared" si="6"/>
        <v>81</v>
      </c>
      <c r="G18" s="114" t="str">
        <f t="shared" si="7"/>
        <v>70바1284</v>
      </c>
      <c r="H18" s="115">
        <f t="shared" si="8"/>
        <v>1</v>
      </c>
      <c r="I18" s="116">
        <f t="shared" si="9"/>
        <v>411.74299999999999</v>
      </c>
      <c r="J18" s="117">
        <f t="shared" si="10"/>
        <v>2.0110862614238785E-2</v>
      </c>
      <c r="K18" s="117">
        <f t="shared" si="11"/>
        <v>0.32568021021291232</v>
      </c>
      <c r="L18" s="117">
        <f t="shared" si="12"/>
        <v>0.19915335536973305</v>
      </c>
      <c r="M18" s="118">
        <f t="shared" si="13"/>
        <v>14.948</v>
      </c>
      <c r="N18" s="119">
        <f t="shared" si="14"/>
        <v>1.4572196734370713</v>
      </c>
      <c r="O18" s="119">
        <f t="shared" si="15"/>
        <v>29.144393468741423</v>
      </c>
      <c r="P18" s="220">
        <f t="shared" si="16"/>
        <v>3</v>
      </c>
      <c r="Q18" s="221">
        <f t="shared" si="17"/>
        <v>6</v>
      </c>
      <c r="R18" s="221">
        <f t="shared" si="18"/>
        <v>120</v>
      </c>
      <c r="T18">
        <v>508</v>
      </c>
      <c r="U18">
        <v>5569</v>
      </c>
      <c r="V18" t="s">
        <v>184</v>
      </c>
      <c r="W18">
        <v>411.74299999999999</v>
      </c>
      <c r="X18">
        <v>193.22499999999999</v>
      </c>
      <c r="Y18">
        <v>2.1309999999999998</v>
      </c>
      <c r="Z18">
        <v>14.948</v>
      </c>
      <c r="AA18">
        <v>20.593596999999999</v>
      </c>
      <c r="AB18">
        <v>0.414155</v>
      </c>
      <c r="AC18">
        <v>6.7069270000000003</v>
      </c>
      <c r="AD18" s="1">
        <v>82</v>
      </c>
      <c r="AE18">
        <v>6</v>
      </c>
      <c r="AF18">
        <v>120</v>
      </c>
      <c r="AG18">
        <v>82</v>
      </c>
      <c r="AH18">
        <v>19.993738</v>
      </c>
      <c r="AI18">
        <v>431.2</v>
      </c>
      <c r="AJ18">
        <v>0</v>
      </c>
      <c r="AK18">
        <v>3</v>
      </c>
      <c r="AL18">
        <v>968</v>
      </c>
      <c r="AM18">
        <v>1.0147619047619045</v>
      </c>
      <c r="AN18" t="s">
        <v>196</v>
      </c>
      <c r="AO18">
        <v>411.74299999999999</v>
      </c>
      <c r="AP18" t="s">
        <v>217</v>
      </c>
      <c r="AQ18" t="s">
        <v>115</v>
      </c>
      <c r="AR18" t="s">
        <v>119</v>
      </c>
      <c r="AS18" t="s">
        <v>115</v>
      </c>
      <c r="AT18" t="s">
        <v>119</v>
      </c>
      <c r="AU18" t="s">
        <v>175</v>
      </c>
      <c r="AV18" t="s">
        <v>184</v>
      </c>
      <c r="AW18" t="s">
        <v>196</v>
      </c>
      <c r="AX18">
        <v>5569</v>
      </c>
      <c r="AY18" t="s">
        <v>244</v>
      </c>
      <c r="AZ18">
        <v>2</v>
      </c>
      <c r="BA18" t="s">
        <v>255</v>
      </c>
      <c r="BB18">
        <v>1</v>
      </c>
      <c r="BC18">
        <v>1</v>
      </c>
      <c r="BE18" t="s">
        <v>66</v>
      </c>
      <c r="BF18">
        <v>1</v>
      </c>
      <c r="BG18" t="s">
        <v>194</v>
      </c>
      <c r="BI18" t="s">
        <v>115</v>
      </c>
      <c r="BJ18" t="s">
        <v>184</v>
      </c>
      <c r="BK18" t="s">
        <v>196</v>
      </c>
      <c r="BL18">
        <v>1.0147619047619045</v>
      </c>
      <c r="BM18">
        <v>5569</v>
      </c>
      <c r="BN18" t="s">
        <v>119</v>
      </c>
      <c r="BO18" t="s">
        <v>175</v>
      </c>
      <c r="BP18">
        <v>1</v>
      </c>
      <c r="BQ18">
        <v>411.74299999999999</v>
      </c>
      <c r="BR18">
        <v>2.0110862614238785E-2</v>
      </c>
      <c r="BS18">
        <v>0.32568021021291232</v>
      </c>
      <c r="BT18">
        <v>0.19915335536973305</v>
      </c>
      <c r="BU18">
        <v>14.948</v>
      </c>
      <c r="BV18">
        <v>1.4572196734370713</v>
      </c>
      <c r="BW18">
        <v>29.144393468741423</v>
      </c>
      <c r="BX18">
        <v>3</v>
      </c>
      <c r="BY18">
        <v>6</v>
      </c>
      <c r="BZ18">
        <v>120</v>
      </c>
    </row>
    <row r="19" spans="1:78" ht="16.5">
      <c r="A19" s="125" t="str">
        <f t="shared" si="1"/>
        <v>마니교통</v>
      </c>
      <c r="B19" s="126" t="str">
        <f t="shared" si="2"/>
        <v>채수범</v>
      </c>
      <c r="C19" s="127" t="str">
        <f t="shared" si="3"/>
        <v>D</v>
      </c>
      <c r="D19" s="128">
        <f t="shared" si="4"/>
        <v>0.82761904761904759</v>
      </c>
      <c r="E19" s="129">
        <f t="shared" si="5"/>
        <v>4547</v>
      </c>
      <c r="F19" s="130" t="str">
        <f t="shared" si="6"/>
        <v>81</v>
      </c>
      <c r="G19" s="131" t="str">
        <f t="shared" si="7"/>
        <v>70바2496</v>
      </c>
      <c r="H19" s="132">
        <f t="shared" si="8"/>
        <v>1</v>
      </c>
      <c r="I19" s="133">
        <f t="shared" si="9"/>
        <v>2370.6019999999999</v>
      </c>
      <c r="J19" s="134">
        <f t="shared" si="10"/>
        <v>3.9704189496328465E-2</v>
      </c>
      <c r="K19" s="134">
        <f t="shared" si="11"/>
        <v>0.39831923627785865</v>
      </c>
      <c r="L19" s="134">
        <f t="shared" si="12"/>
        <v>0.20712038545483386</v>
      </c>
      <c r="M19" s="135">
        <f t="shared" si="13"/>
        <v>17.474</v>
      </c>
      <c r="N19" s="136">
        <f t="shared" si="14"/>
        <v>0.59056729050258128</v>
      </c>
      <c r="O19" s="136">
        <f t="shared" si="15"/>
        <v>35.982421342764411</v>
      </c>
      <c r="P19" s="218">
        <f t="shared" si="16"/>
        <v>45</v>
      </c>
      <c r="Q19" s="219">
        <f t="shared" si="17"/>
        <v>14</v>
      </c>
      <c r="R19" s="219">
        <f t="shared" si="18"/>
        <v>853</v>
      </c>
      <c r="T19">
        <v>508</v>
      </c>
      <c r="U19">
        <v>4547</v>
      </c>
      <c r="V19" t="s">
        <v>218</v>
      </c>
      <c r="W19">
        <v>2370.6019999999999</v>
      </c>
      <c r="X19">
        <v>1364.239</v>
      </c>
      <c r="Y19">
        <v>1.738</v>
      </c>
      <c r="Z19">
        <v>17.474</v>
      </c>
      <c r="AA19">
        <v>151.76053400000001</v>
      </c>
      <c r="AB19">
        <v>6.0255289999999997</v>
      </c>
      <c r="AC19">
        <v>60.44914</v>
      </c>
      <c r="AD19" s="1">
        <v>491</v>
      </c>
      <c r="AE19">
        <v>14</v>
      </c>
      <c r="AF19">
        <v>853</v>
      </c>
      <c r="AG19">
        <v>81</v>
      </c>
      <c r="AH19">
        <v>15.620675</v>
      </c>
      <c r="AI19">
        <v>4200.7</v>
      </c>
      <c r="AJ19">
        <v>0</v>
      </c>
      <c r="AK19">
        <v>45</v>
      </c>
      <c r="AL19">
        <v>12286</v>
      </c>
      <c r="AM19">
        <v>0.82761904761904759</v>
      </c>
      <c r="AN19" t="s">
        <v>67</v>
      </c>
      <c r="AO19">
        <v>2370.6019999999999</v>
      </c>
      <c r="AP19" t="s">
        <v>219</v>
      </c>
      <c r="AQ19" t="s">
        <v>115</v>
      </c>
      <c r="AR19" t="s">
        <v>119</v>
      </c>
      <c r="AS19" t="s">
        <v>115</v>
      </c>
      <c r="AT19" t="s">
        <v>119</v>
      </c>
      <c r="AU19" t="s">
        <v>176</v>
      </c>
      <c r="AV19" t="s">
        <v>218</v>
      </c>
      <c r="AW19" t="s">
        <v>67</v>
      </c>
      <c r="AX19">
        <v>4547</v>
      </c>
      <c r="AY19" t="s">
        <v>250</v>
      </c>
      <c r="AZ19">
        <v>1</v>
      </c>
      <c r="BA19" t="s">
        <v>201</v>
      </c>
      <c r="BB19">
        <v>1</v>
      </c>
      <c r="BC19">
        <v>1</v>
      </c>
      <c r="BE19" t="s">
        <v>238</v>
      </c>
      <c r="BF19" t="s">
        <v>239</v>
      </c>
      <c r="BG19" t="s">
        <v>238</v>
      </c>
      <c r="BI19" t="s">
        <v>115</v>
      </c>
      <c r="BJ19" t="s">
        <v>218</v>
      </c>
      <c r="BK19" t="s">
        <v>67</v>
      </c>
      <c r="BL19">
        <v>0.82761904761904759</v>
      </c>
      <c r="BM19">
        <v>4547</v>
      </c>
      <c r="BN19" t="s">
        <v>119</v>
      </c>
      <c r="BO19" t="s">
        <v>176</v>
      </c>
      <c r="BP19">
        <v>1</v>
      </c>
      <c r="BQ19">
        <v>2370.6019999999999</v>
      </c>
      <c r="BR19">
        <v>3.9704189496328465E-2</v>
      </c>
      <c r="BS19">
        <v>0.39831923627785865</v>
      </c>
      <c r="BT19">
        <v>0.20712038545483386</v>
      </c>
      <c r="BU19">
        <v>17.474</v>
      </c>
      <c r="BV19">
        <v>0.59056729050258128</v>
      </c>
      <c r="BW19">
        <v>35.982421342764411</v>
      </c>
      <c r="BX19">
        <v>45</v>
      </c>
      <c r="BY19">
        <v>14</v>
      </c>
      <c r="BZ19">
        <v>853</v>
      </c>
    </row>
  </sheetData>
  <sortState xmlns:xlrd2="http://schemas.microsoft.com/office/spreadsheetml/2017/richdata2" ref="T4:AN18">
    <sortCondition ref="AB4:AB18"/>
    <sortCondition descending="1" ref="AD4:AD18"/>
  </sortState>
  <phoneticPr fontId="2" type="noConversion"/>
  <conditionalFormatting sqref="C5:D19">
    <cfRule type="containsText" dxfId="35" priority="1" operator="containsText" text="F">
      <formula>NOT(ISERROR(SEARCH("F",C5)))</formula>
    </cfRule>
    <cfRule type="containsText" dxfId="34" priority="2" operator="containsText" text="D">
      <formula>NOT(ISERROR(SEARCH("D",C5)))</formula>
    </cfRule>
    <cfRule type="containsText" dxfId="33" priority="3" operator="containsText" text="C">
      <formula>NOT(ISERROR(SEARCH("C",C5)))</formula>
    </cfRule>
    <cfRule type="containsText" dxfId="32" priority="4" operator="containsText" text="B">
      <formula>NOT(ISERROR(SEARCH("B",C5)))</formula>
    </cfRule>
    <cfRule type="containsText" dxfId="31" priority="5" operator="containsText" text="A">
      <formula>NOT(ISERROR(SEARCH("A",C5)))</formula>
    </cfRule>
    <cfRule type="containsText" dxfId="3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8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9" t="s">
        <v>220</v>
      </c>
      <c r="B2" s="250"/>
      <c r="C2" s="251"/>
      <c r="D2" s="251"/>
      <c r="E2" s="249"/>
      <c r="F2" s="252"/>
      <c r="G2" s="249"/>
      <c r="H2" s="249"/>
      <c r="I2" s="249"/>
      <c r="J2" s="249"/>
      <c r="K2" s="253"/>
      <c r="L2" s="253"/>
      <c r="M2" s="253"/>
      <c r="N2" s="253"/>
      <c r="O2" s="253"/>
      <c r="P2" s="253"/>
      <c r="Q2" s="253"/>
      <c r="R2" s="253"/>
    </row>
    <row r="3" spans="1:18">
      <c r="A3" s="253"/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</row>
    <row r="4" spans="1:18" ht="26.25">
      <c r="A4" s="254" t="s">
        <v>221</v>
      </c>
      <c r="B4" s="255"/>
      <c r="C4" s="256"/>
      <c r="D4" s="257"/>
      <c r="E4" s="258"/>
      <c r="F4" s="259"/>
      <c r="G4" s="253"/>
      <c r="H4" s="258"/>
      <c r="I4" s="253"/>
      <c r="J4" s="253"/>
      <c r="K4" s="253"/>
      <c r="L4" s="253"/>
      <c r="M4" s="253"/>
      <c r="N4" s="253"/>
      <c r="O4" s="253"/>
      <c r="P4" s="253"/>
      <c r="Q4" s="253"/>
      <c r="R4" s="253"/>
    </row>
    <row r="5" spans="1:18" ht="26.25">
      <c r="A5" s="260" t="s">
        <v>222</v>
      </c>
      <c r="B5" s="253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</row>
    <row r="6" spans="1:18" ht="17.25">
      <c r="A6" s="261" t="s">
        <v>223</v>
      </c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</row>
    <row r="7" spans="1:18" ht="17.25">
      <c r="A7" s="261"/>
      <c r="B7" s="25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</row>
    <row r="8" spans="1:18" ht="17.25">
      <c r="A8" s="262" t="s">
        <v>164</v>
      </c>
      <c r="B8" s="263"/>
      <c r="C8" s="263"/>
      <c r="D8" s="263"/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</row>
    <row r="9" spans="1:18">
      <c r="A9" s="263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</row>
    <row r="10" spans="1:18">
      <c r="A10" s="263" t="s">
        <v>224</v>
      </c>
      <c r="B10" s="263"/>
      <c r="C10" s="263"/>
      <c r="D10" s="263"/>
      <c r="E10" s="263"/>
      <c r="F10" s="263"/>
      <c r="G10" s="263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</row>
    <row r="11" spans="1:18">
      <c r="A11" s="263"/>
      <c r="B11" s="26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3"/>
      <c r="N11" s="263"/>
      <c r="O11" s="263"/>
      <c r="P11" s="263"/>
      <c r="Q11" s="263"/>
      <c r="R11" s="263"/>
    </row>
    <row r="12" spans="1:18">
      <c r="A12" s="253"/>
      <c r="B12" s="253"/>
      <c r="C12" s="253"/>
      <c r="D12" s="253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</row>
    <row r="13" spans="1:18" ht="37.5" customHeight="1">
      <c r="A13" s="264" t="s">
        <v>0</v>
      </c>
      <c r="B13" s="265" t="s">
        <v>73</v>
      </c>
      <c r="C13" s="266" t="s">
        <v>65</v>
      </c>
      <c r="D13" s="266" t="s">
        <v>154</v>
      </c>
      <c r="E13" s="267" t="s">
        <v>140</v>
      </c>
      <c r="F13" s="265" t="s">
        <v>145</v>
      </c>
      <c r="G13" s="267" t="s">
        <v>143</v>
      </c>
      <c r="H13" s="267" t="s">
        <v>147</v>
      </c>
      <c r="I13" s="226" t="s">
        <v>149</v>
      </c>
      <c r="J13" s="267" t="s">
        <v>11</v>
      </c>
      <c r="K13" s="267" t="s">
        <v>12</v>
      </c>
      <c r="L13" s="267" t="s">
        <v>13</v>
      </c>
      <c r="M13" s="267" t="s">
        <v>104</v>
      </c>
      <c r="N13" s="267" t="s">
        <v>6</v>
      </c>
      <c r="O13" s="267" t="s">
        <v>7</v>
      </c>
      <c r="P13" s="267" t="s">
        <v>158</v>
      </c>
      <c r="Q13" s="268" t="s">
        <v>160</v>
      </c>
      <c r="R13" s="268" t="s">
        <v>161</v>
      </c>
    </row>
    <row r="14" spans="1:18" ht="16.5">
      <c r="A14" s="269" t="s">
        <v>115</v>
      </c>
      <c r="B14" s="270" t="s">
        <v>179</v>
      </c>
      <c r="C14" s="271" t="s">
        <v>67</v>
      </c>
      <c r="D14" s="272">
        <v>0.83636363636363631</v>
      </c>
      <c r="E14" s="273">
        <v>7014</v>
      </c>
      <c r="F14" s="227" t="s">
        <v>117</v>
      </c>
      <c r="G14" s="274" t="s">
        <v>170</v>
      </c>
      <c r="H14" s="275">
        <v>1</v>
      </c>
      <c r="I14" s="228">
        <v>2950.4749999999999</v>
      </c>
      <c r="J14" s="276">
        <v>4.4963087790026675E-2</v>
      </c>
      <c r="K14" s="276">
        <v>0.36939101760047355</v>
      </c>
      <c r="L14" s="276">
        <v>0.21047458460078464</v>
      </c>
      <c r="M14" s="277">
        <v>15.904999999999999</v>
      </c>
      <c r="N14" s="278">
        <v>6.7785695523602141E-2</v>
      </c>
      <c r="O14" s="278">
        <v>17.52260229285115</v>
      </c>
      <c r="P14" s="279">
        <v>38</v>
      </c>
      <c r="Q14" s="280">
        <v>2</v>
      </c>
      <c r="R14" s="280">
        <v>517</v>
      </c>
    </row>
    <row r="15" spans="1:18" ht="16.5">
      <c r="A15" s="269" t="s">
        <v>115</v>
      </c>
      <c r="B15" s="270" t="s">
        <v>181</v>
      </c>
      <c r="C15" s="271" t="s">
        <v>67</v>
      </c>
      <c r="D15" s="272">
        <v>0.82666666666666666</v>
      </c>
      <c r="E15" s="273">
        <v>2532</v>
      </c>
      <c r="F15" s="227" t="s">
        <v>119</v>
      </c>
      <c r="G15" s="274" t="s">
        <v>175</v>
      </c>
      <c r="H15" s="275">
        <v>1</v>
      </c>
      <c r="I15" s="228">
        <v>2598.029</v>
      </c>
      <c r="J15" s="276">
        <v>1.6722183292711686E-2</v>
      </c>
      <c r="K15" s="276">
        <v>0.38974429409341876</v>
      </c>
      <c r="L15" s="276">
        <v>0.21131403844991722</v>
      </c>
      <c r="M15" s="277">
        <v>17.379000000000001</v>
      </c>
      <c r="N15" s="278">
        <v>0.57736076079212362</v>
      </c>
      <c r="O15" s="278">
        <v>11.816650237545462</v>
      </c>
      <c r="P15" s="279">
        <v>50</v>
      </c>
      <c r="Q15" s="280">
        <v>15</v>
      </c>
      <c r="R15" s="280">
        <v>307</v>
      </c>
    </row>
    <row r="16" spans="1:18" ht="16.5">
      <c r="A16" s="269" t="s">
        <v>115</v>
      </c>
      <c r="B16" s="270" t="s">
        <v>213</v>
      </c>
      <c r="C16" s="271" t="s">
        <v>67</v>
      </c>
      <c r="D16" s="272">
        <v>0.82804864261289768</v>
      </c>
      <c r="E16" s="273">
        <v>9821</v>
      </c>
      <c r="F16" s="227" t="s">
        <v>117</v>
      </c>
      <c r="G16" s="274" t="s">
        <v>170</v>
      </c>
      <c r="H16" s="275">
        <v>2</v>
      </c>
      <c r="I16" s="228">
        <v>714.14499999999998</v>
      </c>
      <c r="J16" s="276">
        <v>3.4951201121824531E-2</v>
      </c>
      <c r="K16" s="276">
        <v>0.35451139721378805</v>
      </c>
      <c r="L16" s="276">
        <v>0.24644855036442179</v>
      </c>
      <c r="M16" s="277">
        <v>14.773</v>
      </c>
      <c r="N16" s="278">
        <v>0.28005517086866111</v>
      </c>
      <c r="O16" s="278">
        <v>24.644855036442181</v>
      </c>
      <c r="P16" s="279">
        <v>6</v>
      </c>
      <c r="Q16" s="280">
        <v>2</v>
      </c>
      <c r="R16" s="280">
        <v>176</v>
      </c>
    </row>
    <row r="17" spans="1:18" ht="16.5">
      <c r="A17" s="269" t="s">
        <v>115</v>
      </c>
      <c r="B17" s="270" t="s">
        <v>182</v>
      </c>
      <c r="C17" s="271" t="s">
        <v>70</v>
      </c>
      <c r="D17" s="272">
        <v>0.77363636363636357</v>
      </c>
      <c r="E17" s="273">
        <v>9001</v>
      </c>
      <c r="F17" s="227" t="s">
        <v>117</v>
      </c>
      <c r="G17" s="274" t="s">
        <v>168</v>
      </c>
      <c r="H17" s="275">
        <v>1</v>
      </c>
      <c r="I17" s="228">
        <v>4858.4579999999996</v>
      </c>
      <c r="J17" s="276">
        <v>4.006522287988673E-2</v>
      </c>
      <c r="K17" s="276">
        <v>0.35606030275507589</v>
      </c>
      <c r="L17" s="276">
        <v>0.20191591653154151</v>
      </c>
      <c r="M17" s="277">
        <v>15.875</v>
      </c>
      <c r="N17" s="278">
        <v>2.0582662235631141E-2</v>
      </c>
      <c r="O17" s="278">
        <v>26.201729025958443</v>
      </c>
      <c r="P17" s="279">
        <v>64</v>
      </c>
      <c r="Q17" s="280">
        <v>1</v>
      </c>
      <c r="R17" s="280">
        <v>1273</v>
      </c>
    </row>
    <row r="18" spans="1:18" ht="16.5">
      <c r="A18" s="269" t="s">
        <v>115</v>
      </c>
      <c r="B18" s="270" t="s">
        <v>218</v>
      </c>
      <c r="C18" s="271" t="s">
        <v>67</v>
      </c>
      <c r="D18" s="272">
        <v>0.82761904761904759</v>
      </c>
      <c r="E18" s="273">
        <v>4547</v>
      </c>
      <c r="F18" s="227" t="s">
        <v>119</v>
      </c>
      <c r="G18" s="274" t="s">
        <v>176</v>
      </c>
      <c r="H18" s="275">
        <v>1</v>
      </c>
      <c r="I18" s="228">
        <v>2370.6019999999999</v>
      </c>
      <c r="J18" s="276">
        <v>3.9704189496328465E-2</v>
      </c>
      <c r="K18" s="276">
        <v>0.39831923627785865</v>
      </c>
      <c r="L18" s="276">
        <v>0.20712038545483386</v>
      </c>
      <c r="M18" s="277">
        <v>17.474</v>
      </c>
      <c r="N18" s="278">
        <v>0.59056729050258128</v>
      </c>
      <c r="O18" s="278">
        <v>35.982421342764411</v>
      </c>
      <c r="P18" s="279">
        <v>45</v>
      </c>
      <c r="Q18" s="280">
        <v>14</v>
      </c>
      <c r="R18" s="280">
        <v>853</v>
      </c>
    </row>
  </sheetData>
  <phoneticPr fontId="2" type="noConversion"/>
  <conditionalFormatting sqref="C14:D18">
    <cfRule type="containsText" dxfId="41" priority="1" operator="containsText" text="F">
      <formula>NOT(ISERROR(SEARCH("F",C14)))</formula>
    </cfRule>
    <cfRule type="containsText" dxfId="40" priority="2" operator="containsText" text="D">
      <formula>NOT(ISERROR(SEARCH("D",C14)))</formula>
    </cfRule>
    <cfRule type="containsText" dxfId="39" priority="3" operator="containsText" text="C">
      <formula>NOT(ISERROR(SEARCH("C",C14)))</formula>
    </cfRule>
    <cfRule type="containsText" dxfId="38" priority="4" operator="containsText" text="B">
      <formula>NOT(ISERROR(SEARCH("B",C14)))</formula>
    </cfRule>
    <cfRule type="containsText" dxfId="37" priority="5" operator="containsText" text="A">
      <formula>NOT(ISERROR(SEARCH("A",C14)))</formula>
    </cfRule>
    <cfRule type="containsText" dxfId="3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2024-12-03T06:54:46Z</dcterms:modified>
</cp:coreProperties>
</file>