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CDDFA069-FAE3-4F76-A3E6-F5EAEF456FE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운전자별!$A$4:$BR$24</definedName>
    <definedName name="_xlnm._FilterDatabase" localSheetId="3" hidden="1">차량별!$A$4:$AY$4</definedName>
    <definedName name="_xlnm.Print_Area" localSheetId="4">운전자별!$A$1:$R$63</definedName>
    <definedName name="_xlnm.Print_Area" localSheetId="1">종합!$A$1:$L$121</definedName>
    <definedName name="_xlnm.Print_Area" localSheetId="3">차량별!$A$1:$T$27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A5" i="7"/>
  <c r="A16" i="60" l="1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F20" i="60" l="1"/>
  <c r="F25" i="60"/>
  <c r="F19" i="60"/>
  <c r="F16" i="60"/>
  <c r="F21" i="60"/>
  <c r="F17" i="60"/>
  <c r="F22" i="60"/>
  <c r="F18" i="60"/>
  <c r="F23" i="60"/>
  <c r="F26" i="60"/>
  <c r="F24" i="60"/>
  <c r="F27" i="60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F15" i="60"/>
  <c r="F13" i="60"/>
  <c r="F12" i="60"/>
  <c r="F11" i="60"/>
  <c r="J55" i="12" a="1"/>
  <c r="H68" i="12" l="1"/>
  <c r="G68" i="12"/>
  <c r="J55" i="12"/>
  <c r="G70" i="12" l="1"/>
  <c r="G71" i="12"/>
  <c r="G75" i="12"/>
  <c r="G72" i="12"/>
  <c r="G74" i="12"/>
  <c r="G69" i="12"/>
  <c r="G73" i="12"/>
  <c r="H70" i="12"/>
  <c r="H74" i="12"/>
  <c r="H69" i="12"/>
  <c r="H73" i="12"/>
  <c r="H72" i="12"/>
  <c r="H75" i="12"/>
  <c r="H71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1" i="12" l="1"/>
  <c r="D111" i="12" s="1"/>
  <c r="K68" i="12"/>
  <c r="I68" i="12"/>
  <c r="J68" i="12"/>
  <c r="B112" i="12" l="1"/>
  <c r="B113" i="12"/>
  <c r="J73" i="12"/>
  <c r="J74" i="12"/>
  <c r="J71" i="12"/>
  <c r="J70" i="12"/>
  <c r="J75" i="12"/>
  <c r="J72" i="12"/>
  <c r="J69" i="12"/>
  <c r="I75" i="12"/>
  <c r="I72" i="12"/>
  <c r="I73" i="12"/>
  <c r="I74" i="12"/>
  <c r="I71" i="12"/>
  <c r="I70" i="12"/>
  <c r="I69" i="12"/>
  <c r="K73" i="12"/>
  <c r="K74" i="12"/>
  <c r="K71" i="12"/>
  <c r="K75" i="12"/>
  <c r="K72" i="12"/>
  <c r="K70" i="12"/>
  <c r="K69" i="12"/>
  <c r="F112" i="12" l="1"/>
  <c r="H112" i="12"/>
  <c r="J10" i="12"/>
  <c r="J33" i="12" s="1"/>
  <c r="K29" i="12"/>
  <c r="D29" i="12" l="1"/>
  <c r="E55" i="12" a="1"/>
  <c r="G55" i="12" a="1"/>
  <c r="I55" i="12" a="1"/>
  <c r="N55" i="12" a="1"/>
  <c r="F55" i="12" a="1"/>
  <c r="H55" i="12" a="1"/>
  <c r="D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12" i="12" l="1"/>
  <c r="E111" i="12"/>
  <c r="H111" i="12"/>
  <c r="F111" i="12"/>
  <c r="G111" i="12"/>
  <c r="I111" i="12"/>
  <c r="G112" i="12"/>
  <c r="J112" i="12"/>
  <c r="J111" i="12"/>
  <c r="I112" i="12"/>
  <c r="D11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<sst xmlns="http://schemas.openxmlformats.org/spreadsheetml/2006/main" count="1863" uniqueCount="417">
  <si>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</si>
  <si>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</si>
  <si>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</si>
  <si>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</si>
  <si>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</si>
  <si>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</si>
  <si>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</si>
  <si>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</si>
  <si>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</si>
  <si>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</si>
  <si>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</si>
  <si>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</si>
  <si>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</si>
  <si>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</si>
  <si>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</si>
  <si>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</si>
  <si>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</si>
  <si>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</si>
  <si>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</si>
  <si>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</si>
  <si>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</si>
  <si>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</si>
  <si>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</si>
  <si>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</si>
  <si>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</si>
  <si>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</si>
  <si>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</si>
  <si>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</si>
  <si>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</si>
  <si>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</si>
  <si>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</si>
  <si>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</si>
  <si>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</si>
  <si>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</si>
  <si>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</si>
  <si>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</si>
  <si>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</si>
  <si>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</si>
  <si>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</si>
  <si>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</si>
  <si>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</si>
  <si>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</si>
  <si>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</si>
  <si>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</si>
  <si>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</si>
  <si>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</si>
  <si>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</si>
  <si>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</si>
  <si>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</si>
  <si>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</si>
  <si>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</si>
  <si>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</si>
  <si>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</si>
  <si>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</si>
  <si>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</si>
  <si>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</si>
  <si>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</si>
  <si>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</si>
  <si>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</si>
  <si>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</si>
  <si>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</si>
  <si>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</si>
  <si>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</si>
  <si>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</si>
  <si>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</si>
  <si>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</si>
  <si>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</si>
  <si>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</si>
  <si>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</si>
  <si>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</si>
  <si>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</si>
  <si>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</si>
  <si>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</si>
  <si>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</si>
  <si>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</si>
  <si>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</si>
  <si>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</si>
  <si>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</si>
  <si>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</si>
  <si>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</si>
  <si>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</si>
  <si>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</si>
  <si>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</si>
  <si>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</si>
  <si>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</si>
  <si>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</si>
  <si>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</si>
  <si>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</si>
  <si>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</si>
  <si>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</si>
  <si>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</si>
  <si>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</si>
  <si>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</si>
  <si>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</si>
  <si>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</si>
  <si>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</si>
  <si>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</si>
  <si>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</si>
  <si>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</si>
  <si>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</si>
  <si>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</si>
  <si>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</si>
  <si>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</si>
  <si>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</si>
  <si>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</si>
  <si>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</si>
  <si>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</si>
  <si>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</si>
  <si>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</si>
  <si>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</si>
  <si>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</si>
  <si>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</si>
  <si>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</si>
  <si>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</si>
  <si>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</si>
  <si>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미추홀교통</t>
  </si>
  <si>
    <t>12</t>
  </si>
  <si>
    <t>75</t>
  </si>
  <si>
    <t>76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</si>
  <si>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</si>
  <si>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</si>
  <si>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</si>
  <si>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</si>
  <si>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</si>
  <si>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</si>
  <si>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</si>
  <si>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</si>
  <si>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</si>
  <si>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</si>
  <si>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</si>
  <si>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</si>
  <si>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</si>
  <si>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</si>
  <si>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</si>
  <si>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</si>
  <si>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</si>
  <si>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</si>
  <si>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</si>
  <si>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</si>
  <si>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</si>
  <si>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</si>
  <si>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</si>
  <si>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</si>
  <si>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</si>
  <si>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</si>
  <si>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</si>
  <si>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</si>
  <si>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</si>
  <si>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</si>
  <si>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</si>
  <si>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</si>
  <si>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</si>
  <si>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</si>
  <si>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</si>
  <si>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</si>
  <si>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</si>
  <si>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</si>
  <si>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</si>
  <si>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</si>
  <si>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</si>
  <si>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</si>
  <si>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</t>
    <phoneticPr fontId="2" type="noConversion"/>
  </si>
  <si>
    <t>최대주행거리</t>
  </si>
  <si>
    <t>[TIP!!] 특별관리 운행사원 관리하려면?</t>
  </si>
  <si>
    <t>대형</t>
  </si>
  <si>
    <t>김인식</t>
  </si>
  <si>
    <t>-</t>
    <phoneticPr fontId="2" type="noConversion"/>
  </si>
  <si>
    <t>미추홀교통</t>
    <phoneticPr fontId="2" type="noConversion"/>
  </si>
  <si>
    <t>1212</t>
  </si>
  <si>
    <t>70바2601</t>
  </si>
  <si>
    <t>70바2617</t>
  </si>
  <si>
    <t>70바2619</t>
  </si>
  <si>
    <t>70바2640</t>
  </si>
  <si>
    <t>70바2642</t>
  </si>
  <si>
    <t>70바2651</t>
  </si>
  <si>
    <t>미추홀교통12B1</t>
  </si>
  <si>
    <t>70바2733</t>
  </si>
  <si>
    <t>70바2757</t>
  </si>
  <si>
    <t>70바2758</t>
  </si>
  <si>
    <t>70바2759</t>
  </si>
  <si>
    <t>미추홀교통12B2</t>
  </si>
  <si>
    <t>70바2766</t>
  </si>
  <si>
    <t>70바2771</t>
  </si>
  <si>
    <t>70바2777</t>
  </si>
  <si>
    <t>70바2677</t>
  </si>
  <si>
    <t>중형</t>
  </si>
  <si>
    <t>70바2690</t>
  </si>
  <si>
    <t>70바2692</t>
  </si>
  <si>
    <t>70바2694</t>
  </si>
  <si>
    <t>70바2743</t>
  </si>
  <si>
    <t>70바2745</t>
  </si>
  <si>
    <t>70바2764</t>
  </si>
  <si>
    <t>강석하</t>
  </si>
  <si>
    <t>강응도</t>
  </si>
  <si>
    <t>강장묵</t>
  </si>
  <si>
    <t>강태경</t>
  </si>
  <si>
    <t>길득종</t>
  </si>
  <si>
    <t>김건호</t>
  </si>
  <si>
    <t>김상협</t>
  </si>
  <si>
    <t>김상훈</t>
  </si>
  <si>
    <t>김영기</t>
  </si>
  <si>
    <t>김영호</t>
  </si>
  <si>
    <t>김용일</t>
  </si>
  <si>
    <t>김종국</t>
  </si>
  <si>
    <t>박상원</t>
  </si>
  <si>
    <t>박주용</t>
  </si>
  <si>
    <t>배강현</t>
  </si>
  <si>
    <t>백용</t>
  </si>
  <si>
    <t>서영진</t>
  </si>
  <si>
    <t>선명구</t>
  </si>
  <si>
    <t>성현종</t>
  </si>
  <si>
    <t>송성진</t>
  </si>
  <si>
    <t>안희석</t>
  </si>
  <si>
    <t>오승환</t>
  </si>
  <si>
    <t>유귀열</t>
  </si>
  <si>
    <t>유용덕</t>
  </si>
  <si>
    <t>이명호</t>
  </si>
  <si>
    <t>이승훈</t>
  </si>
  <si>
    <t>이영우</t>
  </si>
  <si>
    <t>이영진</t>
  </si>
  <si>
    <t>이우정</t>
  </si>
  <si>
    <t>이재선</t>
  </si>
  <si>
    <t>이진산</t>
  </si>
  <si>
    <t>이청일</t>
  </si>
  <si>
    <t>이태식</t>
  </si>
  <si>
    <t>이현기</t>
  </si>
  <si>
    <t>이현웅</t>
  </si>
  <si>
    <t>장경규</t>
  </si>
  <si>
    <t>장덕</t>
  </si>
  <si>
    <t>장연규</t>
  </si>
  <si>
    <t>정덕균</t>
  </si>
  <si>
    <t>정종록</t>
  </si>
  <si>
    <t>정주경</t>
  </si>
  <si>
    <t>정진식</t>
  </si>
  <si>
    <t>조성기</t>
  </si>
  <si>
    <t>조한표</t>
  </si>
  <si>
    <t>천재호</t>
  </si>
  <si>
    <t>허명국</t>
  </si>
  <si>
    <t>미추홀교통12B5</t>
  </si>
  <si>
    <t>한태전</t>
  </si>
  <si>
    <t>0%(0명)</t>
  </si>
  <si>
    <t>개선율(유카전)</t>
  </si>
  <si>
    <t>순위</t>
  </si>
  <si>
    <t>인천전체</t>
  </si>
  <si>
    <t>미추홀교통12B3</t>
  </si>
  <si>
    <t>미추홀교통12C1</t>
  </si>
  <si>
    <t>7676</t>
  </si>
  <si>
    <t>미추홀교통76F2</t>
  </si>
  <si>
    <t>미추홀교통76D1</t>
  </si>
  <si>
    <t>미추홀교통76F1</t>
  </si>
  <si>
    <t>박준규</t>
  </si>
  <si>
    <t>최병철</t>
  </si>
  <si>
    <t>한기윤</t>
  </si>
  <si>
    <t>S</t>
  </si>
  <si>
    <t>미추홀교통12C2</t>
  </si>
  <si>
    <t>▲</t>
  </si>
  <si>
    <t>미추홀교통12C5</t>
  </si>
  <si>
    <t>=</t>
  </si>
  <si>
    <t>미추홀교통12D1</t>
  </si>
  <si>
    <t>▽</t>
  </si>
  <si>
    <t>70바2722</t>
  </si>
  <si>
    <t>미추홀교통12B4</t>
  </si>
  <si>
    <t>미추홀교통12D2</t>
  </si>
  <si>
    <t>70바2761</t>
  </si>
  <si>
    <t>70바2683</t>
  </si>
  <si>
    <t>미추홀교통76B1</t>
  </si>
  <si>
    <t>미추홀교통76D3</t>
  </si>
  <si>
    <t>미추홀교통76B2</t>
  </si>
  <si>
    <t>미추홀교통76C1</t>
  </si>
  <si>
    <t>미추홀교통76D2</t>
  </si>
  <si>
    <t>김대현</t>
  </si>
  <si>
    <t>양태남</t>
  </si>
  <si>
    <t>이인성</t>
  </si>
  <si>
    <t>조영기</t>
  </si>
  <si>
    <t>한석범</t>
  </si>
  <si>
    <t>홍성현</t>
  </si>
  <si>
    <t>미추홀교통12C3</t>
  </si>
  <si>
    <t>미추홀교통12A1</t>
  </si>
  <si>
    <t>미추홀교통12B7</t>
  </si>
  <si>
    <t>미추홀교통12B6</t>
  </si>
  <si>
    <t>5117476250.226</t>
  </si>
  <si>
    <t>51165922058.211</t>
  </si>
  <si>
    <t>51174921801.003</t>
  </si>
  <si>
    <t>5118951242.649</t>
  </si>
  <si>
    <t>5111061989.095</t>
  </si>
  <si>
    <t>51180091033.71</t>
  </si>
  <si>
    <t>5117771556.064</t>
  </si>
  <si>
    <t>5112957337.633</t>
  </si>
  <si>
    <t>51173492346.995</t>
  </si>
  <si>
    <t>5115736259.705</t>
  </si>
  <si>
    <t>5113002126.258</t>
  </si>
  <si>
    <t>51174240.587</t>
  </si>
  <si>
    <t>51134571943.514</t>
  </si>
  <si>
    <t>51163212364.392</t>
  </si>
  <si>
    <t>51136122022.926</t>
  </si>
  <si>
    <t>5111577388.697</t>
  </si>
  <si>
    <t>5112102370.704</t>
  </si>
  <si>
    <t>51160051811.412</t>
  </si>
  <si>
    <t>51155933689.482</t>
  </si>
  <si>
    <t>51146701857.415</t>
  </si>
  <si>
    <t>5117142463.993</t>
  </si>
  <si>
    <t>51160001886.039</t>
  </si>
  <si>
    <t>51188223231.151</t>
  </si>
  <si>
    <t>5112824360.52</t>
  </si>
  <si>
    <t>51135992526.099</t>
  </si>
  <si>
    <t>51187776256.046</t>
  </si>
  <si>
    <t>5115169504.183</t>
  </si>
  <si>
    <t>51165162177.233</t>
  </si>
  <si>
    <t>511111914.163</t>
  </si>
  <si>
    <t>51129252018.384</t>
  </si>
  <si>
    <t>51142975239.749</t>
  </si>
  <si>
    <t>51114172876.058</t>
  </si>
  <si>
    <t>5113423504.021</t>
  </si>
  <si>
    <t>5114473131.06</t>
  </si>
  <si>
    <t>5116653121.098</t>
  </si>
  <si>
    <t>51187122259.744</t>
  </si>
  <si>
    <t>이창균</t>
  </si>
  <si>
    <t>5119731251.791</t>
  </si>
  <si>
    <t>5112591737.517</t>
  </si>
  <si>
    <t>51137302250.238</t>
  </si>
  <si>
    <t>51135492437.674</t>
  </si>
  <si>
    <t>5112245249.98</t>
  </si>
  <si>
    <t>5118935630.355</t>
  </si>
  <si>
    <t>51138402006.365</t>
  </si>
  <si>
    <t>5116585241.448</t>
  </si>
  <si>
    <t>51158511209.517</t>
  </si>
  <si>
    <t>정용명</t>
  </si>
  <si>
    <t>5112101170.413</t>
  </si>
  <si>
    <t>5114126617.939</t>
  </si>
  <si>
    <t>5117589261.908</t>
  </si>
  <si>
    <t>51171271953.992</t>
  </si>
  <si>
    <t>5111602231.132</t>
  </si>
  <si>
    <t>51185731836.078</t>
  </si>
  <si>
    <t>51121762139.873</t>
  </si>
  <si>
    <t>5116234250.695</t>
  </si>
  <si>
    <t>51153801342.801</t>
  </si>
  <si>
    <t>5112424741.783</t>
  </si>
  <si>
    <t>51196822326.769</t>
  </si>
  <si>
    <t>5114751492.354</t>
  </si>
  <si>
    <t>51110221895.907</t>
  </si>
  <si>
    <t>51186482090.448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</si>
  <si>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</si>
  <si>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</si>
  <si>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</si>
  <si>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</si>
  <si>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</si>
  <si>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분석기간: 24.11.01-24.11.30</t>
  </si>
  <si>
    <t>24'11</t>
    <phoneticPr fontId="2" type="noConversion"/>
  </si>
  <si>
    <t>17위/(32개사)</t>
  </si>
  <si>
    <t>5%(3명)</t>
  </si>
  <si>
    <t>18%(11명)</t>
  </si>
  <si>
    <t>22%(13명)</t>
  </si>
  <si>
    <t>27%(16명)</t>
  </si>
  <si>
    <t>23%(14명)</t>
  </si>
  <si>
    <t>7%(1명)</t>
  </si>
  <si>
    <t>47%(7명)</t>
  </si>
  <si>
    <t>25%(2명)</t>
  </si>
  <si>
    <t>33%(5명)</t>
  </si>
  <si>
    <t>13%(1명)</t>
  </si>
  <si>
    <t>13%(2명)</t>
  </si>
  <si>
    <t>38%(3명)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</si>
  <si>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</si>
  <si>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</si>
  <si>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</si>
  <si>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</si>
  <si>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</si>
  <si>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</si>
  <si>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</si>
  <si>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1212B</t>
  </si>
  <si>
    <t>7676C</t>
  </si>
  <si>
    <t>미추홀교통76C3</t>
  </si>
  <si>
    <t>미추홀교통76C2</t>
  </si>
  <si>
    <t>1212C</t>
  </si>
  <si>
    <t>미추홀교통12C6</t>
  </si>
  <si>
    <t>1212D</t>
  </si>
  <si>
    <t>미추홀교통12D6</t>
  </si>
  <si>
    <t>미추홀교통12D4</t>
  </si>
  <si>
    <t>7676B</t>
  </si>
  <si>
    <t>미추홀교통76C4</t>
  </si>
  <si>
    <t>미추홀교통12B10</t>
  </si>
  <si>
    <t>1212A</t>
  </si>
  <si>
    <t>미추홀교통12A8</t>
  </si>
  <si>
    <t>미추홀교통12B9</t>
  </si>
  <si>
    <t>7676A</t>
  </si>
  <si>
    <t>미추홀교통76A1</t>
  </si>
  <si>
    <t>미추홀교통12A3</t>
  </si>
  <si>
    <t>미추홀교통76C5</t>
  </si>
  <si>
    <t>미추홀교통12B11</t>
  </si>
  <si>
    <t>미추홀교통12A5</t>
  </si>
  <si>
    <t>7676D</t>
  </si>
  <si>
    <t>미추홀교통12C8</t>
  </si>
  <si>
    <t>미추홀교통12D8</t>
  </si>
  <si>
    <t>7676F</t>
  </si>
  <si>
    <t>미추홀교통76F3</t>
  </si>
  <si>
    <t>미추홀교통12A4</t>
  </si>
  <si>
    <t>1212S</t>
  </si>
  <si>
    <t>미추홀교통12S2</t>
  </si>
  <si>
    <t>미추홀교통76D5</t>
  </si>
  <si>
    <t>미추홀교통12B8</t>
  </si>
  <si>
    <t>미추홀교통76D4</t>
  </si>
  <si>
    <t>미추홀교통12A2</t>
  </si>
  <si>
    <t>미추홀교통12C4</t>
  </si>
  <si>
    <t>미추홀교통12C7</t>
  </si>
  <si>
    <t>NEW</t>
  </si>
  <si>
    <t>new</t>
  </si>
  <si>
    <t>미추홀교통12A9</t>
  </si>
  <si>
    <t>미추홀교통12A7</t>
  </si>
  <si>
    <t>미추홀교통76A2</t>
  </si>
  <si>
    <t>미추홀교통12D7</t>
  </si>
  <si>
    <t>미추홀교통12C10</t>
  </si>
  <si>
    <t>미추홀교통12A6</t>
  </si>
  <si>
    <t>미추홀교통76C6</t>
  </si>
  <si>
    <t>미추홀교통12C9</t>
  </si>
  <si>
    <t>미추홀교통12D9</t>
  </si>
  <si>
    <t>미추홀교통12S3</t>
  </si>
  <si>
    <t>미추홀교통12S1</t>
  </si>
  <si>
    <t>미추홀교통12D3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</si>
</sst>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9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41" fontId="65" fillId="15" borderId="0" xfId="4" applyFont="1" applyFill="1" applyBorder="1" applyAlignment="1">
      <alignment horizontal="center" vertical="center" wrapText="1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185" fontId="36" fillId="0" borderId="0" xfId="0" applyNumberFormat="1" applyFont="1" applyAlignment="1">
      <alignment horizontal="center" vertical="center"/>
    </xf>
    <xf numFmtId="193" fontId="77" fillId="17" borderId="42" xfId="562" applyNumberFormat="1" applyFont="1" applyFill="1" applyBorder="1" applyAlignment="1">
      <alignment horizontal="center" vertical="center"/>
    </xf>
    <xf numFmtId="177" fontId="78" fillId="0" borderId="43" xfId="4" applyNumberFormat="1" applyFont="1" applyFill="1" applyBorder="1" applyAlignment="1">
      <alignment horizontal="center" vertical="center" wrapText="1"/>
    </xf>
    <xf numFmtId="177" fontId="79" fillId="18" borderId="43" xfId="4" applyNumberFormat="1" applyFont="1" applyFill="1" applyBorder="1" applyAlignment="1">
      <alignment horizontal="center" vertical="center" wrapText="1"/>
    </xf>
    <xf numFmtId="9" fontId="79" fillId="0" borderId="44" xfId="563" applyFont="1" applyFill="1" applyBorder="1" applyAlignment="1">
      <alignment horizontal="center" vertical="center"/>
    </xf>
    <xf numFmtId="194" fontId="77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8" fillId="0" borderId="47" xfId="563" applyNumberFormat="1" applyFont="1" applyFill="1" applyBorder="1" applyAlignment="1">
      <alignment horizontal="right" vertical="center" wrapText="1"/>
    </xf>
    <xf numFmtId="10" fontId="79" fillId="18" borderId="47" xfId="563" applyNumberFormat="1" applyFont="1" applyFill="1" applyBorder="1" applyAlignment="1">
      <alignment horizontal="center" vertical="center" wrapText="1"/>
    </xf>
    <xf numFmtId="178" fontId="79" fillId="0" borderId="46" xfId="563" applyNumberFormat="1" applyFont="1" applyFill="1" applyBorder="1" applyAlignment="1">
      <alignment horizontal="right" vertical="center"/>
    </xf>
    <xf numFmtId="0" fontId="77" fillId="17" borderId="48" xfId="562" applyNumberFormat="1" applyFont="1" applyFill="1" applyBorder="1" applyAlignment="1">
      <alignment horizontal="center" vertical="center"/>
    </xf>
    <xf numFmtId="10" fontId="78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3" fillId="0" borderId="0" xfId="568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0" fontId="53" fillId="0" borderId="0" xfId="568" applyFont="1" applyAlignment="1">
      <alignment horizontal="right"/>
    </xf>
    <xf numFmtId="0" fontId="83" fillId="0" borderId="0" xfId="0" applyFont="1">
      <alignment vertical="center"/>
    </xf>
    <xf numFmtId="41" fontId="83" fillId="0" borderId="0" xfId="1" applyFont="1" applyFill="1" applyBorder="1">
      <alignment vertical="center"/>
    </xf>
    <xf numFmtId="188" fontId="83" fillId="0" borderId="0" xfId="2" applyNumberFormat="1" applyFont="1">
      <alignment vertical="center"/>
    </xf>
    <xf numFmtId="9" fontId="83" fillId="0" borderId="0" xfId="0" applyNumberFormat="1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180" fontId="60" fillId="13" borderId="0" xfId="0" applyNumberFormat="1" applyFont="1" applyFill="1" applyAlignment="1">
      <alignment horizontal="center" vertical="center"/>
    </xf>
    <xf numFmtId="180" fontId="60" fillId="6" borderId="0" xfId="0" applyNumberFormat="1" applyFont="1" applyFill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8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미추홀교통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726-4336-A0F4-D96A46A94ABB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AED-45F5-A5C1-46D9AF249832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7A7-458B-927E-98E581A16BCA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DB9-49E6-86F5-7CE9F75579F3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0EBC-4201-A157-0C40EBE4F38E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EBC-4201-A157-0C40EBE4F3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1.9087877700513656</c:v>
                </c:pt>
                <c:pt idx="1">
                  <c:v>2.2844558223492597</c:v>
                </c:pt>
                <c:pt idx="2">
                  <c:v>2.2682206432760856</c:v>
                </c:pt>
                <c:pt idx="3">
                  <c:v>2.20717468589423</c:v>
                </c:pt>
                <c:pt idx="4">
                  <c:v>2.1402222899130297</c:v>
                </c:pt>
                <c:pt idx="5">
                  <c:v>2.0383571072236224</c:v>
                </c:pt>
                <c:pt idx="6">
                  <c:v>1.98303112627079</c:v>
                </c:pt>
                <c:pt idx="7">
                  <c:v>1.9298856856302078</c:v>
                </c:pt>
                <c:pt idx="8">
                  <c:v>1.9704503404766989</c:v>
                </c:pt>
                <c:pt idx="9">
                  <c:v>2.0652949822882429</c:v>
                </c:pt>
                <c:pt idx="10">
                  <c:v>2.1042900218733278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8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0.05</c:v>
                </c:pt>
                <c:pt idx="1">
                  <c:v>0.18333333333333332</c:v>
                </c:pt>
                <c:pt idx="2">
                  <c:v>0.21666666666666667</c:v>
                </c:pt>
                <c:pt idx="3">
                  <c:v>0.26666666666666666</c:v>
                </c:pt>
                <c:pt idx="4">
                  <c:v>0.23333333333333334</c:v>
                </c:pt>
                <c:pt idx="5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0.13333333333333333</c:v>
                </c:pt>
                <c:pt idx="1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0.33333333333333331</c:v>
                </c:pt>
                <c:pt idx="1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0.46666666666666667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6.6666666666666666E-2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2"/>
                <c:pt idx="0">
                  <c:v> 12 </c:v>
                </c:pt>
                <c:pt idx="1">
                  <c:v> 76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1086971</xdr:colOff>
      <xdr:row>23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5420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188259</xdr:colOff>
      <xdr:row>13</xdr:row>
      <xdr:rowOff>31377</xdr:rowOff>
    </xdr:from>
    <xdr:to>
      <xdr:col>6</xdr:col>
      <xdr:colOff>345146</xdr:colOff>
      <xdr:row>14</xdr:row>
      <xdr:rowOff>221878</xdr:rowOff>
    </xdr:to>
    <xdr:sp macro="" textlink="$K$20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841377" y="425599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4A80E3F-2B49-4B32-85DC-E66744B3EA3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4.8%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762000</xdr:colOff>
      <xdr:row>13</xdr:row>
      <xdr:rowOff>56029</xdr:rowOff>
    </xdr:from>
    <xdr:to>
      <xdr:col>6</xdr:col>
      <xdr:colOff>145677</xdr:colOff>
      <xdr:row>15</xdr:row>
      <xdr:rowOff>280146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 flipV="1">
          <a:off x="4415118" y="4280647"/>
          <a:ext cx="257735" cy="8068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788894</xdr:colOff>
      <xdr:row>10</xdr:row>
      <xdr:rowOff>183778</xdr:rowOff>
    </xdr:from>
    <xdr:to>
      <xdr:col>6</xdr:col>
      <xdr:colOff>945781</xdr:colOff>
      <xdr:row>12</xdr:row>
      <xdr:rowOff>82926</xdr:rowOff>
    </xdr:to>
    <xdr:sp macro="" textlink="$K$21">
      <xdr:nvSpPr>
        <xdr:cNvPr id="14" name="TextBox 13">
          <a:extLst>
            <a:ext uri="{FF2B5EF4-FFF2-40B4-BE49-F238E27FC236}">
              <a16:creationId xmlns:a16="http://schemas.microsoft.com/office/drawing/2014/main" id="{D02F165B-7EB5-4053-B9CA-59A8631653A7}"/>
            </a:ext>
          </a:extLst>
        </xdr:cNvPr>
        <xdr:cNvSpPr txBox="1"/>
      </xdr:nvSpPr>
      <xdr:spPr>
        <a:xfrm>
          <a:off x="4442012" y="353433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89A0E67-3685-41B5-8D14-87EF03157EB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425825</xdr:colOff>
      <xdr:row>12</xdr:row>
      <xdr:rowOff>0</xdr:rowOff>
    </xdr:from>
    <xdr:to>
      <xdr:col>6</xdr:col>
      <xdr:colOff>582706</xdr:colOff>
      <xdr:row>12</xdr:row>
      <xdr:rowOff>224117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6B4B1CA9-04D2-405B-89CF-335A36147D53}"/>
            </a:ext>
          </a:extLst>
        </xdr:cNvPr>
        <xdr:cNvCxnSpPr/>
      </xdr:nvCxnSpPr>
      <xdr:spPr>
        <a:xfrm flipV="1">
          <a:off x="4953001" y="3933265"/>
          <a:ext cx="156881" cy="22411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2" width="11.5703125" style="39" customWidth="1"/>
    <col min="23" max="23" width="11.5703125" style="280" customWidth="1"/>
    <col min="24" max="25" width="9.140625" style="280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279" t="s">
        <v>346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284" t="s">
        <v>38</v>
      </c>
      <c r="D4" s="284"/>
      <c r="E4" s="62" t="s">
        <v>110</v>
      </c>
      <c r="F4" s="62" t="s">
        <v>64</v>
      </c>
      <c r="G4" s="93" t="s">
        <v>113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347</v>
      </c>
      <c r="C5" s="285" t="s">
        <v>167</v>
      </c>
      <c r="D5" s="285"/>
      <c r="E5" s="63">
        <v>2</v>
      </c>
      <c r="F5" s="64">
        <v>34</v>
      </c>
      <c r="G5" s="230" t="s">
        <v>161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6"/>
    </row>
    <row r="7" spans="1:28" ht="16.5" customHeight="1">
      <c r="B7" s="52" t="s">
        <v>124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7"/>
      <c r="P9" s="287"/>
    </row>
    <row r="10" spans="1:28" ht="23.25" customHeight="1" thickBot="1">
      <c r="G10" s="6"/>
      <c r="H10" s="188" t="s">
        <v>90</v>
      </c>
      <c r="I10" s="189" t="s">
        <v>91</v>
      </c>
      <c r="J10" s="190" t="str">
        <f>C5</f>
        <v>미추홀교통</v>
      </c>
      <c r="K10" s="191" t="s">
        <v>92</v>
      </c>
      <c r="X10" s="281"/>
      <c r="Z10" s="39"/>
      <c r="AA10" s="39"/>
      <c r="AB10" s="39"/>
    </row>
    <row r="11" spans="1:28" ht="23.25" customHeight="1" thickTop="1">
      <c r="G11" s="6"/>
      <c r="H11" s="231">
        <v>1</v>
      </c>
      <c r="I11" s="232">
        <v>2.0099999999999998</v>
      </c>
      <c r="J11" s="233">
        <v>1.9087877700513656</v>
      </c>
      <c r="K11" s="234"/>
      <c r="M11" s="2"/>
      <c r="Y11" s="282"/>
      <c r="Z11" s="229"/>
      <c r="AA11" s="224"/>
      <c r="AB11" s="39"/>
    </row>
    <row r="12" spans="1:28" ht="23.25" customHeight="1">
      <c r="G12" s="6"/>
      <c r="H12" s="235">
        <v>2</v>
      </c>
      <c r="I12" s="232">
        <v>2.3662575846193561</v>
      </c>
      <c r="J12" s="233">
        <v>2.2844558223492597</v>
      </c>
      <c r="K12" s="236">
        <v>0.19680975443790949</v>
      </c>
      <c r="M12" s="224"/>
      <c r="Y12" s="282"/>
      <c r="Z12" s="229"/>
      <c r="AA12" s="224"/>
      <c r="AB12" s="39"/>
    </row>
    <row r="13" spans="1:28" ht="23.25" customHeight="1">
      <c r="G13" s="6"/>
      <c r="H13" s="235">
        <v>3</v>
      </c>
      <c r="I13" s="232">
        <v>2.37</v>
      </c>
      <c r="J13" s="233">
        <v>2.2682206432760856</v>
      </c>
      <c r="K13" s="237">
        <v>-7.1068036923026545E-3</v>
      </c>
      <c r="M13" s="224"/>
      <c r="Y13" s="282"/>
      <c r="Z13" s="229"/>
      <c r="AA13" s="224"/>
      <c r="AB13" s="39"/>
    </row>
    <row r="14" spans="1:28" ht="23.25" customHeight="1">
      <c r="G14" s="6"/>
      <c r="H14" s="235">
        <v>4</v>
      </c>
      <c r="I14" s="232">
        <v>2.33</v>
      </c>
      <c r="J14" s="233">
        <v>2.20717468589423</v>
      </c>
      <c r="K14" s="237">
        <v>-2.6913588659383869E-2</v>
      </c>
      <c r="M14" s="224"/>
      <c r="Y14" s="282"/>
      <c r="Z14" s="229"/>
      <c r="AA14" s="224"/>
      <c r="AB14" s="39"/>
    </row>
    <row r="15" spans="1:28" ht="23.25" customHeight="1">
      <c r="G15" s="6"/>
      <c r="H15" s="235">
        <v>5</v>
      </c>
      <c r="I15" s="232">
        <v>2.2850259626150282</v>
      </c>
      <c r="J15" s="233">
        <v>2.1402222899130297</v>
      </c>
      <c r="K15" s="237">
        <v>-3.0333981451076131E-2</v>
      </c>
      <c r="M15" s="224"/>
      <c r="Y15" s="282"/>
      <c r="Z15" s="229"/>
      <c r="AA15" s="224"/>
      <c r="AB15" s="39"/>
    </row>
    <row r="16" spans="1:28" ht="23.25" customHeight="1">
      <c r="G16" s="6"/>
      <c r="H16" s="235">
        <v>6</v>
      </c>
      <c r="I16" s="232">
        <v>2.0664933427553414</v>
      </c>
      <c r="J16" s="233">
        <v>2.0383571072236224</v>
      </c>
      <c r="K16" s="237">
        <v>-4.759560872228219E-2</v>
      </c>
      <c r="M16" s="224"/>
      <c r="Y16" s="282"/>
      <c r="Z16" s="229"/>
      <c r="AA16" s="224"/>
      <c r="AB16" s="39"/>
    </row>
    <row r="17" spans="2:28" ht="23.25" customHeight="1">
      <c r="G17" s="6"/>
      <c r="H17" s="235">
        <v>7</v>
      </c>
      <c r="I17" s="232">
        <v>2.13</v>
      </c>
      <c r="J17" s="233">
        <v>1.98303112627079</v>
      </c>
      <c r="K17" s="237">
        <v>-2.7142437778329254E-2</v>
      </c>
      <c r="M17" s="224"/>
      <c r="Y17" s="282"/>
      <c r="Z17" s="229"/>
      <c r="AA17" s="224"/>
      <c r="AB17" s="39"/>
    </row>
    <row r="18" spans="2:28" ht="23.25" customHeight="1">
      <c r="G18" s="6"/>
      <c r="H18" s="235">
        <v>8</v>
      </c>
      <c r="I18" s="232">
        <v>2.08</v>
      </c>
      <c r="J18" s="233">
        <v>1.9298856856302078</v>
      </c>
      <c r="K18" s="237">
        <v>-2.6800104111590728E-2</v>
      </c>
      <c r="M18" s="224"/>
      <c r="Y18" s="282"/>
      <c r="Z18" s="229"/>
      <c r="AA18" s="224"/>
      <c r="AB18" s="39"/>
    </row>
    <row r="19" spans="2:28" ht="23.25" customHeight="1">
      <c r="G19" s="6"/>
      <c r="H19" s="235">
        <v>9</v>
      </c>
      <c r="I19" s="232">
        <v>2.13</v>
      </c>
      <c r="J19" s="233">
        <v>1.9704503404766989</v>
      </c>
      <c r="K19" s="237">
        <v>2.101920085139386E-2</v>
      </c>
      <c r="M19" s="224"/>
      <c r="Y19" s="282"/>
      <c r="Z19" s="229"/>
      <c r="AA19" s="224"/>
      <c r="AB19" s="39"/>
    </row>
    <row r="20" spans="2:28" ht="23.25" customHeight="1">
      <c r="G20" s="6"/>
      <c r="H20" s="235">
        <v>10</v>
      </c>
      <c r="I20" s="232">
        <v>2.25</v>
      </c>
      <c r="J20" s="233">
        <v>2.0652949822882429</v>
      </c>
      <c r="K20" s="237">
        <v>4.813348495176939E-2</v>
      </c>
      <c r="M20" s="224"/>
      <c r="Y20" s="282"/>
      <c r="Z20" s="229"/>
      <c r="AA20" s="224"/>
      <c r="AB20" s="39"/>
    </row>
    <row r="21" spans="2:28" ht="23.25" customHeight="1">
      <c r="G21" s="6"/>
      <c r="H21" s="235">
        <v>11</v>
      </c>
      <c r="I21" s="232">
        <v>2.25</v>
      </c>
      <c r="J21" s="233">
        <v>2.1042900218733278</v>
      </c>
      <c r="K21" s="237">
        <v>1.8881099271291557E-2</v>
      </c>
      <c r="M21" s="224"/>
      <c r="Y21" s="282"/>
      <c r="Z21" s="229"/>
      <c r="AA21" s="224"/>
      <c r="AB21" s="39"/>
    </row>
    <row r="22" spans="2:28" ht="23.25" customHeight="1">
      <c r="G22" s="6"/>
      <c r="H22" s="238" t="s">
        <v>241</v>
      </c>
      <c r="I22" s="239">
        <v>0.11940298507462699</v>
      </c>
      <c r="J22" s="240">
        <v>0.10242220475705444</v>
      </c>
      <c r="K22" s="241">
        <v>-1.6980780317572552E-2</v>
      </c>
      <c r="M22" s="224"/>
      <c r="Y22" s="282"/>
      <c r="Z22" s="229"/>
      <c r="AA22" s="224"/>
      <c r="AB22" s="39"/>
    </row>
    <row r="23" spans="2:28" ht="23.25" customHeight="1">
      <c r="H23" s="242" t="s">
        <v>242</v>
      </c>
      <c r="I23" s="243"/>
      <c r="J23" s="244" t="s">
        <v>348</v>
      </c>
      <c r="K23" s="245"/>
      <c r="M23" s="224"/>
      <c r="X23" s="31"/>
      <c r="Y23" s="31"/>
      <c r="AB23" s="39"/>
    </row>
    <row r="24" spans="2:28" ht="9" customHeight="1">
      <c r="M24" s="224"/>
      <c r="X24" s="31"/>
      <c r="Y24" s="31"/>
      <c r="AB24" s="224"/>
    </row>
    <row r="25" spans="2:28" ht="16.5" customHeight="1">
      <c r="B25" s="52" t="s">
        <v>125</v>
      </c>
      <c r="C25" s="52"/>
      <c r="D25" s="51"/>
      <c r="E25" s="51"/>
      <c r="F25" s="51"/>
      <c r="G25" s="51"/>
      <c r="H25" s="51"/>
      <c r="I25" s="51"/>
      <c r="J25" s="51"/>
      <c r="K25" s="51"/>
      <c r="M25" s="224"/>
      <c r="X25" s="31"/>
      <c r="Y25" s="31"/>
      <c r="AB25" s="224"/>
    </row>
    <row r="26" spans="2:28" ht="27.75" customHeight="1">
      <c r="B26" s="56" t="s">
        <v>62</v>
      </c>
      <c r="C26" s="56" t="s">
        <v>99</v>
      </c>
      <c r="D26" s="56" t="s">
        <v>101</v>
      </c>
      <c r="E26" s="56" t="s">
        <v>102</v>
      </c>
      <c r="F26" s="56" t="s">
        <v>103</v>
      </c>
      <c r="G26" s="56" t="s">
        <v>104</v>
      </c>
      <c r="H26" s="56" t="s">
        <v>6</v>
      </c>
      <c r="I26" s="56" t="s">
        <v>7</v>
      </c>
      <c r="J26" s="56" t="s">
        <v>105</v>
      </c>
      <c r="K26" s="56" t="s">
        <v>71</v>
      </c>
      <c r="M26" s="224"/>
      <c r="X26" s="31"/>
      <c r="Y26" s="31"/>
      <c r="AB26" s="224"/>
    </row>
    <row r="27" spans="2:28" ht="23.25" customHeight="1">
      <c r="B27" s="75" t="s">
        <v>243</v>
      </c>
      <c r="C27" s="76">
        <v>11</v>
      </c>
      <c r="D27" s="77">
        <v>2.129985566672973E-2</v>
      </c>
      <c r="E27" s="77">
        <v>0.36079073148477359</v>
      </c>
      <c r="F27" s="77">
        <v>0.19984554721691175</v>
      </c>
      <c r="G27" s="78">
        <v>12.713409531510235</v>
      </c>
      <c r="H27" s="79">
        <v>0.55245803618933897</v>
      </c>
      <c r="I27" s="79">
        <v>19.627044114695678</v>
      </c>
      <c r="J27" s="80">
        <v>2.2536266468896193</v>
      </c>
      <c r="K27" s="81" t="s">
        <v>69</v>
      </c>
      <c r="M27" s="224"/>
      <c r="N27" s="288" t="s">
        <v>115</v>
      </c>
      <c r="Y27" s="31"/>
    </row>
    <row r="28" spans="2:28" ht="22.5" customHeight="1">
      <c r="B28" s="220" t="s">
        <v>115</v>
      </c>
      <c r="C28" s="68">
        <v>11</v>
      </c>
      <c r="D28" s="69">
        <v>2.0641313197986639E-2</v>
      </c>
      <c r="E28" s="69">
        <v>0.34149806941789013</v>
      </c>
      <c r="F28" s="69">
        <v>0.23242081859617278</v>
      </c>
      <c r="G28" s="70">
        <v>9.8857826086956511</v>
      </c>
      <c r="H28" s="71">
        <v>0.29808459695368439</v>
      </c>
      <c r="I28" s="71">
        <v>17.319566753286075</v>
      </c>
      <c r="J28" s="72">
        <v>2.1042900218733278</v>
      </c>
      <c r="K28" s="73" t="s">
        <v>69</v>
      </c>
      <c r="M28" s="224"/>
      <c r="N28" s="39" t="s">
        <v>69</v>
      </c>
      <c r="O28" s="39">
        <v>60</v>
      </c>
      <c r="Y28" s="31"/>
    </row>
    <row r="29" spans="2:28" ht="22.5" customHeight="1">
      <c r="B29" s="53" t="s">
        <v>106</v>
      </c>
      <c r="C29" s="53"/>
      <c r="D29" s="66">
        <f>D28/D27-1</f>
        <v>-3.0917696300249209E-2</v>
      </c>
      <c r="E29" s="66">
        <f t="shared" ref="E29:J29" si="0">E28/E27-1</f>
        <v>-5.3473275179458657E-2</v>
      </c>
      <c r="F29" s="66">
        <f t="shared" si="0"/>
        <v>0.1630022376425726</v>
      </c>
      <c r="G29" s="66">
        <f t="shared" si="0"/>
        <v>-0.22241295034241604</v>
      </c>
      <c r="H29" s="66">
        <f t="shared" si="0"/>
        <v>-0.46043938647400806</v>
      </c>
      <c r="I29" s="66">
        <f t="shared" si="0"/>
        <v>-0.11756621872989459</v>
      </c>
      <c r="J29" s="66">
        <f t="shared" si="0"/>
        <v>-6.6265024520543836E-2</v>
      </c>
      <c r="K29" s="67" t="str">
        <f>J23</f>
        <v>17위/(32개사)</v>
      </c>
      <c r="M29" s="2" t="s">
        <v>253</v>
      </c>
      <c r="N29" s="289">
        <v>0.05</v>
      </c>
      <c r="O29" s="39">
        <v>3</v>
      </c>
      <c r="X29" s="31"/>
      <c r="Y29" s="31"/>
    </row>
    <row r="30" spans="2:28" ht="22.5" customHeight="1">
      <c r="M30" s="2" t="s">
        <v>66</v>
      </c>
      <c r="N30" s="289">
        <v>0.18333333333333332</v>
      </c>
      <c r="O30" s="39">
        <v>11</v>
      </c>
      <c r="X30" s="31"/>
      <c r="Y30" s="31"/>
    </row>
    <row r="31" spans="2:28" ht="17.25" customHeight="1">
      <c r="B31" s="52" t="s">
        <v>126</v>
      </c>
      <c r="C31" s="52"/>
      <c r="D31" s="51"/>
      <c r="E31" s="51"/>
      <c r="F31" s="51"/>
      <c r="G31" s="51"/>
      <c r="H31" s="51"/>
      <c r="I31" s="51"/>
      <c r="J31" s="51"/>
      <c r="K31" s="51"/>
      <c r="M31" s="2" t="s">
        <v>68</v>
      </c>
      <c r="N31" s="289">
        <v>0.21666666666666667</v>
      </c>
      <c r="O31" s="39">
        <v>13</v>
      </c>
      <c r="X31" s="31"/>
      <c r="Y31" s="31"/>
    </row>
    <row r="32" spans="2:28" ht="22.5" customHeight="1">
      <c r="B32" s="60"/>
      <c r="C32" s="60"/>
      <c r="M32" s="2" t="s">
        <v>69</v>
      </c>
      <c r="N32" s="289">
        <v>0.26666666666666666</v>
      </c>
      <c r="O32" s="39">
        <v>16</v>
      </c>
      <c r="X32" s="31"/>
      <c r="Y32" s="31"/>
    </row>
    <row r="33" spans="2:28" ht="22.5" customHeight="1" thickBot="1">
      <c r="H33" s="192" t="s">
        <v>90</v>
      </c>
      <c r="I33" s="193" t="s">
        <v>91</v>
      </c>
      <c r="J33" s="194" t="str">
        <f>J10</f>
        <v>미추홀교통</v>
      </c>
      <c r="K33" s="195" t="s">
        <v>114</v>
      </c>
      <c r="M33" s="2" t="s">
        <v>67</v>
      </c>
      <c r="N33" s="289">
        <v>0.23333333333333334</v>
      </c>
      <c r="O33" s="39">
        <v>14</v>
      </c>
      <c r="X33" s="31"/>
      <c r="Y33" s="31"/>
    </row>
    <row r="34" spans="2:28" ht="22.5" customHeight="1" thickTop="1">
      <c r="H34" s="200" t="s">
        <v>108</v>
      </c>
      <c r="I34" s="201" t="s">
        <v>69</v>
      </c>
      <c r="J34" s="202" t="s">
        <v>69</v>
      </c>
      <c r="K34" s="203"/>
      <c r="M34" s="2" t="s">
        <v>70</v>
      </c>
      <c r="N34" s="289">
        <v>0.05</v>
      </c>
      <c r="O34" s="39">
        <v>3</v>
      </c>
      <c r="X34" s="31"/>
      <c r="Z34" s="39"/>
      <c r="AA34" s="39"/>
      <c r="AB34" s="39"/>
    </row>
    <row r="35" spans="2:28" ht="21" customHeight="1">
      <c r="H35" s="196" t="s">
        <v>93</v>
      </c>
      <c r="I35" s="197">
        <v>8.5347657415696804E-2</v>
      </c>
      <c r="J35" s="198" t="s">
        <v>349</v>
      </c>
      <c r="K35" s="199">
        <v>-3.5347657415696801E-2</v>
      </c>
      <c r="M35" s="2"/>
      <c r="X35" s="31"/>
      <c r="Z35" s="39"/>
      <c r="AA35" s="39"/>
      <c r="AB35" s="39"/>
    </row>
    <row r="36" spans="2:28" ht="21" customHeight="1">
      <c r="H36" s="180" t="s">
        <v>94</v>
      </c>
      <c r="I36" s="172">
        <v>9.7881229483736204E-2</v>
      </c>
      <c r="J36" s="181" t="s">
        <v>350</v>
      </c>
      <c r="K36" s="182">
        <v>8.5452103849597116E-2</v>
      </c>
      <c r="L36" s="4"/>
      <c r="M36" s="2"/>
      <c r="X36" s="31"/>
      <c r="Z36" s="39"/>
      <c r="AA36" s="39"/>
      <c r="AB36" s="39"/>
    </row>
    <row r="37" spans="2:28" ht="21" customHeight="1">
      <c r="H37" s="179" t="s">
        <v>95</v>
      </c>
      <c r="I37" s="172">
        <v>0.17547000895255147</v>
      </c>
      <c r="J37" s="181" t="s">
        <v>351</v>
      </c>
      <c r="K37" s="182">
        <v>4.1196657714115209E-2</v>
      </c>
      <c r="L37" s="4"/>
      <c r="M37" s="2"/>
      <c r="X37" s="31"/>
      <c r="Z37" s="39"/>
      <c r="AA37" s="39"/>
      <c r="AB37" s="39"/>
    </row>
    <row r="38" spans="2:28" ht="21" customHeight="1">
      <c r="H38" s="179" t="s">
        <v>98</v>
      </c>
      <c r="I38" s="172">
        <v>0.2348552670844524</v>
      </c>
      <c r="J38" s="181" t="s">
        <v>352</v>
      </c>
      <c r="K38" s="182">
        <v>3.1811399582214267E-2</v>
      </c>
      <c r="L38" s="4"/>
      <c r="M38" s="2"/>
      <c r="X38" s="31"/>
      <c r="Z38" s="39"/>
      <c r="AA38" s="39"/>
      <c r="AB38" s="39"/>
    </row>
    <row r="39" spans="2:28" ht="21" customHeight="1">
      <c r="H39" s="183" t="s">
        <v>96</v>
      </c>
      <c r="I39" s="172">
        <v>0.22023276633840644</v>
      </c>
      <c r="J39" s="181" t="s">
        <v>353</v>
      </c>
      <c r="K39" s="182">
        <v>1.3100566994926899E-2</v>
      </c>
      <c r="L39" s="4"/>
      <c r="M39" s="2"/>
      <c r="X39" s="31"/>
      <c r="Z39" s="39"/>
      <c r="AA39" s="39"/>
      <c r="AB39" s="39"/>
    </row>
    <row r="40" spans="2:28" ht="21" customHeight="1">
      <c r="H40" s="184" t="s">
        <v>97</v>
      </c>
      <c r="I40" s="185">
        <v>0.18621307072515667</v>
      </c>
      <c r="J40" s="186" t="s">
        <v>349</v>
      </c>
      <c r="K40" s="187">
        <v>-0.13621307072515665</v>
      </c>
      <c r="L40" s="4"/>
      <c r="M40" s="2"/>
      <c r="X40" s="31"/>
      <c r="Z40" s="39"/>
      <c r="AA40" s="39"/>
      <c r="AB40" s="39"/>
    </row>
    <row r="41" spans="2:28" ht="22.5" customHeight="1">
      <c r="L41" s="4"/>
      <c r="M41" s="2"/>
      <c r="X41" s="31"/>
      <c r="Z41" s="39"/>
      <c r="AA41" s="39"/>
      <c r="AB41" s="39"/>
    </row>
    <row r="42" spans="2:28" ht="18" customHeight="1">
      <c r="B42" s="52" t="s">
        <v>127</v>
      </c>
      <c r="C42" s="52"/>
      <c r="D42" s="51"/>
      <c r="E42" s="51"/>
      <c r="F42" s="51"/>
      <c r="G42" s="51"/>
      <c r="H42" s="51"/>
      <c r="I42" s="51"/>
      <c r="J42" s="51"/>
      <c r="K42" s="51"/>
      <c r="L42" s="4"/>
      <c r="M42" s="2"/>
      <c r="X42" s="31"/>
      <c r="Z42" s="39"/>
      <c r="AA42" s="39"/>
      <c r="AB42" s="39"/>
    </row>
    <row r="43" spans="2:28" ht="30.75" customHeight="1">
      <c r="B43" s="56" t="s">
        <v>62</v>
      </c>
      <c r="C43" s="56" t="s">
        <v>100</v>
      </c>
      <c r="D43" s="56" t="s">
        <v>101</v>
      </c>
      <c r="E43" s="56" t="s">
        <v>102</v>
      </c>
      <c r="F43" s="56" t="s">
        <v>103</v>
      </c>
      <c r="G43" s="56" t="s">
        <v>104</v>
      </c>
      <c r="H43" s="56" t="s">
        <v>6</v>
      </c>
      <c r="I43" s="56" t="s">
        <v>7</v>
      </c>
      <c r="J43" s="56" t="s">
        <v>105</v>
      </c>
      <c r="K43" s="56" t="s">
        <v>71</v>
      </c>
      <c r="L43" s="4"/>
      <c r="M43" s="2"/>
      <c r="N43" s="39" t="s">
        <v>120</v>
      </c>
      <c r="X43" s="31"/>
      <c r="Z43" s="39"/>
      <c r="AA43" s="39"/>
      <c r="AB43" s="39"/>
    </row>
    <row r="44" spans="2:28" ht="22.5" customHeight="1">
      <c r="B44" s="222" t="s">
        <v>115</v>
      </c>
      <c r="C44" s="76">
        <v>1</v>
      </c>
      <c r="D44" s="77">
        <v>8.513254558522039E-2</v>
      </c>
      <c r="E44" s="77">
        <v>0.38322295413288066</v>
      </c>
      <c r="F44" s="77">
        <v>0.23515421597525316</v>
      </c>
      <c r="G44" s="78">
        <v>12.362783783783785</v>
      </c>
      <c r="H44" s="79">
        <v>1.5563198612852689</v>
      </c>
      <c r="I44" s="79">
        <v>35.941132379324998</v>
      </c>
      <c r="J44" s="80">
        <v>1.9200258621006345</v>
      </c>
      <c r="K44" s="82" t="s">
        <v>75</v>
      </c>
      <c r="L44" s="4"/>
      <c r="M44" s="2"/>
      <c r="N44" s="39">
        <v>1</v>
      </c>
      <c r="X44" s="31"/>
      <c r="Z44" s="39"/>
      <c r="AA44" s="39"/>
      <c r="AB44" s="39"/>
    </row>
    <row r="45" spans="2:28" ht="22.5" customHeight="1">
      <c r="B45" s="220" t="s">
        <v>115</v>
      </c>
      <c r="C45" s="68">
        <v>2</v>
      </c>
      <c r="D45" s="69">
        <v>5.6709099057391146E-2</v>
      </c>
      <c r="E45" s="69">
        <v>0.3306075905501028</v>
      </c>
      <c r="F45" s="69">
        <v>0.2055177352806079</v>
      </c>
      <c r="G45" s="70">
        <v>8.5981860465116267</v>
      </c>
      <c r="H45" s="71">
        <v>0.30874669466246246</v>
      </c>
      <c r="I45" s="71">
        <v>11.172248135631094</v>
      </c>
      <c r="J45" s="72">
        <v>2.2474359055054354</v>
      </c>
      <c r="K45" s="73" t="s">
        <v>66</v>
      </c>
      <c r="M45" s="2"/>
      <c r="N45" s="39">
        <v>5</v>
      </c>
      <c r="X45" s="31"/>
      <c r="Z45" s="39"/>
      <c r="AA45" s="39"/>
      <c r="AB45" s="39"/>
    </row>
    <row r="46" spans="2:28" ht="22.5" customHeight="1">
      <c r="B46" s="220" t="s">
        <v>115</v>
      </c>
      <c r="C46" s="68">
        <v>3</v>
      </c>
      <c r="D46" s="69">
        <v>2.0563450901811293E-2</v>
      </c>
      <c r="E46" s="69">
        <v>0.33934172060498369</v>
      </c>
      <c r="F46" s="69">
        <v>0.21113767667753128</v>
      </c>
      <c r="G46" s="70">
        <v>8.3993409090909079</v>
      </c>
      <c r="H46" s="71">
        <v>0.20094365070521664</v>
      </c>
      <c r="I46" s="71">
        <v>11.258640890954782</v>
      </c>
      <c r="J46" s="72">
        <v>2.2656741771276101</v>
      </c>
      <c r="K46" s="73" t="s">
        <v>68</v>
      </c>
      <c r="M46" s="2"/>
      <c r="N46" s="39">
        <v>4</v>
      </c>
      <c r="X46" s="31"/>
      <c r="Z46" s="39"/>
      <c r="AA46" s="39"/>
      <c r="AB46" s="39"/>
    </row>
    <row r="47" spans="2:28" ht="22.5" customHeight="1">
      <c r="B47" s="220" t="s">
        <v>115</v>
      </c>
      <c r="C47" s="68">
        <v>4</v>
      </c>
      <c r="D47" s="69">
        <v>1.7182506339500133E-2</v>
      </c>
      <c r="E47" s="69">
        <v>0.34218675441542484</v>
      </c>
      <c r="F47" s="69">
        <v>0.22281569894363901</v>
      </c>
      <c r="G47" s="70">
        <v>8.9465813953488382</v>
      </c>
      <c r="H47" s="71">
        <v>0.18971720917771459</v>
      </c>
      <c r="I47" s="71">
        <v>12.832176816647342</v>
      </c>
      <c r="J47" s="72">
        <v>2.20717468589423</v>
      </c>
      <c r="K47" s="73" t="s">
        <v>69</v>
      </c>
      <c r="M47" s="2"/>
      <c r="N47" s="39">
        <v>3</v>
      </c>
      <c r="X47" s="31"/>
      <c r="Z47" s="39"/>
      <c r="AA47" s="39"/>
      <c r="AB47" s="39"/>
    </row>
    <row r="48" spans="2:28" ht="22.5" customHeight="1">
      <c r="B48" s="220" t="s">
        <v>115</v>
      </c>
      <c r="C48" s="68">
        <v>5</v>
      </c>
      <c r="D48" s="69">
        <v>1.9157848425936493E-2</v>
      </c>
      <c r="E48" s="69">
        <v>0.34085828020884862</v>
      </c>
      <c r="F48" s="69">
        <v>0.21624509805274728</v>
      </c>
      <c r="G48" s="70">
        <v>9.565333333333335</v>
      </c>
      <c r="H48" s="71">
        <v>0.18213308837571274</v>
      </c>
      <c r="I48" s="71">
        <v>13.117851107310123</v>
      </c>
      <c r="J48" s="72">
        <v>2.1484320316479</v>
      </c>
      <c r="K48" s="73" t="s">
        <v>68</v>
      </c>
      <c r="M48" s="2"/>
      <c r="N48" s="39">
        <v>4</v>
      </c>
      <c r="X48" s="31"/>
      <c r="Z48" s="39"/>
      <c r="AA48" s="39"/>
      <c r="AB48" s="39"/>
    </row>
    <row r="49" spans="2:28" ht="22.5" customHeight="1">
      <c r="B49" s="220" t="s">
        <v>115</v>
      </c>
      <c r="C49" s="68">
        <v>6</v>
      </c>
      <c r="D49" s="69">
        <v>2.2551594668448888E-2</v>
      </c>
      <c r="E49" s="69">
        <v>0.33570143133955765</v>
      </c>
      <c r="F49" s="69">
        <v>0.20245473879032636</v>
      </c>
      <c r="G49" s="70">
        <v>10.469205128205127</v>
      </c>
      <c r="H49" s="71">
        <v>0.2003782799309384</v>
      </c>
      <c r="I49" s="71">
        <v>12.860028830904501</v>
      </c>
      <c r="J49" s="72">
        <v>2.0389094069248648</v>
      </c>
      <c r="K49" s="73" t="s">
        <v>67</v>
      </c>
      <c r="M49" s="2"/>
      <c r="N49" s="39">
        <v>2</v>
      </c>
      <c r="X49" s="31"/>
      <c r="Z49" s="39"/>
      <c r="AA49" s="39"/>
      <c r="AB49" s="39"/>
    </row>
    <row r="50" spans="2:28" ht="22.5" customHeight="1">
      <c r="B50" s="220" t="s">
        <v>115</v>
      </c>
      <c r="C50" s="68">
        <v>7</v>
      </c>
      <c r="D50" s="69">
        <v>1.9916564816188975E-2</v>
      </c>
      <c r="E50" s="69">
        <v>0.32997340074564491</v>
      </c>
      <c r="F50" s="69">
        <v>0.19395269959264613</v>
      </c>
      <c r="G50" s="70">
        <v>10.824222222222224</v>
      </c>
      <c r="H50" s="71">
        <v>0.21681225227853518</v>
      </c>
      <c r="I50" s="71">
        <v>12.816836093546327</v>
      </c>
      <c r="J50" s="72">
        <v>1.976918143389282</v>
      </c>
      <c r="K50" s="73" t="s">
        <v>69</v>
      </c>
      <c r="M50" s="2"/>
      <c r="N50" s="39">
        <v>3</v>
      </c>
      <c r="X50" s="31"/>
      <c r="Z50" s="39"/>
      <c r="AA50" s="39"/>
      <c r="AB50" s="39"/>
    </row>
    <row r="51" spans="2:28" ht="22.5" customHeight="1">
      <c r="B51" s="220" t="s">
        <v>115</v>
      </c>
      <c r="C51" s="68">
        <v>8</v>
      </c>
      <c r="D51" s="69">
        <v>2.3347171919950983E-2</v>
      </c>
      <c r="E51" s="69">
        <v>0.32317287223531832</v>
      </c>
      <c r="F51" s="69">
        <v>0.1833781335005977</v>
      </c>
      <c r="G51" s="70">
        <v>11.257862068965517</v>
      </c>
      <c r="H51" s="71">
        <v>8.7766979838754505E-2</v>
      </c>
      <c r="I51" s="71">
        <v>13.585597087540542</v>
      </c>
      <c r="J51" s="72">
        <v>1.9298856856302078</v>
      </c>
      <c r="K51" s="73" t="s">
        <v>67</v>
      </c>
      <c r="M51" s="2"/>
      <c r="N51" s="39">
        <v>2</v>
      </c>
      <c r="X51" s="31"/>
      <c r="Z51" s="39"/>
      <c r="AA51" s="39"/>
      <c r="AB51" s="39"/>
    </row>
    <row r="52" spans="2:28" ht="22.5" customHeight="1">
      <c r="B52" s="220" t="s">
        <v>115</v>
      </c>
      <c r="C52" s="68">
        <v>9</v>
      </c>
      <c r="D52" s="69">
        <v>2.0264558586906671E-2</v>
      </c>
      <c r="E52" s="69">
        <v>0.32665025366920647</v>
      </c>
      <c r="F52" s="69">
        <v>0.1986550067081693</v>
      </c>
      <c r="G52" s="70">
        <v>10.962</v>
      </c>
      <c r="H52" s="71">
        <v>8.7231710885384534E-2</v>
      </c>
      <c r="I52" s="71">
        <v>15.345680860290495</v>
      </c>
      <c r="J52" s="72">
        <v>1.9704503404766989</v>
      </c>
      <c r="K52" s="73" t="s">
        <v>69</v>
      </c>
      <c r="M52" s="2"/>
      <c r="N52" s="39">
        <v>3</v>
      </c>
      <c r="X52" s="31"/>
      <c r="Z52" s="39"/>
      <c r="AA52" s="39"/>
      <c r="AB52" s="39"/>
    </row>
    <row r="53" spans="2:28" ht="22.5" customHeight="1">
      <c r="B53" s="220" t="s">
        <v>115</v>
      </c>
      <c r="C53" s="68">
        <v>10</v>
      </c>
      <c r="D53" s="69">
        <v>1.801368389608906E-2</v>
      </c>
      <c r="E53" s="69">
        <v>0.33646122728470473</v>
      </c>
      <c r="F53" s="69">
        <v>0.23056915533051686</v>
      </c>
      <c r="G53" s="70">
        <v>10.303800000000001</v>
      </c>
      <c r="H53" s="71">
        <v>0.21539936298393508</v>
      </c>
      <c r="I53" s="71">
        <v>19.008576342706331</v>
      </c>
      <c r="J53" s="72">
        <v>2.0652949822882429</v>
      </c>
      <c r="K53" s="73" t="s">
        <v>69</v>
      </c>
      <c r="M53" s="2"/>
      <c r="N53" s="39">
        <v>3</v>
      </c>
      <c r="X53" s="31"/>
      <c r="Z53" s="39"/>
      <c r="AA53" s="39"/>
      <c r="AB53" s="39"/>
    </row>
    <row r="54" spans="2:28" ht="22.5" customHeight="1">
      <c r="B54" s="220" t="s">
        <v>115</v>
      </c>
      <c r="C54" s="68">
        <v>11</v>
      </c>
      <c r="D54" s="69">
        <v>2.0641313197986639E-2</v>
      </c>
      <c r="E54" s="69">
        <v>0.34149806941789013</v>
      </c>
      <c r="F54" s="69">
        <v>0.23242081859617278</v>
      </c>
      <c r="G54" s="70">
        <v>9.8857826086956511</v>
      </c>
      <c r="H54" s="71">
        <v>0.29808459695368439</v>
      </c>
      <c r="I54" s="71">
        <v>17.319566753286075</v>
      </c>
      <c r="J54" s="72">
        <v>2.1042900218733278</v>
      </c>
      <c r="K54" s="73" t="s">
        <v>69</v>
      </c>
      <c r="M54" s="2"/>
      <c r="N54" s="39">
        <v>3</v>
      </c>
      <c r="X54" s="31"/>
      <c r="Z54" s="39"/>
      <c r="AA54" s="39"/>
      <c r="AB54" s="39"/>
    </row>
    <row r="55" spans="2:28" ht="25.5" customHeight="1">
      <c r="B55" s="53" t="s">
        <v>106</v>
      </c>
      <c r="C55" s="53"/>
      <c r="D55" s="66" cm="1">
        <f t="array" aca="1" ref="D55" ca="1">(INDIRECT(ADDRESS(ROW()-1,COLUMN()))/INDIRECT(ADDRESS(ROW()-2,COLUMN())))-1</f>
        <v>0.14586851401717227</v>
      </c>
      <c r="E55" s="66" cm="1">
        <f t="array" aca="1" ref="E55" ca="1">(INDIRECT(ADDRESS(ROW()-1,COLUMN()))/INDIRECT(ADDRESS(ROW()-2,COLUMN())))-1</f>
        <v>1.497005219244274E-2</v>
      </c>
      <c r="F55" s="66" cm="1">
        <f t="array" aca="1" ref="F55" ca="1">(INDIRECT(ADDRESS(ROW()-1,COLUMN()))/INDIRECT(ADDRESS(ROW()-2,COLUMN())))-1</f>
        <v>8.0308368350554549E-3</v>
      </c>
      <c r="G55" s="66" cm="1">
        <f t="array" aca="1" ref="G55" ca="1">(INDIRECT(ADDRESS(ROW()-1,COLUMN()))/INDIRECT(ADDRESS(ROW()-2,COLUMN())))-1</f>
        <v>-4.0569245453555891E-2</v>
      </c>
      <c r="H55" s="66" cm="1">
        <f t="array" aca="1" ref="H55" ca="1">(INDIRECT(ADDRESS(ROW()-1,COLUMN()))/INDIRECT(ADDRESS(ROW()-2,COLUMN())))-1</f>
        <v>0.38386944522169331</v>
      </c>
      <c r="I55" s="66" cm="1">
        <f t="array" aca="1" ref="I55" ca="1">(INDIRECT(ADDRESS(ROW()-1,COLUMN()))/INDIRECT(ADDRESS(ROW()-2,COLUMN())))-1</f>
        <v>-8.8855133544408549E-2</v>
      </c>
      <c r="J55" s="66" cm="1">
        <f t="array" aca="1" ref="J55" ca="1">(INDIRECT(ADDRESS(ROW()-1,COLUMN()))/INDIRECT(ADDRESS(ROW()-2,COLUMN())))-1</f>
        <v>1.8881099271291557E-2</v>
      </c>
      <c r="K55" s="74" t="str" cm="1">
        <f t="array" aca="1" ref="K55" ca="1">_xlfn.IFS(N55=0,"등급유지",N55&gt;0,N55&amp;"등급 상승",N55&lt;0,N55&amp;"등급 하락")</f>
        <v>등급유지</v>
      </c>
      <c r="M55" s="290"/>
      <c r="N55" s="39" cm="1">
        <f t="array" aca="1" ref="N55" ca="1">(INDIRECT(ADDRESS(ROW()-1,COLUMN()))-INDIRECT(ADDRESS(ROW()-2,COLUMN())))</f>
        <v>0</v>
      </c>
      <c r="O55" s="39" t="s">
        <v>121</v>
      </c>
      <c r="X55" s="283"/>
      <c r="Z55" s="225"/>
      <c r="AA55" s="39"/>
      <c r="AB55" s="39"/>
    </row>
    <row r="56" spans="2:28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90"/>
      <c r="N56" s="2"/>
      <c r="O56" s="2"/>
      <c r="X56" s="283"/>
      <c r="Z56" s="225"/>
      <c r="AA56" s="39"/>
      <c r="AB56" s="39"/>
    </row>
    <row r="57" spans="2:28" ht="18" customHeight="1">
      <c r="B57" s="52" t="s">
        <v>128</v>
      </c>
      <c r="C57" s="52"/>
      <c r="D57" s="51"/>
      <c r="E57" s="51"/>
      <c r="F57" s="51"/>
      <c r="G57" s="51"/>
      <c r="H57" s="51"/>
      <c r="I57" s="51"/>
      <c r="J57" s="51"/>
      <c r="K57" s="51"/>
      <c r="M57" s="290"/>
      <c r="X57" s="283"/>
      <c r="Z57" s="225"/>
      <c r="AA57" s="39"/>
      <c r="AB57" s="39"/>
    </row>
    <row r="58" spans="2:28" ht="21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90"/>
      <c r="X58" s="283"/>
      <c r="Z58" s="225"/>
      <c r="AA58" s="39"/>
      <c r="AB58" s="39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90"/>
      <c r="N59" s="291"/>
      <c r="P59" s="225"/>
      <c r="AA59" s="40"/>
    </row>
    <row r="60" spans="2:28" ht="25.5" customHeight="1">
      <c r="B60" s="48"/>
      <c r="C60" s="48"/>
      <c r="D60" s="49"/>
      <c r="M60" s="290"/>
      <c r="N60" s="291"/>
      <c r="P60" s="225"/>
      <c r="AA60" s="40"/>
    </row>
    <row r="61" spans="2:28" ht="25.5" customHeight="1">
      <c r="B61" s="48"/>
      <c r="C61" s="48"/>
      <c r="D61" s="49"/>
      <c r="M61" s="290"/>
      <c r="N61" s="291"/>
      <c r="P61" s="225"/>
      <c r="AA61" s="40"/>
    </row>
    <row r="62" spans="2:28" ht="25.5" customHeight="1">
      <c r="B62" s="48"/>
      <c r="C62" s="48"/>
      <c r="D62" s="49"/>
      <c r="M62" s="290"/>
      <c r="N62" s="291"/>
      <c r="P62" s="225"/>
      <c r="AA62" s="40"/>
    </row>
    <row r="63" spans="2:28" ht="25.5" customHeight="1">
      <c r="B63" s="48"/>
      <c r="C63" s="48"/>
      <c r="D63" s="49"/>
      <c r="M63" s="290"/>
      <c r="N63" s="291"/>
      <c r="P63" s="225"/>
      <c r="AA63" s="40"/>
    </row>
    <row r="64" spans="2:28" ht="25.5" customHeight="1">
      <c r="B64" s="48"/>
      <c r="C64" s="48"/>
      <c r="D64" s="49"/>
      <c r="M64" s="290"/>
      <c r="N64" s="291"/>
      <c r="P64" s="225"/>
      <c r="AA64" s="40"/>
    </row>
    <row r="65" spans="2:27" ht="25.5" customHeight="1">
      <c r="B65" s="48"/>
      <c r="C65" s="48"/>
      <c r="D65" s="49"/>
      <c r="M65" s="290"/>
      <c r="N65" s="291"/>
      <c r="P65" s="225"/>
      <c r="AA65" s="40"/>
    </row>
    <row r="66" spans="2:27" ht="25.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290"/>
      <c r="N66" s="291"/>
      <c r="P66" s="225"/>
      <c r="AA66" s="40"/>
    </row>
    <row r="67" spans="2:27" ht="25.5" customHeight="1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290"/>
      <c r="N67" s="291"/>
      <c r="P67" s="225"/>
      <c r="AA67" s="40"/>
    </row>
    <row r="68" spans="2:27" ht="25.5" customHeight="1" thickBot="1">
      <c r="B68" s="204" t="s">
        <v>90</v>
      </c>
      <c r="C68" s="205" t="s">
        <v>116</v>
      </c>
      <c r="D68" s="205" t="s">
        <v>118</v>
      </c>
      <c r="E68" s="205"/>
      <c r="F68" s="205"/>
      <c r="G68" s="205" t="str">
        <f>IFERROR(INDEX(#REF!,MATCH(종합!$C$5&amp;5,#REF!,0),2),"")</f>
        <v/>
      </c>
      <c r="H68" s="205" t="str">
        <f>IFERROR(INDEX(#REF!,MATCH(종합!$C$5&amp;6,#REF!,0),2),"")</f>
        <v/>
      </c>
      <c r="I68" s="205" t="str">
        <f>IFERROR(INDEX(#REF!,MATCH(종합!$C$5&amp;7,#REF!,0),2),"")</f>
        <v/>
      </c>
      <c r="J68" s="205" t="str">
        <f>IFERROR(INDEX(#REF!,MATCH(종합!$C$5&amp;8,#REF!,0),2),"")</f>
        <v/>
      </c>
      <c r="K68" s="206" t="str">
        <f>IFERROR(INDEX(#REF!,MATCH(종합!$C$5&amp;9,#REF!,0),2),"")</f>
        <v/>
      </c>
      <c r="M68" s="292">
        <v>1</v>
      </c>
      <c r="N68" s="293">
        <v>2</v>
      </c>
      <c r="O68" s="293"/>
      <c r="P68" s="292"/>
      <c r="Q68" s="293"/>
      <c r="R68" s="293"/>
      <c r="S68" s="292"/>
      <c r="T68" s="293"/>
      <c r="U68" s="294"/>
      <c r="AA68" s="40"/>
    </row>
    <row r="69" spans="2:27" ht="25.5" customHeight="1" thickTop="1">
      <c r="B69" s="209" t="s">
        <v>108</v>
      </c>
      <c r="C69" s="210" t="s">
        <v>69</v>
      </c>
      <c r="D69" s="211" t="s">
        <v>67</v>
      </c>
      <c r="E69" s="211"/>
      <c r="F69" s="211"/>
      <c r="G69" s="211" t="str">
        <f>IFERROR(INDEX(#REF!,MATCH(종합!$C$5&amp;종합!G$68,#REF!,0),15),"")</f>
        <v/>
      </c>
      <c r="H69" s="211" t="str">
        <f>IFERROR(INDEX(#REF!,MATCH(종합!$C$5&amp;종합!H$68,#REF!,0),15),"")</f>
        <v/>
      </c>
      <c r="I69" s="211" t="str">
        <f>IFERROR(INDEX(#REF!,MATCH(종합!$C$5&amp;종합!I$68,#REF!,0),15),"")</f>
        <v/>
      </c>
      <c r="J69" s="211" t="str">
        <f>IFERROR(INDEX(#REF!,MATCH(종합!$C$5&amp;종합!J$68,#REF!,0),15),"")</f>
        <v/>
      </c>
      <c r="K69" s="211" t="str">
        <f>IFERROR(INDEX(#REF!,MATCH(종합!$C$5&amp;종합!K$68,#REF!,0),15),"")</f>
        <v/>
      </c>
      <c r="M69" s="292" t="s">
        <v>116</v>
      </c>
      <c r="N69" s="292" t="s">
        <v>118</v>
      </c>
      <c r="O69" s="292"/>
      <c r="P69" s="292"/>
      <c r="Q69" s="292"/>
      <c r="R69" s="292"/>
      <c r="S69" s="292"/>
      <c r="T69" s="292"/>
      <c r="U69" s="290"/>
      <c r="AA69" s="40"/>
    </row>
    <row r="70" spans="2:27" ht="25.5" customHeight="1">
      <c r="B70" s="207" t="s">
        <v>93</v>
      </c>
      <c r="C70" s="197" t="s">
        <v>240</v>
      </c>
      <c r="D70" s="197" t="s">
        <v>240</v>
      </c>
      <c r="E70" s="197" t="s">
        <v>156</v>
      </c>
      <c r="F70" s="197" t="s">
        <v>156</v>
      </c>
      <c r="G70" s="197" t="str">
        <f>IFERROR(ROUND(SUMIFS(#REF!,#REF!,종합!$C$5,#REF!,종합!G$68)/SUMIFS(#REF!,#REF!,종합!$C$5,#REF!,종합!G$68)*100,0)&amp;"%("&amp;SUMIFS(#REF!,#REF!,종합!$C$5,#REF!,종합!G$68)&amp;"명)","")</f>
        <v/>
      </c>
      <c r="H70" s="197" t="str">
        <f>IFERROR(ROUND(SUMIFS(#REF!,#REF!,종합!$C$5,#REF!,종합!H$68)/SUMIFS(#REF!,#REF!,종합!$C$5,#REF!,종합!H$68)*100,0)&amp;"%("&amp;SUMIFS(#REF!,#REF!,종합!$C$5,#REF!,종합!H$68)&amp;"명)","")</f>
        <v/>
      </c>
      <c r="I70" s="197" t="str">
        <f>IFERROR(ROUND(SUMIFS(#REF!,#REF!,종합!$C$5,#REF!,종합!I$68)/SUMIFS(#REF!,#REF!,종합!$C$5,#REF!,종합!I$68)*100,0)&amp;"%("&amp;SUMIFS(#REF!,#REF!,종합!$C$5,#REF!,종합!I$68)&amp;"명)","")</f>
        <v/>
      </c>
      <c r="J70" s="197" t="str">
        <f>IFERROR(ROUND(SUMIFS(#REF!,#REF!,종합!$C$5,#REF!,종합!J$68)/SUMIFS(#REF!,#REF!,종합!$C$5,#REF!,종합!J$68)*100,0)&amp;"%("&amp;SUMIFS(#REF!,#REF!,종합!$C$5,#REF!,종합!J$68)&amp;"명)","")</f>
        <v/>
      </c>
      <c r="K70" s="208" t="str">
        <f>IFERROR(ROUND(SUMIFS(#REF!,#REF!,종합!$C$5,#REF!,종합!K$68)/SUMIFS(#REF!,#REF!,종합!$C$5,#REF!,종합!K$68)*100,0)&amp;"%("&amp;SUMIFS(#REF!,#REF!,종합!$C$5,#REF!,종합!K$68)&amp;"명)","")</f>
        <v/>
      </c>
      <c r="M70" s="290"/>
      <c r="N70" s="291"/>
      <c r="P70" s="225"/>
      <c r="AA70" s="40"/>
    </row>
    <row r="71" spans="2:27" ht="25.5" customHeight="1">
      <c r="B71" s="171" t="s">
        <v>94</v>
      </c>
      <c r="C71" s="173" t="s">
        <v>354</v>
      </c>
      <c r="D71" s="173" t="s">
        <v>240</v>
      </c>
      <c r="E71" s="173" t="s">
        <v>156</v>
      </c>
      <c r="F71" s="173" t="s">
        <v>156</v>
      </c>
      <c r="G71" s="173" t="str">
        <f>IFERROR(ROUND(SUMIFS(#REF!,#REF!,종합!$C$5,#REF!,종합!G$68)/SUMIFS(#REF!,#REF!,종합!$C$5,#REF!,종합!G$68)*100,0)&amp;"%("&amp;SUMIFS(#REF!,#REF!,종합!$C$5,#REF!,종합!G$68)&amp;"명)","")</f>
        <v/>
      </c>
      <c r="H71" s="173" t="str">
        <f>IFERROR(ROUND(SUMIFS(#REF!,#REF!,종합!$C$5,#REF!,종합!H$68)/SUMIFS(#REF!,#REF!,종합!$C$5,#REF!,종합!H$68)*100,0)&amp;"%("&amp;SUMIFS(#REF!,#REF!,종합!$C$5,#REF!,종합!H$68)&amp;"명)","")</f>
        <v/>
      </c>
      <c r="I71" s="173" t="str">
        <f>IFERROR(ROUND(SUMIFS(#REF!,#REF!,종합!$C$5,#REF!,종합!I$68)/SUMIFS(#REF!,#REF!,종합!$C$5,#REF!,종합!I$68)*100,0)&amp;"%("&amp;SUMIFS(#REF!,#REF!,종합!$C$5,#REF!,종합!I$68)&amp;"명)","")</f>
        <v/>
      </c>
      <c r="J71" s="173" t="str">
        <f>IFERROR(ROUND(SUMIFS(#REF!,#REF!,종합!$C$5,#REF!,종합!J$68)/SUMIFS(#REF!,#REF!,종합!$C$5,#REF!,종합!J$68)*100,0)&amp;"%("&amp;SUMIFS(#REF!,#REF!,종합!$C$5,#REF!,종합!J$68)&amp;"명)","")</f>
        <v/>
      </c>
      <c r="K71" s="174" t="str">
        <f>IFERROR(ROUND(SUMIFS(#REF!,#REF!,종합!$C$5,#REF!,종합!K$68)/SUMIFS(#REF!,#REF!,종합!$C$5,#REF!,종합!K$68)*100,0)&amp;"%("&amp;SUMIFS(#REF!,#REF!,종합!$C$5,#REF!,종합!K$68)&amp;"명)","")</f>
        <v/>
      </c>
      <c r="M71" s="295">
        <v>0</v>
      </c>
      <c r="N71" s="295">
        <v>0</v>
      </c>
      <c r="O71" s="295"/>
      <c r="P71" s="295"/>
      <c r="Q71" s="295"/>
      <c r="R71" s="295"/>
      <c r="S71" s="295"/>
      <c r="T71" s="295"/>
      <c r="AA71" s="40"/>
    </row>
    <row r="72" spans="2:27" ht="25.5" customHeight="1">
      <c r="B72" s="170" t="s">
        <v>95</v>
      </c>
      <c r="C72" s="173" t="s">
        <v>355</v>
      </c>
      <c r="D72" s="173" t="s">
        <v>356</v>
      </c>
      <c r="E72" s="173" t="s">
        <v>156</v>
      </c>
      <c r="F72" s="173" t="s">
        <v>156</v>
      </c>
      <c r="G72" s="173" t="str">
        <f>IFERROR(ROUND(SUMIFS(#REF!,#REF!,종합!$C$5,#REF!,종합!G$68)/SUMIFS(#REF!,#REF!,종합!$C$5,#REF!,종합!G$68)*100,0)&amp;"%("&amp;SUMIFS(#REF!,#REF!,종합!$C$5,#REF!,종합!G$68)&amp;"명)","")</f>
        <v/>
      </c>
      <c r="H72" s="173" t="str">
        <f>IFERROR(ROUND(SUMIFS(#REF!,#REF!,종합!$C$5,#REF!,종합!H$68)/SUMIFS(#REF!,#REF!,종합!$C$5,#REF!,종합!H$68)*100,0)&amp;"%("&amp;SUMIFS(#REF!,#REF!,종합!$C$5,#REF!,종합!H$68)&amp;"명)","")</f>
        <v/>
      </c>
      <c r="I72" s="173" t="str">
        <f>IFERROR(ROUND(SUMIFS(#REF!,#REF!,종합!$C$5,#REF!,종합!I$68)/SUMIFS(#REF!,#REF!,종합!$C$5,#REF!,종합!I$68)*100,0)&amp;"%("&amp;SUMIFS(#REF!,#REF!,종합!$C$5,#REF!,종합!I$68)&amp;"명)","")</f>
        <v/>
      </c>
      <c r="J72" s="173" t="str">
        <f>IFERROR(ROUND(SUMIFS(#REF!,#REF!,종합!$C$5,#REF!,종합!J$68)/SUMIFS(#REF!,#REF!,종합!$C$5,#REF!,종합!J$68)*100,0)&amp;"%("&amp;SUMIFS(#REF!,#REF!,종합!$C$5,#REF!,종합!J$68)&amp;"명)","")</f>
        <v/>
      </c>
      <c r="K72" s="174" t="str">
        <f>IFERROR(ROUND(SUMIFS(#REF!,#REF!,종합!$C$5,#REF!,종합!K$68)/SUMIFS(#REF!,#REF!,종합!$C$5,#REF!,종합!K$68)*100,0)&amp;"%("&amp;SUMIFS(#REF!,#REF!,종합!$C$5,#REF!,종합!K$68)&amp;"명)","")</f>
        <v/>
      </c>
      <c r="M72" s="295">
        <v>6.6666666666666666E-2</v>
      </c>
      <c r="N72" s="295">
        <v>0</v>
      </c>
      <c r="O72" s="295"/>
      <c r="P72" s="295"/>
      <c r="Q72" s="295"/>
      <c r="R72" s="295"/>
      <c r="S72" s="295"/>
      <c r="T72" s="295"/>
      <c r="AA72" s="40"/>
    </row>
    <row r="73" spans="2:27" ht="25.5" customHeight="1">
      <c r="B73" s="170" t="s">
        <v>98</v>
      </c>
      <c r="C73" s="173" t="s">
        <v>357</v>
      </c>
      <c r="D73" s="173" t="s">
        <v>358</v>
      </c>
      <c r="E73" s="173" t="s">
        <v>156</v>
      </c>
      <c r="F73" s="173" t="s">
        <v>156</v>
      </c>
      <c r="G73" s="173" t="str">
        <f>IFERROR(ROUND(SUMIFS(#REF!,#REF!,종합!$C$5,#REF!,종합!G$68)/SUMIFS(#REF!,#REF!,종합!$C$5,#REF!,종합!G$68)*100,0)&amp;"%("&amp;SUMIFS(#REF!,#REF!,종합!$C$5,#REF!,종합!G$68)&amp;"명)","")</f>
        <v/>
      </c>
      <c r="H73" s="173" t="str">
        <f>IFERROR(ROUND(SUMIFS(#REF!,#REF!,종합!$C$5,#REF!,종합!H$68)/SUMIFS(#REF!,#REF!,종합!$C$5,#REF!,종합!H$68)*100,0)&amp;"%("&amp;SUMIFS(#REF!,#REF!,종합!$C$5,#REF!,종합!H$68)&amp;"명)","")</f>
        <v/>
      </c>
      <c r="I73" s="173" t="str">
        <f>IFERROR(ROUND(SUMIFS(#REF!,#REF!,종합!$C$5,#REF!,종합!I$68)/SUMIFS(#REF!,#REF!,종합!$C$5,#REF!,종합!I$68)*100,0)&amp;"%("&amp;SUMIFS(#REF!,#REF!,종합!$C$5,#REF!,종합!I$68)&amp;"명)","")</f>
        <v/>
      </c>
      <c r="J73" s="173" t="str">
        <f>IFERROR(ROUND(SUMIFS(#REF!,#REF!,종합!$C$5,#REF!,종합!J$68)/SUMIFS(#REF!,#REF!,종합!$C$5,#REF!,종합!J$68)*100,0)&amp;"%("&amp;SUMIFS(#REF!,#REF!,종합!$C$5,#REF!,종합!J$68)&amp;"명)","")</f>
        <v/>
      </c>
      <c r="K73" s="174" t="str">
        <f>IFERROR(ROUND(SUMIFS(#REF!,#REF!,종합!$C$5,#REF!,종합!K$68)/SUMIFS(#REF!,#REF!,종합!$C$5,#REF!,종합!K$68)*100,0)&amp;"%("&amp;SUMIFS(#REF!,#REF!,종합!$C$5,#REF!,종합!K$68)&amp;"명)","")</f>
        <v/>
      </c>
      <c r="M73" s="295">
        <v>0.46666666666666667</v>
      </c>
      <c r="N73" s="295">
        <v>0.25</v>
      </c>
      <c r="O73" s="295"/>
      <c r="P73" s="295"/>
      <c r="Q73" s="295"/>
      <c r="R73" s="295"/>
      <c r="S73" s="295"/>
      <c r="T73" s="295"/>
      <c r="AA73" s="40"/>
    </row>
    <row r="74" spans="2:27" ht="25.5" customHeight="1">
      <c r="B74" s="175" t="s">
        <v>96</v>
      </c>
      <c r="C74" s="173" t="s">
        <v>359</v>
      </c>
      <c r="D74" s="173" t="s">
        <v>360</v>
      </c>
      <c r="E74" s="173" t="s">
        <v>156</v>
      </c>
      <c r="F74" s="173" t="s">
        <v>156</v>
      </c>
      <c r="G74" s="173" t="str">
        <f>IFERROR(ROUND(SUMIFS(#REF!,#REF!,종합!$C$5,#REF!,종합!G$68)/SUMIFS(#REF!,#REF!,종합!$C$5,#REF!,종합!G$68)*100,0)&amp;"%("&amp;SUMIFS(#REF!,#REF!,종합!$C$5,#REF!,종합!G$68)&amp;"명)","")</f>
        <v/>
      </c>
      <c r="H74" s="173" t="str">
        <f>IFERROR(ROUND(SUMIFS(#REF!,#REF!,종합!$C$5,#REF!,종합!H$68)/SUMIFS(#REF!,#REF!,종합!$C$5,#REF!,종합!H$68)*100,0)&amp;"%("&amp;SUMIFS(#REF!,#REF!,종합!$C$5,#REF!,종합!H$68)&amp;"명)","")</f>
        <v/>
      </c>
      <c r="I74" s="173" t="str">
        <f>IFERROR(ROUND(SUMIFS(#REF!,#REF!,종합!$C$5,#REF!,종합!I$68)/SUMIFS(#REF!,#REF!,종합!$C$5,#REF!,종합!I$68)*100,0)&amp;"%("&amp;SUMIFS(#REF!,#REF!,종합!$C$5,#REF!,종합!I$68)&amp;"명)","")</f>
        <v/>
      </c>
      <c r="J74" s="173" t="str">
        <f>IFERROR(ROUND(SUMIFS(#REF!,#REF!,종합!$C$5,#REF!,종합!J$68)/SUMIFS(#REF!,#REF!,종합!$C$5,#REF!,종합!J$68)*100,0)&amp;"%("&amp;SUMIFS(#REF!,#REF!,종합!$C$5,#REF!,종합!J$68)&amp;"명)","")</f>
        <v/>
      </c>
      <c r="K74" s="174" t="str">
        <f>IFERROR(ROUND(SUMIFS(#REF!,#REF!,종합!$C$5,#REF!,종합!K$68)/SUMIFS(#REF!,#REF!,종합!$C$5,#REF!,종합!K$68)*100,0)&amp;"%("&amp;SUMIFS(#REF!,#REF!,종합!$C$5,#REF!,종합!K$68)&amp;"명)","")</f>
        <v/>
      </c>
      <c r="M74" s="295">
        <v>0.33333333333333331</v>
      </c>
      <c r="N74" s="295">
        <v>0.125</v>
      </c>
      <c r="O74" s="295"/>
      <c r="P74" s="295"/>
      <c r="Q74" s="295"/>
      <c r="R74" s="295"/>
      <c r="S74" s="295"/>
      <c r="T74" s="295"/>
      <c r="AA74" s="40"/>
    </row>
    <row r="75" spans="2:27" ht="25.5" customHeight="1">
      <c r="B75" s="176" t="s">
        <v>97</v>
      </c>
      <c r="C75" s="177" t="s">
        <v>240</v>
      </c>
      <c r="D75" s="177" t="s">
        <v>356</v>
      </c>
      <c r="E75" s="177" t="s">
        <v>156</v>
      </c>
      <c r="F75" s="177" t="s">
        <v>156</v>
      </c>
      <c r="G75" s="177" t="str">
        <f>IFERROR(ROUND(SUMIFS(#REF!,#REF!,종합!$C$5,#REF!,종합!G$68)/SUMIFS(#REF!,#REF!,종합!$C$5,#REF!,종합!G$68)*100,0)&amp;"%("&amp;SUMIFS(#REF!,#REF!,종합!$C$5,#REF!,종합!G$68)&amp;"명)","")</f>
        <v/>
      </c>
      <c r="H75" s="177" t="str">
        <f>IFERROR(ROUND(SUMIFS(#REF!,#REF!,종합!$C$5,#REF!,종합!H$68)/SUMIFS(#REF!,#REF!,종합!$C$5,#REF!,종합!H$68)*100,0)&amp;"%("&amp;SUMIFS(#REF!,#REF!,종합!$C$5,#REF!,종합!H$68)&amp;"명)","")</f>
        <v/>
      </c>
      <c r="I75" s="177" t="str">
        <f>IFERROR(ROUND(SUMIFS(#REF!,#REF!,종합!$C$5,#REF!,종합!I$68)/SUMIFS(#REF!,#REF!,종합!$C$5,#REF!,종합!I$68)*100,0)&amp;"%("&amp;SUMIFS(#REF!,#REF!,종합!$C$5,#REF!,종합!I$68)&amp;"명)","")</f>
        <v/>
      </c>
      <c r="J75" s="177" t="str">
        <f>IFERROR(ROUND(SUMIFS(#REF!,#REF!,종합!$C$5,#REF!,종합!J$68)/SUMIFS(#REF!,#REF!,종합!$C$5,#REF!,종합!J$68)*100,0)&amp;"%("&amp;SUMIFS(#REF!,#REF!,종합!$C$5,#REF!,종합!J$68)&amp;"명)","")</f>
        <v/>
      </c>
      <c r="K75" s="178" t="str">
        <f>IFERROR(ROUND(SUMIFS(#REF!,#REF!,종합!$C$5,#REF!,종합!K$68)/SUMIFS(#REF!,#REF!,종합!$C$5,#REF!,종합!K$68)*100,0)&amp;"%("&amp;SUMIFS(#REF!,#REF!,종합!$C$5,#REF!,종합!K$68)&amp;"명)","")</f>
        <v/>
      </c>
      <c r="M75" s="295">
        <v>0.13333333333333333</v>
      </c>
      <c r="N75" s="295">
        <v>0.375</v>
      </c>
      <c r="O75" s="295"/>
      <c r="P75" s="295"/>
      <c r="Q75" s="295"/>
      <c r="R75" s="295"/>
      <c r="S75" s="295"/>
      <c r="T75" s="295"/>
      <c r="AA75" s="40"/>
    </row>
    <row r="76" spans="2:27" ht="15.75" customHeight="1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295">
        <v>0</v>
      </c>
      <c r="N76" s="295">
        <v>0.25</v>
      </c>
      <c r="O76" s="295"/>
      <c r="P76" s="295"/>
      <c r="Q76" s="295"/>
      <c r="R76" s="295"/>
      <c r="S76" s="295"/>
      <c r="T76" s="295"/>
      <c r="AA76" s="40"/>
    </row>
    <row r="77" spans="2:27" ht="17.25" customHeight="1">
      <c r="B77" s="52" t="s">
        <v>129</v>
      </c>
      <c r="C77" s="52"/>
      <c r="D77" s="51"/>
      <c r="E77" s="51"/>
      <c r="F77" s="51"/>
      <c r="G77" s="51"/>
      <c r="H77" s="51"/>
      <c r="I77" s="51"/>
      <c r="J77" s="51"/>
      <c r="K77" s="51"/>
      <c r="M77" s="290"/>
      <c r="N77" s="291"/>
      <c r="P77" s="225"/>
      <c r="AA77" s="40"/>
    </row>
    <row r="78" spans="2:27" ht="30.75" customHeight="1">
      <c r="B78" s="56" t="s">
        <v>74</v>
      </c>
      <c r="C78" s="56" t="s">
        <v>100</v>
      </c>
      <c r="D78" s="56" t="s">
        <v>101</v>
      </c>
      <c r="E78" s="56" t="s">
        <v>102</v>
      </c>
      <c r="F78" s="56" t="s">
        <v>103</v>
      </c>
      <c r="G78" s="56" t="s">
        <v>104</v>
      </c>
      <c r="H78" s="56" t="s">
        <v>6</v>
      </c>
      <c r="I78" s="56" t="s">
        <v>7</v>
      </c>
      <c r="J78" s="56" t="s">
        <v>105</v>
      </c>
      <c r="K78" s="56" t="s">
        <v>107</v>
      </c>
      <c r="M78" s="290"/>
      <c r="N78" s="291"/>
      <c r="P78" s="225"/>
      <c r="AA78" s="40"/>
    </row>
    <row r="79" spans="2:27" ht="20.25" customHeight="1">
      <c r="B79" s="86" t="s">
        <v>116</v>
      </c>
      <c r="C79" s="65">
        <v>1</v>
      </c>
      <c r="D79" s="87">
        <v>4.7332524956438221E-2</v>
      </c>
      <c r="E79" s="87">
        <v>0.39893183214493921</v>
      </c>
      <c r="F79" s="87">
        <v>0.18402435355562125</v>
      </c>
      <c r="G79" s="88">
        <v>13.330789473684211</v>
      </c>
      <c r="H79" s="89">
        <v>1.910673470035628</v>
      </c>
      <c r="I79" s="89">
        <v>49.372430059196191</v>
      </c>
      <c r="J79" s="90">
        <v>1.6676657392969325</v>
      </c>
      <c r="K79" s="73"/>
      <c r="M79" s="290"/>
      <c r="N79" s="291"/>
      <c r="P79" s="225"/>
      <c r="AA79" s="40"/>
    </row>
    <row r="80" spans="2:27" ht="20.25" customHeight="1">
      <c r="B80" s="86" t="s">
        <v>116</v>
      </c>
      <c r="C80" s="65">
        <v>2</v>
      </c>
      <c r="D80" s="87">
        <v>3.5760173445712959E-2</v>
      </c>
      <c r="E80" s="87">
        <v>0.35023344817241503</v>
      </c>
      <c r="F80" s="87">
        <v>0.1624332401022264</v>
      </c>
      <c r="G80" s="88">
        <v>9.3282608695652183</v>
      </c>
      <c r="H80" s="89">
        <v>0.17951874116338509</v>
      </c>
      <c r="I80" s="89">
        <v>15.856187942322471</v>
      </c>
      <c r="J80" s="90">
        <v>1.9986348728538734</v>
      </c>
      <c r="K80" s="73"/>
      <c r="M80" s="290"/>
      <c r="N80" s="291"/>
      <c r="P80" s="225"/>
      <c r="AA80" s="40"/>
    </row>
    <row r="81" spans="2:27" ht="20.25" customHeight="1">
      <c r="B81" s="86" t="s">
        <v>116</v>
      </c>
      <c r="C81" s="65">
        <v>3</v>
      </c>
      <c r="D81" s="87">
        <v>1.3518034691326473E-2</v>
      </c>
      <c r="E81" s="87">
        <v>0.34824179151427825</v>
      </c>
      <c r="F81" s="87">
        <v>0.17188074701882911</v>
      </c>
      <c r="G81" s="88">
        <v>9.0884583333333335</v>
      </c>
      <c r="H81" s="89">
        <v>0.11924484806073708</v>
      </c>
      <c r="I81" s="89">
        <v>15.052368897513043</v>
      </c>
      <c r="J81" s="90">
        <v>2.0265658153360953</v>
      </c>
      <c r="K81" s="73"/>
      <c r="M81" s="290"/>
      <c r="N81" s="291"/>
      <c r="P81" s="225"/>
      <c r="AA81" s="40"/>
    </row>
    <row r="82" spans="2:27" ht="20.25" customHeight="1">
      <c r="B82" s="86" t="s">
        <v>116</v>
      </c>
      <c r="C82" s="65">
        <v>4</v>
      </c>
      <c r="D82" s="87">
        <v>1.0980688490118816E-2</v>
      </c>
      <c r="E82" s="87">
        <v>0.3528619300839308</v>
      </c>
      <c r="F82" s="87">
        <v>0.18442733373892237</v>
      </c>
      <c r="G82" s="88">
        <v>9.7439130434782619</v>
      </c>
      <c r="H82" s="89">
        <v>9.9103515629998931E-2</v>
      </c>
      <c r="I82" s="89">
        <v>18.478927701339714</v>
      </c>
      <c r="J82" s="90">
        <v>1.9611077155728123</v>
      </c>
      <c r="K82" s="73"/>
      <c r="M82" s="290"/>
      <c r="N82" s="291"/>
      <c r="P82" s="225"/>
      <c r="AA82" s="40"/>
    </row>
    <row r="83" spans="2:27" ht="20.25" customHeight="1">
      <c r="B83" s="86" t="s">
        <v>116</v>
      </c>
      <c r="C83" s="65">
        <v>5</v>
      </c>
      <c r="D83" s="87">
        <v>1.1581936960574808E-2</v>
      </c>
      <c r="E83" s="87">
        <v>0.34947765733430269</v>
      </c>
      <c r="F83" s="87">
        <v>0.17848943756572094</v>
      </c>
      <c r="G83" s="88">
        <v>10.066913043478262</v>
      </c>
      <c r="H83" s="89">
        <v>9.647024250153613E-2</v>
      </c>
      <c r="I83" s="89">
        <v>17.989264109301601</v>
      </c>
      <c r="J83" s="90">
        <v>1.9257477388269184</v>
      </c>
      <c r="K83" s="73"/>
      <c r="M83" s="290"/>
      <c r="N83" s="291"/>
      <c r="P83" s="225"/>
      <c r="AA83" s="40"/>
    </row>
    <row r="84" spans="2:27" ht="20.25" customHeight="1">
      <c r="B84" s="86" t="s">
        <v>116</v>
      </c>
      <c r="C84" s="65">
        <v>6</v>
      </c>
      <c r="D84" s="87">
        <v>1.2621634277012369E-2</v>
      </c>
      <c r="E84" s="87">
        <v>0.34481117704602721</v>
      </c>
      <c r="F84" s="87">
        <v>0.16944742571871785</v>
      </c>
      <c r="G84" s="88">
        <v>10.8695</v>
      </c>
      <c r="H84" s="89">
        <v>0.11514558365635405</v>
      </c>
      <c r="I84" s="89">
        <v>17.224964125017777</v>
      </c>
      <c r="J84" s="90">
        <v>1.8688225526592239</v>
      </c>
      <c r="K84" s="73"/>
      <c r="M84" s="290"/>
      <c r="N84" s="291"/>
      <c r="P84" s="225"/>
      <c r="AA84" s="40"/>
    </row>
    <row r="85" spans="2:27" ht="20.25" customHeight="1">
      <c r="B85" s="86" t="s">
        <v>116</v>
      </c>
      <c r="C85" s="65">
        <v>7</v>
      </c>
      <c r="D85" s="87">
        <v>1.5247049911826852E-2</v>
      </c>
      <c r="E85" s="87">
        <v>0.34357381677411419</v>
      </c>
      <c r="F85" s="87">
        <v>0.16442254502091957</v>
      </c>
      <c r="G85" s="88">
        <v>11.22468181818182</v>
      </c>
      <c r="H85" s="89">
        <v>0.15765949628378084</v>
      </c>
      <c r="I85" s="89">
        <v>16.917407604685145</v>
      </c>
      <c r="J85" s="90">
        <v>1.8267112575546445</v>
      </c>
      <c r="K85" s="73"/>
      <c r="M85" s="290"/>
      <c r="N85" s="291"/>
      <c r="P85" s="225"/>
      <c r="AA85" s="40"/>
    </row>
    <row r="86" spans="2:27" ht="20.25" customHeight="1">
      <c r="B86" s="86" t="s">
        <v>116</v>
      </c>
      <c r="C86" s="65">
        <v>8</v>
      </c>
      <c r="D86" s="87">
        <v>1.8505394471265091E-2</v>
      </c>
      <c r="E86" s="87">
        <v>0.3407519077671996</v>
      </c>
      <c r="F86" s="87">
        <v>0.15220081355778819</v>
      </c>
      <c r="G86" s="88">
        <v>11.759636363636366</v>
      </c>
      <c r="H86" s="89">
        <v>0.10489764555533507</v>
      </c>
      <c r="I86" s="89">
        <v>17.655407775563489</v>
      </c>
      <c r="J86" s="90">
        <v>1.7899187514177022</v>
      </c>
      <c r="K86" s="73"/>
      <c r="M86" s="290"/>
      <c r="N86" s="291"/>
      <c r="P86" s="225"/>
      <c r="AA86" s="40"/>
    </row>
    <row r="87" spans="2:27" ht="20.25" customHeight="1">
      <c r="B87" s="86" t="s">
        <v>116</v>
      </c>
      <c r="C87" s="65">
        <v>9</v>
      </c>
      <c r="D87" s="87">
        <v>1.7461432577313276E-2</v>
      </c>
      <c r="E87" s="87">
        <v>0.34255120426832147</v>
      </c>
      <c r="F87" s="87">
        <v>0.16284044911116241</v>
      </c>
      <c r="G87" s="88">
        <v>11.54725</v>
      </c>
      <c r="H87" s="89">
        <v>0.10767107559901197</v>
      </c>
      <c r="I87" s="89">
        <v>19.199199107185013</v>
      </c>
      <c r="J87" s="90">
        <v>1.8163119213724266</v>
      </c>
      <c r="K87" s="73"/>
      <c r="M87" s="290"/>
      <c r="N87" s="291"/>
      <c r="P87" s="225"/>
      <c r="AA87" s="40"/>
    </row>
    <row r="88" spans="2:27" ht="20.25" customHeight="1">
      <c r="B88" s="86" t="s">
        <v>116</v>
      </c>
      <c r="C88" s="65">
        <v>10</v>
      </c>
      <c r="D88" s="87">
        <v>1.456988826111036E-2</v>
      </c>
      <c r="E88" s="87">
        <v>0.35486447141274335</v>
      </c>
      <c r="F88" s="87">
        <v>0.19453659031453258</v>
      </c>
      <c r="G88" s="88">
        <v>11.014176470588236</v>
      </c>
      <c r="H88" s="89">
        <v>0.27132020964369957</v>
      </c>
      <c r="I88" s="89">
        <v>23.000201771795901</v>
      </c>
      <c r="J88" s="90">
        <v>1.8659697602241576</v>
      </c>
      <c r="K88" s="73"/>
      <c r="M88" s="290"/>
      <c r="N88" s="291"/>
      <c r="P88" s="225"/>
      <c r="AA88" s="40"/>
    </row>
    <row r="89" spans="2:27" ht="20.25" customHeight="1">
      <c r="B89" s="86" t="s">
        <v>116</v>
      </c>
      <c r="C89" s="65">
        <v>11</v>
      </c>
      <c r="D89" s="87">
        <v>1.7996879981601516E-2</v>
      </c>
      <c r="E89" s="87">
        <v>0.35921296158483906</v>
      </c>
      <c r="F89" s="87">
        <v>0.19676906763149921</v>
      </c>
      <c r="G89" s="88">
        <v>10.658666666666667</v>
      </c>
      <c r="H89" s="89">
        <v>0.38491813753509968</v>
      </c>
      <c r="I89" s="89">
        <v>21.773626336272454</v>
      </c>
      <c r="J89" s="90">
        <v>1.8890773820496747</v>
      </c>
      <c r="K89" s="73" t="s">
        <v>69</v>
      </c>
      <c r="M89" s="290"/>
      <c r="N89" s="291"/>
      <c r="P89" s="225"/>
      <c r="AA89" s="40"/>
    </row>
    <row r="90" spans="2:27" ht="20.25" customHeight="1">
      <c r="B90" s="86" t="s">
        <v>118</v>
      </c>
      <c r="C90" s="65">
        <v>1</v>
      </c>
      <c r="D90" s="87">
        <v>0.11495703529420813</v>
      </c>
      <c r="E90" s="87">
        <v>0.34362799766703717</v>
      </c>
      <c r="F90" s="87">
        <v>0.30920670891227536</v>
      </c>
      <c r="G90" s="88">
        <v>10.648250000000001</v>
      </c>
      <c r="H90" s="89">
        <v>0.9081011705424088</v>
      </c>
      <c r="I90" s="89">
        <v>22.486811744121027</v>
      </c>
      <c r="J90" s="90">
        <v>2.4225763692589037</v>
      </c>
      <c r="K90" s="73"/>
      <c r="M90" s="290"/>
      <c r="N90" s="291"/>
      <c r="P90" s="225"/>
      <c r="AA90" s="40"/>
    </row>
    <row r="91" spans="2:27" ht="20.25" customHeight="1">
      <c r="B91" s="86" t="s">
        <v>118</v>
      </c>
      <c r="C91" s="65">
        <v>2</v>
      </c>
      <c r="D91" s="87">
        <v>7.5122733191489183E-2</v>
      </c>
      <c r="E91" s="87">
        <v>0.28261459085354268</v>
      </c>
      <c r="F91" s="87">
        <v>0.29169841894429116</v>
      </c>
      <c r="G91" s="88">
        <v>7.669875000000002</v>
      </c>
      <c r="H91" s="89">
        <v>0.61995500958799832</v>
      </c>
      <c r="I91" s="89">
        <v>7.5587641718839116</v>
      </c>
      <c r="J91" s="90">
        <v>2.7659669127378677</v>
      </c>
      <c r="K91" s="73"/>
      <c r="M91" s="290"/>
      <c r="N91" s="291"/>
      <c r="P91" s="225"/>
      <c r="AA91" s="40"/>
    </row>
    <row r="92" spans="2:27" ht="20.25" customHeight="1">
      <c r="B92" s="86" t="s">
        <v>118</v>
      </c>
      <c r="C92" s="65">
        <v>3</v>
      </c>
      <c r="D92" s="87">
        <v>2.7462791535454459E-2</v>
      </c>
      <c r="E92" s="87">
        <v>0.30069662289138488</v>
      </c>
      <c r="F92" s="87">
        <v>0.29531650649851965</v>
      </c>
      <c r="G92" s="88">
        <v>7.5503750000000007</v>
      </c>
      <c r="H92" s="89">
        <v>0.61661463955701445</v>
      </c>
      <c r="I92" s="89">
        <v>8.6725152864556136</v>
      </c>
      <c r="J92" s="90">
        <v>2.8063715721483602</v>
      </c>
      <c r="K92" s="73"/>
      <c r="M92" s="290"/>
      <c r="N92" s="291"/>
      <c r="P92" s="225"/>
      <c r="AA92" s="40"/>
    </row>
    <row r="93" spans="2:27" ht="20.25" customHeight="1">
      <c r="B93" s="86" t="s">
        <v>118</v>
      </c>
      <c r="C93" s="65">
        <v>4</v>
      </c>
      <c r="D93" s="87">
        <v>1.9309649941562146E-2</v>
      </c>
      <c r="E93" s="87">
        <v>0.29925592891932928</v>
      </c>
      <c r="F93" s="87">
        <v>0.29871569415288951</v>
      </c>
      <c r="G93" s="88">
        <v>7.0191250000000007</v>
      </c>
      <c r="H93" s="89">
        <v>0.55672243551146261</v>
      </c>
      <c r="I93" s="89">
        <v>5.5694248390494536</v>
      </c>
      <c r="J93" s="90">
        <v>2.832485241418083</v>
      </c>
      <c r="K93" s="73"/>
      <c r="M93" s="290"/>
      <c r="N93" s="291"/>
      <c r="P93" s="225"/>
      <c r="AA93" s="40"/>
    </row>
    <row r="94" spans="2:27" ht="20.25" customHeight="1">
      <c r="B94" s="86" t="s">
        <v>118</v>
      </c>
      <c r="C94" s="65">
        <v>5</v>
      </c>
      <c r="D94" s="87">
        <v>1.931429495169917E-2</v>
      </c>
      <c r="E94" s="87">
        <v>0.29717494836395558</v>
      </c>
      <c r="F94" s="87">
        <v>0.28109054913628606</v>
      </c>
      <c r="G94" s="88">
        <v>7.739749999999999</v>
      </c>
      <c r="H94" s="89">
        <v>0.57866720896050827</v>
      </c>
      <c r="I94" s="89">
        <v>5.4182146014506358</v>
      </c>
      <c r="J94" s="90">
        <v>2.7004198283374525</v>
      </c>
      <c r="K94" s="73"/>
      <c r="M94" s="290"/>
      <c r="N94" s="291"/>
      <c r="P94" s="225"/>
      <c r="AA94" s="40"/>
    </row>
    <row r="95" spans="2:27" ht="20.25" customHeight="1">
      <c r="B95" s="86" t="s">
        <v>118</v>
      </c>
      <c r="C95" s="65">
        <v>6</v>
      </c>
      <c r="D95" s="87">
        <v>1.9222789108244452E-2</v>
      </c>
      <c r="E95" s="87">
        <v>0.29036171389932169</v>
      </c>
      <c r="F95" s="87">
        <v>0.25894997778473078</v>
      </c>
      <c r="G95" s="88">
        <v>7.5362857142857136</v>
      </c>
      <c r="H95" s="89">
        <v>0.61368147137024887</v>
      </c>
      <c r="I95" s="89">
        <v>4.5978904085740187</v>
      </c>
      <c r="J95" s="90">
        <v>2.50257205106948</v>
      </c>
      <c r="K95" s="73"/>
    </row>
    <row r="96" spans="2:27" ht="20.25" customHeight="1">
      <c r="B96" s="86" t="s">
        <v>118</v>
      </c>
      <c r="C96" s="65">
        <v>7</v>
      </c>
      <c r="D96" s="87">
        <v>2.1758484225857438E-2</v>
      </c>
      <c r="E96" s="87">
        <v>0.29148594997112548</v>
      </c>
      <c r="F96" s="87">
        <v>0.25404933669958507</v>
      </c>
      <c r="G96" s="88">
        <v>8.5124285714285701</v>
      </c>
      <c r="H96" s="89">
        <v>0.40145840146878398</v>
      </c>
      <c r="I96" s="89">
        <v>5.124362699207869</v>
      </c>
      <c r="J96" s="90">
        <v>2.3818305385560352</v>
      </c>
      <c r="K96" s="73"/>
    </row>
    <row r="97" spans="2:11" ht="20.25" customHeight="1">
      <c r="B97" s="86" t="s">
        <v>118</v>
      </c>
      <c r="C97" s="65">
        <v>8</v>
      </c>
      <c r="D97" s="87">
        <v>3.1849289532038007E-2</v>
      </c>
      <c r="E97" s="87">
        <v>0.29230424409552691</v>
      </c>
      <c r="F97" s="87">
        <v>0.24001182832673104</v>
      </c>
      <c r="G97" s="88">
        <v>9.6808571428571408</v>
      </c>
      <c r="H97" s="89">
        <v>5.6649074382449122E-2</v>
      </c>
      <c r="I97" s="89">
        <v>6.1927738131722796</v>
      </c>
      <c r="J97" s="90">
        <v>2.2494039618336328</v>
      </c>
      <c r="K97" s="73"/>
    </row>
    <row r="98" spans="2:11" ht="20.25" customHeight="1">
      <c r="B98" s="86" t="s">
        <v>118</v>
      </c>
      <c r="C98" s="65">
        <v>9</v>
      </c>
      <c r="D98" s="87">
        <v>2.4903935815825402E-2</v>
      </c>
      <c r="E98" s="87">
        <v>0.30033302501975445</v>
      </c>
      <c r="F98" s="87">
        <v>0.25994565067776321</v>
      </c>
      <c r="G98" s="88">
        <v>9.2898571428571444</v>
      </c>
      <c r="H98" s="89">
        <v>5.2253146031289679E-2</v>
      </c>
      <c r="I98" s="89">
        <v>8.7510268774507249</v>
      </c>
      <c r="J98" s="90">
        <v>2.3052392528836849</v>
      </c>
      <c r="K98" s="73"/>
    </row>
    <row r="99" spans="2:11" ht="20.25" customHeight="1">
      <c r="B99" s="86" t="s">
        <v>118</v>
      </c>
      <c r="C99" s="65">
        <v>10</v>
      </c>
      <c r="D99" s="87">
        <v>2.4294659451358096E-2</v>
      </c>
      <c r="E99" s="87">
        <v>0.30289642299382108</v>
      </c>
      <c r="F99" s="87">
        <v>0.29637885448251311</v>
      </c>
      <c r="G99" s="88">
        <v>8.7942499999999999</v>
      </c>
      <c r="H99" s="89">
        <v>0.11326580426083303</v>
      </c>
      <c r="I99" s="89">
        <v>11.718291332485352</v>
      </c>
      <c r="J99" s="90">
        <v>2.5664313176601139</v>
      </c>
      <c r="K99" s="73"/>
    </row>
    <row r="100" spans="2:11" ht="20.25" customHeight="1">
      <c r="B100" s="86" t="s">
        <v>118</v>
      </c>
      <c r="C100" s="65">
        <v>11</v>
      </c>
      <c r="D100" s="87">
        <v>2.5083187073032635E-2</v>
      </c>
      <c r="E100" s="87">
        <v>0.31174223507574284</v>
      </c>
      <c r="F100" s="87">
        <v>0.29270477130319855</v>
      </c>
      <c r="G100" s="88">
        <v>8.4366250000000012</v>
      </c>
      <c r="H100" s="89">
        <v>0.1512567718917249</v>
      </c>
      <c r="I100" s="89">
        <v>9.7881465568114692</v>
      </c>
      <c r="J100" s="90">
        <v>2.6063729323002875</v>
      </c>
      <c r="K100" s="73" t="s">
        <v>67</v>
      </c>
    </row>
    <row r="101" spans="2:11" ht="20.25" hidden="1" customHeight="1">
      <c r="B101" s="86" t="s">
        <v>117</v>
      </c>
      <c r="C101" s="65">
        <v>1</v>
      </c>
      <c r="D101" s="87">
        <v>0.13076311934008963</v>
      </c>
      <c r="E101" s="87">
        <v>0.40066435811137185</v>
      </c>
      <c r="F101" s="87">
        <v>0.27392169968192676</v>
      </c>
      <c r="G101" s="88">
        <v>13.067999999999998</v>
      </c>
      <c r="H101" s="89">
        <v>1.7277341133368425</v>
      </c>
      <c r="I101" s="89">
        <v>28.180194306823829</v>
      </c>
      <c r="J101" s="90">
        <v>2.1018144674508519</v>
      </c>
      <c r="K101" s="73"/>
    </row>
    <row r="102" spans="2:11" ht="20.25" hidden="1" customHeight="1">
      <c r="B102" s="86" t="s">
        <v>117</v>
      </c>
      <c r="C102" s="65">
        <v>2</v>
      </c>
      <c r="D102" s="87">
        <v>9.1542734158212583E-2</v>
      </c>
      <c r="E102" s="87">
        <v>0.33601373247845018</v>
      </c>
      <c r="F102" s="87">
        <v>0.23236116449784502</v>
      </c>
      <c r="G102" s="88">
        <v>8.3662499999999991</v>
      </c>
      <c r="H102" s="89">
        <v>6.6556694127436658E-2</v>
      </c>
      <c r="I102" s="89">
        <v>6.2367537497062697</v>
      </c>
      <c r="J102" s="90">
        <v>2.5673013740397863</v>
      </c>
      <c r="K102" s="73"/>
    </row>
    <row r="103" spans="2:11" ht="20.25" hidden="1" customHeight="1">
      <c r="B103" s="86" t="s">
        <v>117</v>
      </c>
      <c r="C103" s="65">
        <v>3</v>
      </c>
      <c r="D103" s="87">
        <v>2.920638990383571E-2</v>
      </c>
      <c r="E103" s="87">
        <v>0.34732208173694884</v>
      </c>
      <c r="F103" s="87">
        <v>0.22351838038993652</v>
      </c>
      <c r="G103" s="88">
        <v>7.4183750000000002</v>
      </c>
      <c r="H103" s="89">
        <v>2.0985849985398614E-2</v>
      </c>
      <c r="I103" s="89">
        <v>4.487156287787049</v>
      </c>
      <c r="J103" s="90">
        <v>2.6052486223680931</v>
      </c>
      <c r="K103" s="73"/>
    </row>
    <row r="104" spans="2:11" ht="20.25" hidden="1" customHeight="1">
      <c r="B104" s="86" t="s">
        <v>117</v>
      </c>
      <c r="C104" s="65">
        <v>4</v>
      </c>
      <c r="D104" s="87">
        <v>2.7269341161435666E-2</v>
      </c>
      <c r="E104" s="87">
        <v>0.35069735028010335</v>
      </c>
      <c r="F104" s="87">
        <v>0.23773988808030772</v>
      </c>
      <c r="G104" s="88">
        <v>8.6829999999999998</v>
      </c>
      <c r="H104" s="89">
        <v>6.2667574399518769E-2</v>
      </c>
      <c r="I104" s="89">
        <v>6.6678299161087979</v>
      </c>
      <c r="J104" s="90">
        <v>2.4926627011765259</v>
      </c>
      <c r="K104" s="73"/>
    </row>
    <row r="105" spans="2:11" ht="20.25" hidden="1" customHeight="1">
      <c r="B105" s="86" t="s">
        <v>117</v>
      </c>
      <c r="C105" s="65">
        <v>5</v>
      </c>
      <c r="D105" s="87">
        <v>3.1993790582595459E-2</v>
      </c>
      <c r="E105" s="87">
        <v>0.35689909800416653</v>
      </c>
      <c r="F105" s="87">
        <v>0.2320766133245602</v>
      </c>
      <c r="G105" s="88">
        <v>9.93</v>
      </c>
      <c r="H105" s="89">
        <v>4.3110206809515828E-2</v>
      </c>
      <c r="I105" s="89">
        <v>9.6895321971864146</v>
      </c>
      <c r="J105" s="90">
        <v>2.3533236657371863</v>
      </c>
      <c r="K105" s="73"/>
    </row>
    <row r="106" spans="2:11" ht="20.25" hidden="1" customHeight="1">
      <c r="B106" s="86" t="s">
        <v>117</v>
      </c>
      <c r="C106" s="65">
        <v>6</v>
      </c>
      <c r="D106" s="87">
        <v>4.424071435630849E-2</v>
      </c>
      <c r="E106" s="87">
        <v>0.3568138635651612</v>
      </c>
      <c r="F106" s="87">
        <v>0.21867668037059712</v>
      </c>
      <c r="G106" s="88">
        <v>11.641599999999997</v>
      </c>
      <c r="H106" s="89">
        <v>2.4936814428225988E-2</v>
      </c>
      <c r="I106" s="89">
        <v>11.357759863809699</v>
      </c>
      <c r="J106" s="90">
        <v>2.0821291766389551</v>
      </c>
      <c r="K106" s="73"/>
    </row>
    <row r="107" spans="2:11" ht="20.25" hidden="1" customHeight="1">
      <c r="B107" s="86" t="s">
        <v>117</v>
      </c>
      <c r="C107" s="65">
        <v>7</v>
      </c>
      <c r="D107" s="87">
        <v>4.6016073996885475E-2</v>
      </c>
      <c r="E107" s="87">
        <v>0.3635739090725974</v>
      </c>
      <c r="F107" s="87">
        <v>0.20237424678645677</v>
      </c>
      <c r="G107" s="88">
        <v>11.87742857142857</v>
      </c>
      <c r="H107" s="89">
        <v>2.2721659444587212E-2</v>
      </c>
      <c r="I107" s="89">
        <v>9.5052275343189834</v>
      </c>
      <c r="J107" s="90">
        <v>2.0064581357130939</v>
      </c>
      <c r="K107" s="73"/>
    </row>
    <row r="108" spans="2:11" ht="20.25" hidden="1" customHeight="1">
      <c r="B108" s="86" t="s">
        <v>117</v>
      </c>
      <c r="C108" s="65">
        <v>8</v>
      </c>
      <c r="D108" s="87">
        <v>0</v>
      </c>
      <c r="E108" s="87">
        <v>0</v>
      </c>
      <c r="F108" s="87">
        <v>0</v>
      </c>
      <c r="G108" s="88">
        <v>0</v>
      </c>
      <c r="H108" s="89">
        <v>0</v>
      </c>
      <c r="I108" s="89">
        <v>0</v>
      </c>
      <c r="J108" s="90">
        <v>0</v>
      </c>
      <c r="K108" s="73"/>
    </row>
    <row r="109" spans="2:11" ht="20.25" hidden="1" customHeight="1">
      <c r="B109" s="86" t="s">
        <v>117</v>
      </c>
      <c r="C109" s="65">
        <v>9</v>
      </c>
      <c r="D109" s="87">
        <v>0</v>
      </c>
      <c r="E109" s="87">
        <v>0</v>
      </c>
      <c r="F109" s="87">
        <v>0</v>
      </c>
      <c r="G109" s="88">
        <v>0</v>
      </c>
      <c r="H109" s="89">
        <v>0</v>
      </c>
      <c r="I109" s="89">
        <v>0</v>
      </c>
      <c r="J109" s="90">
        <v>0</v>
      </c>
      <c r="K109" s="73" t="s">
        <v>119</v>
      </c>
    </row>
    <row r="110" spans="2:11" ht="20.25" customHeight="1">
      <c r="B110" s="84" t="s">
        <v>123</v>
      </c>
      <c r="C110" s="83"/>
      <c r="D110" s="84"/>
      <c r="E110" s="84"/>
      <c r="F110" s="84"/>
      <c r="G110" s="84"/>
      <c r="H110" s="84"/>
      <c r="I110" s="84"/>
      <c r="J110" s="84"/>
      <c r="K110" s="83"/>
    </row>
    <row r="111" spans="2:11" ht="20.25" customHeight="1">
      <c r="B111" s="221" t="str">
        <f>C68</f>
        <v>12</v>
      </c>
      <c r="C111" s="54"/>
      <c r="D111" s="66">
        <f>(SUMIFS(D$79:D$109,$B$79:$B$109,$B111,$C$79:$C$109,MAX($C$79:$C$109))/SUMIFS(D$79:D$109,$B$79:$B$109,$B111,$C$79:$C$109,MAX($C$79:$C$109)-1))-1</f>
        <v>0.23521056984619504</v>
      </c>
      <c r="E111" s="66">
        <f t="shared" ref="D111:J112" si="1">(SUMIFS(E$79:E$109,$B$79:$B$109,$B111,$C$79:$C$109,MAX($C$79:$C$109))/SUMIFS(E$79:E$109,$B$79:$B$109,$B111,$C$79:$C$109,MAX($C$79:$C$109)-1))-1</f>
        <v>1.2253946287674289E-2</v>
      </c>
      <c r="F111" s="66">
        <f t="shared" si="1"/>
        <v>1.1475873579140483E-2</v>
      </c>
      <c r="G111" s="66">
        <f t="shared" si="1"/>
        <v>-3.2277474840802345E-2</v>
      </c>
      <c r="H111" s="66">
        <f t="shared" si="1"/>
        <v>0.41868583265720627</v>
      </c>
      <c r="I111" s="66">
        <f t="shared" si="1"/>
        <v>-5.3328898924162482E-2</v>
      </c>
      <c r="J111" s="85">
        <f t="shared" si="1"/>
        <v>1.2383706487687718E-2</v>
      </c>
      <c r="K111" s="55"/>
    </row>
    <row r="112" spans="2:11" ht="20.25" customHeight="1">
      <c r="B112" s="42" t="str">
        <f>D68</f>
        <v>76</v>
      </c>
      <c r="C112" s="54"/>
      <c r="D112" s="66">
        <f t="shared" si="1"/>
        <v>3.2456829586489988E-2</v>
      </c>
      <c r="E112" s="66">
        <f t="shared" si="1"/>
        <v>2.9204082354258087E-2</v>
      </c>
      <c r="F112" s="66">
        <f>(SUMIFS(F$79:F$109,$B$79:$B$109,$B112,$C$79:$C$109,MAX($C$79:$C$109))/SUMIFS(F$79:F$109,$B$79:$B$109,$B112,$C$79:$C$109,MAX($C$79:$C$109)-1))-1</f>
        <v>-1.2396576623961986E-2</v>
      </c>
      <c r="G112" s="66">
        <f t="shared" si="1"/>
        <v>-4.0665775933138026E-2</v>
      </c>
      <c r="H112" s="66">
        <f>(SUMIFS(H$79:H$109,$B$79:$B$109,$B112,$C$79:$C$109,MAX($C$79:$C$109))/SUMIFS(H$79:H$109,$B$79:$B$109,$B112,$C$79:$C$109,MAX($C$79:$C$109)-1))-1</f>
        <v>0.33541427510994182</v>
      </c>
      <c r="I112" s="66">
        <f t="shared" si="1"/>
        <v>-0.16471213429582099</v>
      </c>
      <c r="J112" s="85">
        <f t="shared" si="1"/>
        <v>1.5563095090574741E-2</v>
      </c>
      <c r="K112" s="55"/>
    </row>
    <row r="113" spans="2:11" ht="20.25" hidden="1" customHeight="1">
      <c r="B113" s="42">
        <f>E68</f>
        <v>0</v>
      </c>
      <c r="C113" s="54"/>
      <c r="D113" s="66" t="s">
        <v>166</v>
      </c>
      <c r="E113" s="66" t="s">
        <v>166</v>
      </c>
      <c r="F113" s="66" t="s">
        <v>166</v>
      </c>
      <c r="G113" s="66" t="s">
        <v>166</v>
      </c>
      <c r="H113" s="66" t="s">
        <v>166</v>
      </c>
      <c r="I113" s="66" t="s">
        <v>166</v>
      </c>
      <c r="J113" s="85" t="s">
        <v>166</v>
      </c>
      <c r="K113" s="55"/>
    </row>
    <row r="114" spans="2:11" ht="20.25" customHeight="1" thickBot="1"/>
    <row r="115" spans="2:11" ht="17.25" thickTop="1">
      <c r="B115" s="25" t="s">
        <v>51</v>
      </c>
      <c r="C115" s="25"/>
      <c r="D115" s="25"/>
      <c r="E115" s="25"/>
      <c r="F115" s="169" t="s">
        <v>76</v>
      </c>
      <c r="G115" s="43"/>
      <c r="H115" s="25"/>
      <c r="I115" s="25"/>
    </row>
    <row r="116" spans="2:11">
      <c r="B116" s="26" t="s">
        <v>33</v>
      </c>
      <c r="C116" s="26" t="s">
        <v>52</v>
      </c>
      <c r="D116" s="26"/>
      <c r="E116" s="26"/>
      <c r="F116" s="91" t="s">
        <v>77</v>
      </c>
      <c r="G116" s="44"/>
      <c r="H116" s="46" t="s">
        <v>80</v>
      </c>
      <c r="I116" s="46"/>
    </row>
    <row r="117" spans="2:11">
      <c r="B117" s="26" t="s">
        <v>34</v>
      </c>
      <c r="C117" s="26" t="s">
        <v>53</v>
      </c>
      <c r="D117" s="26"/>
      <c r="E117" s="26"/>
      <c r="F117" s="91" t="s">
        <v>78</v>
      </c>
      <c r="G117" s="44"/>
      <c r="H117" s="46" t="s">
        <v>81</v>
      </c>
      <c r="I117" s="46"/>
    </row>
    <row r="118" spans="2:11">
      <c r="B118" s="26" t="s">
        <v>4</v>
      </c>
      <c r="C118" s="26" t="s">
        <v>54</v>
      </c>
      <c r="D118" s="26"/>
      <c r="E118" s="26"/>
      <c r="F118" s="91" t="s">
        <v>79</v>
      </c>
      <c r="G118" s="44"/>
      <c r="H118" s="46" t="s">
        <v>82</v>
      </c>
      <c r="I118" s="46"/>
    </row>
    <row r="119" spans="2:11">
      <c r="B119" s="26" t="s">
        <v>5</v>
      </c>
      <c r="C119" s="26" t="s">
        <v>55</v>
      </c>
      <c r="D119" s="26"/>
      <c r="E119" s="26"/>
      <c r="F119" s="91" t="s">
        <v>86</v>
      </c>
      <c r="G119" s="44"/>
      <c r="H119" s="46" t="s">
        <v>83</v>
      </c>
      <c r="I119" s="46"/>
    </row>
    <row r="120" spans="2:11">
      <c r="B120" s="26" t="s">
        <v>56</v>
      </c>
      <c r="C120" s="26" t="s">
        <v>57</v>
      </c>
      <c r="D120" s="26"/>
      <c r="E120" s="26"/>
      <c r="F120" s="91" t="s">
        <v>87</v>
      </c>
      <c r="G120" s="44"/>
      <c r="H120" s="46" t="s">
        <v>84</v>
      </c>
      <c r="I120" s="46"/>
    </row>
    <row r="121" spans="2:11" ht="17.25" thickBot="1">
      <c r="B121" s="27" t="s">
        <v>58</v>
      </c>
      <c r="C121" s="27" t="s">
        <v>59</v>
      </c>
      <c r="D121" s="27"/>
      <c r="E121" s="27"/>
      <c r="F121" s="92" t="s">
        <v>88</v>
      </c>
      <c r="G121" s="45"/>
      <c r="H121" s="47" t="s">
        <v>85</v>
      </c>
      <c r="I121" s="47"/>
    </row>
    <row r="122" spans="2:11" ht="17.25" thickTop="1"/>
    <row r="123" spans="2:11" ht="6.75" customHeight="1"/>
  </sheetData>
  <mergeCells count="3">
    <mergeCell ref="O9:P9"/>
    <mergeCell ref="C4:D4"/>
    <mergeCell ref="C5:D5"/>
  </mergeCells>
  <phoneticPr fontId="2" type="noConversion"/>
  <conditionalFormatting sqref="B79:K109">
    <cfRule type="expression" dxfId="76" priority="10">
      <formula>$B79&lt;&gt;$B80</formula>
    </cfRule>
  </conditionalFormatting>
  <conditionalFormatting sqref="C69:K69">
    <cfRule type="containsText" dxfId="75" priority="11" operator="containsText" text="F">
      <formula>NOT(ISERROR(SEARCH("F",C69)))</formula>
    </cfRule>
    <cfRule type="containsText" dxfId="74" priority="12" operator="containsText" text="D">
      <formula>NOT(ISERROR(SEARCH("D",C69)))</formula>
    </cfRule>
    <cfRule type="containsText" dxfId="73" priority="13" operator="containsText" text="S">
      <formula>NOT(ISERROR(SEARCH("S",C69)))</formula>
    </cfRule>
    <cfRule type="containsText" dxfId="72" priority="14" operator="containsText" text="A">
      <formula>NOT(ISERROR(SEARCH("A",C69)))</formula>
    </cfRule>
  </conditionalFormatting>
  <conditionalFormatting sqref="D56:K56 D58:K59 D60:D65 D66:K67 D76:K76 D110:K110 K111:K113">
    <cfRule type="containsText" dxfId="71" priority="69" operator="containsText" text="악화">
      <formula>NOT(ISERROR(SEARCH("악화",D56)))</formula>
    </cfRule>
  </conditionalFormatting>
  <conditionalFormatting sqref="D56:K56 D58:K59 D66:K67 D76:K76 D110:K110 K111:K113 D60:D65">
    <cfRule type="containsText" dxfId="70" priority="68" operator="containsText" text="개선">
      <formula>NOT(ISERROR(SEARCH("개선",D56)))</formula>
    </cfRule>
  </conditionalFormatting>
  <conditionalFormatting sqref="G4:G5">
    <cfRule type="containsText" dxfId="69" priority="19" operator="containsText" text="S">
      <formula>NOT(ISERROR(SEARCH("S",G4)))</formula>
    </cfRule>
    <cfRule type="containsText" dxfId="68" priority="20" operator="containsText" text="A">
      <formula>NOT(ISERROR(SEARCH("A",G4)))</formula>
    </cfRule>
  </conditionalFormatting>
  <conditionalFormatting sqref="G5">
    <cfRule type="containsText" dxfId="67" priority="15" operator="containsText" text="F">
      <formula>NOT(ISERROR(SEARCH("F",G5)))</formula>
    </cfRule>
    <cfRule type="containsText" dxfId="66" priority="16" operator="containsText" text="D">
      <formula>NOT(ISERROR(SEARCH("D",G5)))</formula>
    </cfRule>
  </conditionalFormatting>
  <conditionalFormatting sqref="J23 K70:K1048576">
    <cfRule type="containsText" dxfId="65" priority="5" operator="containsText" text="D">
      <formula>NOT(ISERROR(SEARCH("D",J23)))</formula>
    </cfRule>
    <cfRule type="containsText" dxfId="64" priority="6" operator="containsText" text="F">
      <formula>NOT(ISERROR(SEARCH("F",J23)))</formula>
    </cfRule>
    <cfRule type="containsText" dxfId="63" priority="7" operator="containsText" text="S">
      <formula>NOT(ISERROR(SEARCH("S",J23)))</formula>
    </cfRule>
    <cfRule type="containsText" dxfId="62" priority="8" operator="containsText" text="A">
      <formula>NOT(ISERROR(SEARCH("A",J23)))</formula>
    </cfRule>
  </conditionalFormatting>
  <conditionalFormatting sqref="K1:K22">
    <cfRule type="containsText" dxfId="61" priority="1" operator="containsText" text="D">
      <formula>NOT(ISERROR(SEARCH("D",K1)))</formula>
    </cfRule>
    <cfRule type="containsText" dxfId="60" priority="2" operator="containsText" text="F">
      <formula>NOT(ISERROR(SEARCH("F",K1)))</formula>
    </cfRule>
    <cfRule type="containsText" dxfId="59" priority="3" operator="containsText" text="S">
      <formula>NOT(ISERROR(SEARCH("S",K1)))</formula>
    </cfRule>
    <cfRule type="containsText" dxfId="58" priority="4" operator="containsText" text="A">
      <formula>NOT(ISERROR(SEARCH("A",K1)))</formula>
    </cfRule>
  </conditionalFormatting>
  <conditionalFormatting sqref="K25:K29 K31:K68">
    <cfRule type="containsText" dxfId="57" priority="21" operator="containsText" text="D">
      <formula>NOT(ISERROR(SEARCH("D",K25)))</formula>
    </cfRule>
    <cfRule type="containsText" dxfId="56" priority="22" operator="containsText" text="F">
      <formula>NOT(ISERROR(SEARCH("F",K25)))</formula>
    </cfRule>
    <cfRule type="containsText" dxfId="55" priority="23" operator="containsText" text="S">
      <formula>NOT(ISERROR(SEARCH("S",K25)))</formula>
    </cfRule>
    <cfRule type="containsText" dxfId="54" priority="24" operator="containsText" text="A">
      <formula>NOT(ISERROR(SEARCH("A",K25)))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74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D111:J113</xm:sqref>
        </x14:conditionalFormatting>
        <x14:conditionalFormatting xmlns:xm="http://schemas.microsoft.com/office/excel/2006/main">
          <x14:cfRule type="iconSet" priority="9" id="{0928F462-F03C-4211-8EAC-828D0F66B8D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2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1" t="s">
        <v>150</v>
      </c>
      <c r="B3" s="41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5" t="s">
        <v>38</v>
      </c>
      <c r="B4" s="135" t="s">
        <v>138</v>
      </c>
      <c r="C4" s="135" t="s">
        <v>1</v>
      </c>
      <c r="D4" s="135" t="s">
        <v>10</v>
      </c>
      <c r="E4" s="136" t="s">
        <v>137</v>
      </c>
      <c r="F4" s="123" t="s">
        <v>45</v>
      </c>
      <c r="G4" s="146" t="s">
        <v>140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23" t="s">
        <v>6</v>
      </c>
      <c r="O4" s="223" t="s">
        <v>7</v>
      </c>
      <c r="P4" s="223" t="s">
        <v>26</v>
      </c>
      <c r="Q4" s="223" t="s">
        <v>14</v>
      </c>
      <c r="R4" s="223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89</v>
      </c>
      <c r="AZ4" s="97" t="s">
        <v>65</v>
      </c>
      <c r="BA4" s="97" t="s">
        <v>122</v>
      </c>
      <c r="BB4" t="s">
        <v>130</v>
      </c>
      <c r="BC4" t="s">
        <v>131</v>
      </c>
      <c r="BD4" t="s">
        <v>112</v>
      </c>
      <c r="BE4" t="s">
        <v>132</v>
      </c>
      <c r="BF4" t="s">
        <v>133</v>
      </c>
      <c r="BG4" t="s">
        <v>89</v>
      </c>
      <c r="BH4" t="s">
        <v>132</v>
      </c>
      <c r="BI4" t="s">
        <v>133</v>
      </c>
      <c r="BJ4" t="s">
        <v>89</v>
      </c>
      <c r="BL4" t="s">
        <v>134</v>
      </c>
      <c r="BM4" t="s">
        <v>135</v>
      </c>
      <c r="BN4" t="s">
        <v>136</v>
      </c>
    </row>
    <row r="5" spans="1:66">
      <c r="A5" s="140" t="str">
        <f>W5</f>
        <v>미추홀교통</v>
      </c>
      <c r="B5" s="140" t="str">
        <f>V5</f>
        <v>12</v>
      </c>
      <c r="C5" s="141" t="str">
        <f>Y5</f>
        <v>70바2601</v>
      </c>
      <c r="D5" s="129" t="str">
        <f>Z5</f>
        <v>대형</v>
      </c>
      <c r="E5" s="125" t="str">
        <f>AZ5</f>
        <v>C</v>
      </c>
      <c r="F5" s="148">
        <f>G5/H5</f>
        <v>0.86809523809523803</v>
      </c>
      <c r="G5" s="149">
        <f>AE5</f>
        <v>1.823</v>
      </c>
      <c r="H5" s="150">
        <f>AF5</f>
        <v>2.1</v>
      </c>
      <c r="I5" s="151">
        <f>AC5</f>
        <v>4358.4120000000003</v>
      </c>
      <c r="J5" s="152">
        <f>AI5/AH5</f>
        <v>1.7873330346083158E-2</v>
      </c>
      <c r="K5" s="152">
        <f>AJ5/AH5</f>
        <v>0.37105158229959773</v>
      </c>
      <c r="L5" s="152">
        <f>AK5/AC5</f>
        <v>0.20810331836457865</v>
      </c>
      <c r="M5" s="153">
        <f>AG5</f>
        <v>12.686999999999999</v>
      </c>
      <c r="N5" s="154">
        <f>IF(AW5=0,AT5,"속도계이상")</f>
        <v>0.13800000000000001</v>
      </c>
      <c r="O5" s="154">
        <f>IF(AW5=0,AU5,"속도계이상")</f>
        <v>19.411000000000001</v>
      </c>
      <c r="P5" s="155">
        <f>AQ5/60</f>
        <v>0</v>
      </c>
      <c r="Q5" s="156">
        <f>AN5</f>
        <v>73</v>
      </c>
      <c r="R5" s="157">
        <f>AC5/(AH5-AI5-AJ5)</f>
        <v>26.001731642309863</v>
      </c>
      <c r="S5" s="142">
        <f>IF(AW5=0,AL5,"속도계이상")</f>
        <v>6</v>
      </c>
      <c r="T5" s="142">
        <f>IF(AW5=0,AM5,"속도계이상")</f>
        <v>846</v>
      </c>
      <c r="U5" t="s">
        <v>115</v>
      </c>
      <c r="V5" s="5" t="s">
        <v>116</v>
      </c>
      <c r="W5" t="s">
        <v>115</v>
      </c>
      <c r="X5" s="5" t="s">
        <v>116</v>
      </c>
      <c r="Y5" t="s">
        <v>169</v>
      </c>
      <c r="Z5" t="s">
        <v>164</v>
      </c>
      <c r="AA5" t="s">
        <v>48</v>
      </c>
      <c r="AB5">
        <v>511</v>
      </c>
      <c r="AC5" s="1">
        <v>4358.4120000000003</v>
      </c>
      <c r="AD5" s="1">
        <v>2391.2939999999999</v>
      </c>
      <c r="AE5" s="28">
        <v>1.823</v>
      </c>
      <c r="AF5">
        <v>2.1</v>
      </c>
      <c r="AG5">
        <v>12.686999999999999</v>
      </c>
      <c r="AH5">
        <v>274.30355200000002</v>
      </c>
      <c r="AI5">
        <v>4.9027180000000001</v>
      </c>
      <c r="AJ5">
        <v>101.780767</v>
      </c>
      <c r="AK5">
        <v>907</v>
      </c>
      <c r="AL5">
        <v>6</v>
      </c>
      <c r="AM5">
        <v>846</v>
      </c>
      <c r="AN5">
        <v>73</v>
      </c>
      <c r="AO5">
        <v>15.889010000000001</v>
      </c>
      <c r="AP5">
        <v>3166</v>
      </c>
      <c r="AQ5">
        <v>0</v>
      </c>
      <c r="AR5">
        <v>58</v>
      </c>
      <c r="AS5">
        <v>11237</v>
      </c>
      <c r="AT5">
        <v>0.13800000000000001</v>
      </c>
      <c r="AU5">
        <v>19.411000000000001</v>
      </c>
      <c r="AV5">
        <v>38156</v>
      </c>
      <c r="AW5">
        <v>0</v>
      </c>
      <c r="AX5" s="29">
        <v>0.46</v>
      </c>
      <c r="AY5">
        <v>0.86809523809523803</v>
      </c>
      <c r="AZ5" t="s">
        <v>69</v>
      </c>
      <c r="BA5" t="s">
        <v>168</v>
      </c>
      <c r="BB5">
        <v>2</v>
      </c>
      <c r="BC5" t="s">
        <v>254</v>
      </c>
      <c r="BD5">
        <v>9</v>
      </c>
      <c r="BE5">
        <v>73781.922000000006</v>
      </c>
      <c r="BF5">
        <v>5.9071543297557358E-2</v>
      </c>
      <c r="BG5">
        <v>5.1279725443546219E-2</v>
      </c>
      <c r="BH5">
        <v>117416.33200000001</v>
      </c>
      <c r="BI5">
        <v>3.711929955366005E-2</v>
      </c>
      <c r="BJ5">
        <v>3.2223087183962981E-2</v>
      </c>
      <c r="BK5">
        <v>1</v>
      </c>
      <c r="BL5" t="s">
        <v>69</v>
      </c>
      <c r="BM5">
        <v>0</v>
      </c>
      <c r="BN5" t="s">
        <v>257</v>
      </c>
    </row>
    <row r="6" spans="1:66">
      <c r="A6" s="137" t="str">
        <f t="shared" ref="A6:A7" si="0">W6</f>
        <v>미추홀교통</v>
      </c>
      <c r="B6" s="137" t="str">
        <f t="shared" ref="B6:B7" si="1">V6</f>
        <v>12</v>
      </c>
      <c r="C6" s="138" t="str">
        <f t="shared" ref="C6:C7" si="2">Y6</f>
        <v>70바2617</v>
      </c>
      <c r="D6" s="113" t="str">
        <f t="shared" ref="D6:D7" si="3">Z6</f>
        <v>대형</v>
      </c>
      <c r="E6" s="109" t="str">
        <f>AZ6</f>
        <v>C</v>
      </c>
      <c r="F6" s="158">
        <f>G6/H6</f>
        <v>0.8666666666666667</v>
      </c>
      <c r="G6" s="159">
        <f>AE6</f>
        <v>1.82</v>
      </c>
      <c r="H6" s="160">
        <f>AF6</f>
        <v>2.1</v>
      </c>
      <c r="I6" s="161">
        <f t="shared" ref="I6:I7" si="4">AC6</f>
        <v>5883.1350000000002</v>
      </c>
      <c r="J6" s="162">
        <f t="shared" ref="J6:J7" si="5">AI6/AH6</f>
        <v>1.4578265808023438E-2</v>
      </c>
      <c r="K6" s="162">
        <f t="shared" ref="K6:K7" si="6">AJ6/AH6</f>
        <v>0.36618454754570029</v>
      </c>
      <c r="L6" s="162">
        <f t="shared" ref="L6:L7" si="7">AK6/AC6</f>
        <v>0.23813833950776245</v>
      </c>
      <c r="M6" s="163">
        <f t="shared" ref="M6:M7" si="8">AG6</f>
        <v>10.994</v>
      </c>
      <c r="N6" s="164">
        <f t="shared" ref="N6:N7" si="9">IF(AW6=0,AT6,"속도계이상")</f>
        <v>0.23799999999999999</v>
      </c>
      <c r="O6" s="164">
        <f t="shared" ref="O6:O7" si="10">IF(AW6=0,AU6,"속도계이상")</f>
        <v>33.503</v>
      </c>
      <c r="P6" s="165">
        <f t="shared" ref="P6:P7" si="11">AQ6/60</f>
        <v>0.19499999999999998</v>
      </c>
      <c r="Q6" s="166">
        <f t="shared" ref="Q6:Q7" si="12">AN6</f>
        <v>87</v>
      </c>
      <c r="R6" s="167">
        <f t="shared" ref="R6:R7" si="13">AC6/(AH6-AI6-AJ6)</f>
        <v>25.38784721437516</v>
      </c>
      <c r="S6" s="139">
        <f t="shared" ref="S6:S7" si="14">IF(AW6=0,AL6,"속도계이상")</f>
        <v>14</v>
      </c>
      <c r="T6" s="139">
        <f t="shared" ref="T6:T7" si="15">IF(AW6=0,AM6,"속도계이상")</f>
        <v>1971</v>
      </c>
      <c r="U6" t="s">
        <v>115</v>
      </c>
      <c r="V6" s="5" t="s">
        <v>116</v>
      </c>
      <c r="W6" t="s">
        <v>115</v>
      </c>
      <c r="X6" s="5" t="s">
        <v>116</v>
      </c>
      <c r="Y6" t="s">
        <v>170</v>
      </c>
      <c r="Z6" t="s">
        <v>164</v>
      </c>
      <c r="AA6" t="s">
        <v>48</v>
      </c>
      <c r="AB6">
        <v>511</v>
      </c>
      <c r="AC6" s="1">
        <v>5883.1350000000002</v>
      </c>
      <c r="AD6" s="1">
        <v>3232.4479999999999</v>
      </c>
      <c r="AE6" s="28">
        <v>1.82</v>
      </c>
      <c r="AF6">
        <v>2.1</v>
      </c>
      <c r="AG6">
        <v>10.994</v>
      </c>
      <c r="AH6">
        <v>374.219065</v>
      </c>
      <c r="AI6">
        <v>5.4554650000000002</v>
      </c>
      <c r="AJ6">
        <v>137.03323900000001</v>
      </c>
      <c r="AK6">
        <v>1401</v>
      </c>
      <c r="AL6">
        <v>14</v>
      </c>
      <c r="AM6">
        <v>1971</v>
      </c>
      <c r="AN6">
        <v>87</v>
      </c>
      <c r="AO6">
        <v>15.721099000000001</v>
      </c>
      <c r="AP6">
        <v>3022.9</v>
      </c>
      <c r="AQ6">
        <v>11.7</v>
      </c>
      <c r="AR6">
        <v>29</v>
      </c>
      <c r="AS6">
        <v>11030</v>
      </c>
      <c r="AT6">
        <v>0.23799999999999999</v>
      </c>
      <c r="AU6">
        <v>33.503</v>
      </c>
      <c r="AV6">
        <v>51766</v>
      </c>
      <c r="AW6">
        <v>0</v>
      </c>
      <c r="AX6" s="29">
        <v>0.43</v>
      </c>
      <c r="AY6">
        <v>0.8666666666666667</v>
      </c>
      <c r="AZ6" t="s">
        <v>69</v>
      </c>
      <c r="BA6" t="s">
        <v>168</v>
      </c>
      <c r="BB6">
        <v>3</v>
      </c>
      <c r="BC6" t="s">
        <v>276</v>
      </c>
      <c r="BD6">
        <v>14</v>
      </c>
      <c r="BE6">
        <v>73781.922000000006</v>
      </c>
      <c r="BF6">
        <v>7.9736808699561929E-2</v>
      </c>
      <c r="BG6">
        <v>6.9105234206287003E-2</v>
      </c>
      <c r="BH6">
        <v>117416.33200000001</v>
      </c>
      <c r="BI6">
        <v>5.0104912151403259E-2</v>
      </c>
      <c r="BJ6">
        <v>4.3424257197882829E-2</v>
      </c>
      <c r="BK6">
        <v>2</v>
      </c>
      <c r="BL6" t="s">
        <v>69</v>
      </c>
      <c r="BM6">
        <v>0</v>
      </c>
      <c r="BN6" t="s">
        <v>257</v>
      </c>
    </row>
    <row r="7" spans="1:66">
      <c r="A7" s="140" t="str">
        <f t="shared" si="0"/>
        <v>미추홀교통</v>
      </c>
      <c r="B7" s="140" t="str">
        <f t="shared" si="1"/>
        <v>12</v>
      </c>
      <c r="C7" s="141" t="str">
        <f t="shared" si="2"/>
        <v>70바2619</v>
      </c>
      <c r="D7" s="129" t="str">
        <f t="shared" si="3"/>
        <v>대형</v>
      </c>
      <c r="E7" s="125" t="str">
        <f t="shared" ref="E7:E15" si="16">AZ7</f>
        <v>B</v>
      </c>
      <c r="F7" s="148">
        <f t="shared" ref="F7:F15" si="17">G7/H7</f>
        <v>0.94619047619047625</v>
      </c>
      <c r="G7" s="149">
        <f t="shared" ref="G7:G15" si="18">AE7</f>
        <v>1.9870000000000001</v>
      </c>
      <c r="H7" s="150">
        <f t="shared" ref="H7:H15" si="19">AF7</f>
        <v>2.1</v>
      </c>
      <c r="I7" s="151">
        <f t="shared" si="4"/>
        <v>4606.7340000000004</v>
      </c>
      <c r="J7" s="152">
        <f t="shared" si="5"/>
        <v>1.3456417091639907E-2</v>
      </c>
      <c r="K7" s="152">
        <f t="shared" si="6"/>
        <v>0.36038375603430767</v>
      </c>
      <c r="L7" s="152">
        <f t="shared" si="7"/>
        <v>0.11939044016867481</v>
      </c>
      <c r="M7" s="153">
        <f t="shared" si="8"/>
        <v>8.8849999999999998</v>
      </c>
      <c r="N7" s="154">
        <f t="shared" si="9"/>
        <v>0.19500000000000001</v>
      </c>
      <c r="O7" s="154">
        <f t="shared" si="10"/>
        <v>13.09</v>
      </c>
      <c r="P7" s="155">
        <f t="shared" si="11"/>
        <v>0.32</v>
      </c>
      <c r="Q7" s="156">
        <f t="shared" si="12"/>
        <v>87</v>
      </c>
      <c r="R7" s="157">
        <f t="shared" si="13"/>
        <v>24.466768515980171</v>
      </c>
      <c r="S7" s="142">
        <f t="shared" si="14"/>
        <v>9</v>
      </c>
      <c r="T7" s="142">
        <f t="shared" si="15"/>
        <v>603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171</v>
      </c>
      <c r="Z7" s="4" t="s">
        <v>164</v>
      </c>
      <c r="AA7" s="4" t="s">
        <v>48</v>
      </c>
      <c r="AB7" s="4">
        <v>511</v>
      </c>
      <c r="AC7" s="4">
        <v>4606.7340000000004</v>
      </c>
      <c r="AD7" s="4">
        <v>2318.5929999999998</v>
      </c>
      <c r="AE7" s="4">
        <v>1.9870000000000001</v>
      </c>
      <c r="AF7" s="4">
        <v>2.1</v>
      </c>
      <c r="AG7" s="4">
        <v>8.8849999999999998</v>
      </c>
      <c r="AH7" s="4">
        <v>300.69854199999997</v>
      </c>
      <c r="AI7" s="4">
        <v>4.0463250000000004</v>
      </c>
      <c r="AJ7" s="4">
        <v>108.36687000000001</v>
      </c>
      <c r="AK7" s="4">
        <v>550</v>
      </c>
      <c r="AL7" s="4">
        <v>9</v>
      </c>
      <c r="AM7" s="4">
        <v>603</v>
      </c>
      <c r="AN7" s="4">
        <v>87</v>
      </c>
      <c r="AO7" s="4">
        <v>15.320107</v>
      </c>
      <c r="AP7" s="4">
        <v>1694.2</v>
      </c>
      <c r="AQ7" s="4">
        <v>19.2</v>
      </c>
      <c r="AR7" s="4">
        <v>44</v>
      </c>
      <c r="AS7" s="4">
        <v>9581</v>
      </c>
      <c r="AT7" s="4">
        <v>0.19500000000000001</v>
      </c>
      <c r="AU7" s="4">
        <v>13.09</v>
      </c>
      <c r="AV7" s="4">
        <v>32439</v>
      </c>
      <c r="AW7" s="4">
        <v>0</v>
      </c>
      <c r="AX7" s="30">
        <v>0.43</v>
      </c>
      <c r="AY7">
        <v>0.94619047619047625</v>
      </c>
      <c r="AZ7" t="s">
        <v>68</v>
      </c>
      <c r="BA7" t="s">
        <v>168</v>
      </c>
      <c r="BB7">
        <v>1</v>
      </c>
      <c r="BC7" t="s">
        <v>175</v>
      </c>
      <c r="BD7">
        <v>10</v>
      </c>
      <c r="BE7">
        <v>73781.922000000006</v>
      </c>
      <c r="BF7">
        <v>6.2437164485902114E-2</v>
      </c>
      <c r="BG7">
        <v>5.9077450396898816E-2</v>
      </c>
      <c r="BH7">
        <v>117416.33200000001</v>
      </c>
      <c r="BI7">
        <v>3.923418421893813E-2</v>
      </c>
      <c r="BJ7">
        <v>3.7123011449061938E-2</v>
      </c>
      <c r="BK7">
        <v>1</v>
      </c>
      <c r="BL7" t="s">
        <v>68</v>
      </c>
      <c r="BM7">
        <v>0</v>
      </c>
      <c r="BN7" t="s">
        <v>257</v>
      </c>
    </row>
    <row r="8" spans="1:66">
      <c r="A8" s="137" t="str">
        <f t="shared" ref="A8:A15" si="20">W8</f>
        <v>미추홀교통</v>
      </c>
      <c r="B8" s="137" t="str">
        <f t="shared" ref="B8:B15" si="21">V8</f>
        <v>12</v>
      </c>
      <c r="C8" s="138" t="str">
        <f t="shared" ref="C8:C15" si="22">Y8</f>
        <v>70바2640</v>
      </c>
      <c r="D8" s="113" t="str">
        <f t="shared" ref="D8:D15" si="23">Z8</f>
        <v>대형</v>
      </c>
      <c r="E8" s="109" t="str">
        <f t="shared" si="16"/>
        <v>A</v>
      </c>
      <c r="F8" s="158">
        <f t="shared" si="17"/>
        <v>0.95190476190476192</v>
      </c>
      <c r="G8" s="159">
        <f t="shared" si="18"/>
        <v>1.9990000000000001</v>
      </c>
      <c r="H8" s="160">
        <f t="shared" si="19"/>
        <v>2.1</v>
      </c>
      <c r="I8" s="161">
        <f t="shared" ref="I8:I15" si="24">AC8</f>
        <v>5436.8630000000003</v>
      </c>
      <c r="J8" s="162">
        <f t="shared" ref="J8:J15" si="25">AI8/AH8</f>
        <v>1.7247926822281965E-2</v>
      </c>
      <c r="K8" s="162">
        <f t="shared" ref="K8:K15" si="26">AJ8/AH8</f>
        <v>0.34293604668784816</v>
      </c>
      <c r="L8" s="162">
        <f t="shared" ref="L8:L15" si="27">AK8/AC8</f>
        <v>0.18797604427406023</v>
      </c>
      <c r="M8" s="163">
        <f t="shared" ref="M8:M15" si="28">AG8</f>
        <v>9.4730000000000008</v>
      </c>
      <c r="N8" s="164">
        <f t="shared" ref="N8:N15" si="29">IF(AW8=0,AT8,"속도계이상")</f>
        <v>5.5E-2</v>
      </c>
      <c r="O8" s="164">
        <f t="shared" ref="O8:O15" si="30">IF(AW8=0,AU8,"속도계이상")</f>
        <v>10.263</v>
      </c>
      <c r="P8" s="165">
        <f t="shared" ref="P8:P15" si="31">AQ8/60</f>
        <v>0.81833333333333336</v>
      </c>
      <c r="Q8" s="166">
        <f t="shared" ref="Q8:Q15" si="32">AN8</f>
        <v>87</v>
      </c>
      <c r="R8" s="167">
        <f t="shared" ref="R8:R15" si="33">AC8/(AH8-AI8-AJ8)</f>
        <v>24.945228656539964</v>
      </c>
      <c r="S8" s="139">
        <f t="shared" ref="S8:S15" si="34">IF(AW8=0,AL8,"속도계이상")</f>
        <v>3</v>
      </c>
      <c r="T8" s="139">
        <f t="shared" ref="T8:T15" si="35">IF(AW8=0,AM8,"속도계이상")</f>
        <v>558</v>
      </c>
      <c r="U8" t="s">
        <v>115</v>
      </c>
      <c r="V8" s="5" t="s">
        <v>116</v>
      </c>
      <c r="W8" t="s">
        <v>115</v>
      </c>
      <c r="X8" s="5" t="s">
        <v>116</v>
      </c>
      <c r="Y8" t="s">
        <v>172</v>
      </c>
      <c r="Z8" t="s">
        <v>164</v>
      </c>
      <c r="AA8" t="s">
        <v>48</v>
      </c>
      <c r="AB8">
        <v>511</v>
      </c>
      <c r="AC8" s="1">
        <v>5436.8630000000003</v>
      </c>
      <c r="AD8" s="1">
        <v>2719.87</v>
      </c>
      <c r="AE8" s="28">
        <v>1.9990000000000001</v>
      </c>
      <c r="AF8">
        <v>2.1</v>
      </c>
      <c r="AG8">
        <v>9.4730000000000008</v>
      </c>
      <c r="AH8">
        <v>340.64795500000002</v>
      </c>
      <c r="AI8">
        <v>5.8754710000000001</v>
      </c>
      <c r="AJ8">
        <v>116.820463</v>
      </c>
      <c r="AK8">
        <v>1022</v>
      </c>
      <c r="AL8">
        <v>3</v>
      </c>
      <c r="AM8">
        <v>558</v>
      </c>
      <c r="AN8">
        <v>87</v>
      </c>
      <c r="AO8">
        <v>15.960357</v>
      </c>
      <c r="AP8">
        <v>1883.4</v>
      </c>
      <c r="AQ8">
        <v>49.1</v>
      </c>
      <c r="AR8">
        <v>7</v>
      </c>
      <c r="AS8">
        <v>1098</v>
      </c>
      <c r="AT8">
        <v>5.5E-2</v>
      </c>
      <c r="AU8">
        <v>10.263</v>
      </c>
      <c r="AV8">
        <v>48403</v>
      </c>
      <c r="AW8">
        <v>0</v>
      </c>
      <c r="AX8" s="29">
        <v>0.44</v>
      </c>
      <c r="AY8">
        <v>0.95190476190476192</v>
      </c>
      <c r="AZ8" t="s">
        <v>66</v>
      </c>
      <c r="BA8" t="s">
        <v>168</v>
      </c>
      <c r="BB8">
        <v>1</v>
      </c>
      <c r="BC8" t="s">
        <v>277</v>
      </c>
      <c r="BD8">
        <v>11</v>
      </c>
      <c r="BE8">
        <v>73781.922000000006</v>
      </c>
      <c r="BF8">
        <v>7.3688280985686444E-2</v>
      </c>
      <c r="BG8">
        <v>7.0144225566851043E-2</v>
      </c>
      <c r="BH8">
        <v>117416.33200000001</v>
      </c>
      <c r="BI8">
        <v>4.6304146172782848E-2</v>
      </c>
      <c r="BJ8">
        <v>4.4077137237806152E-2</v>
      </c>
      <c r="BK8">
        <v>1</v>
      </c>
      <c r="BL8" t="s">
        <v>68</v>
      </c>
      <c r="BM8">
        <v>1</v>
      </c>
      <c r="BN8" t="s">
        <v>255</v>
      </c>
    </row>
    <row r="9" spans="1:66">
      <c r="A9" s="140" t="str">
        <f t="shared" si="20"/>
        <v>미추홀교통</v>
      </c>
      <c r="B9" s="140" t="str">
        <f t="shared" si="21"/>
        <v>12</v>
      </c>
      <c r="C9" s="141" t="str">
        <f t="shared" si="22"/>
        <v>70바2642</v>
      </c>
      <c r="D9" s="129" t="str">
        <f t="shared" si="23"/>
        <v>대형</v>
      </c>
      <c r="E9" s="125" t="str">
        <f t="shared" si="16"/>
        <v>D</v>
      </c>
      <c r="F9" s="148">
        <f t="shared" si="17"/>
        <v>0.8414285714285713</v>
      </c>
      <c r="G9" s="149">
        <f t="shared" si="18"/>
        <v>1.7669999999999999</v>
      </c>
      <c r="H9" s="150">
        <f t="shared" si="19"/>
        <v>2.1</v>
      </c>
      <c r="I9" s="151">
        <f t="shared" si="24"/>
        <v>3689.482</v>
      </c>
      <c r="J9" s="152">
        <f t="shared" si="25"/>
        <v>3.3400383434238456E-2</v>
      </c>
      <c r="K9" s="152">
        <f t="shared" si="26"/>
        <v>0.34631419637244709</v>
      </c>
      <c r="L9" s="152">
        <f t="shared" si="27"/>
        <v>0.17400816700013716</v>
      </c>
      <c r="M9" s="153">
        <f t="shared" si="28"/>
        <v>13.129</v>
      </c>
      <c r="N9" s="154">
        <f t="shared" si="29"/>
        <v>1.9239999999999999</v>
      </c>
      <c r="O9" s="154">
        <f t="shared" si="30"/>
        <v>55.645000000000003</v>
      </c>
      <c r="P9" s="155">
        <f t="shared" si="31"/>
        <v>0.18833333333333335</v>
      </c>
      <c r="Q9" s="156">
        <f t="shared" si="32"/>
        <v>89</v>
      </c>
      <c r="R9" s="157">
        <f t="shared" si="33"/>
        <v>26.344701497009712</v>
      </c>
      <c r="S9" s="142">
        <f t="shared" si="34"/>
        <v>71</v>
      </c>
      <c r="T9" s="142">
        <f t="shared" si="35"/>
        <v>2053</v>
      </c>
      <c r="U9" t="s">
        <v>115</v>
      </c>
      <c r="V9" s="5" t="s">
        <v>116</v>
      </c>
      <c r="W9" t="s">
        <v>115</v>
      </c>
      <c r="X9" s="5" t="s">
        <v>116</v>
      </c>
      <c r="Y9" t="s">
        <v>173</v>
      </c>
      <c r="Z9" t="s">
        <v>164</v>
      </c>
      <c r="AA9" t="s">
        <v>48</v>
      </c>
      <c r="AB9">
        <v>511</v>
      </c>
      <c r="AC9" s="1">
        <v>3689.482</v>
      </c>
      <c r="AD9" s="1">
        <v>2087.5100000000002</v>
      </c>
      <c r="AE9" s="28">
        <v>1.7669999999999999</v>
      </c>
      <c r="AF9">
        <v>2.1</v>
      </c>
      <c r="AG9">
        <v>13.129</v>
      </c>
      <c r="AH9">
        <v>225.77743799999999</v>
      </c>
      <c r="AI9">
        <v>7.5410529999999998</v>
      </c>
      <c r="AJ9">
        <v>78.189931999999999</v>
      </c>
      <c r="AK9">
        <v>642</v>
      </c>
      <c r="AL9">
        <v>71</v>
      </c>
      <c r="AM9">
        <v>2053</v>
      </c>
      <c r="AN9">
        <v>89</v>
      </c>
      <c r="AO9">
        <v>16.341234</v>
      </c>
      <c r="AP9">
        <v>4001.9</v>
      </c>
      <c r="AQ9">
        <v>11.3</v>
      </c>
      <c r="AR9">
        <v>30</v>
      </c>
      <c r="AS9">
        <v>5507</v>
      </c>
      <c r="AT9">
        <v>1.9239999999999999</v>
      </c>
      <c r="AU9">
        <v>55.645000000000003</v>
      </c>
      <c r="AV9">
        <v>0</v>
      </c>
      <c r="AW9">
        <v>0</v>
      </c>
      <c r="AX9" s="29">
        <v>0.45</v>
      </c>
      <c r="AY9">
        <v>0.8414285714285713</v>
      </c>
      <c r="AZ9" t="s">
        <v>67</v>
      </c>
      <c r="BA9" t="s">
        <v>168</v>
      </c>
      <c r="BB9">
        <v>1</v>
      </c>
      <c r="BC9" t="s">
        <v>258</v>
      </c>
      <c r="BD9">
        <v>1</v>
      </c>
      <c r="BE9">
        <v>73781.922000000006</v>
      </c>
      <c r="BF9">
        <v>5.0005230278495585E-2</v>
      </c>
      <c r="BG9">
        <v>4.2075829477191282E-2</v>
      </c>
      <c r="BH9">
        <v>117416.33200000001</v>
      </c>
      <c r="BI9">
        <v>3.1422221569653526E-2</v>
      </c>
      <c r="BJ9">
        <v>2.6439555006465606E-2</v>
      </c>
      <c r="BK9">
        <v>1</v>
      </c>
      <c r="BL9" t="s">
        <v>67</v>
      </c>
      <c r="BM9">
        <v>0</v>
      </c>
      <c r="BN9" t="s">
        <v>257</v>
      </c>
    </row>
    <row r="10" spans="1:66">
      <c r="A10" s="137" t="str">
        <f t="shared" si="20"/>
        <v>미추홀교통</v>
      </c>
      <c r="B10" s="137" t="str">
        <f t="shared" si="21"/>
        <v>12</v>
      </c>
      <c r="C10" s="138" t="str">
        <f t="shared" si="22"/>
        <v>70바2651</v>
      </c>
      <c r="D10" s="113" t="str">
        <f t="shared" si="23"/>
        <v>대형</v>
      </c>
      <c r="E10" s="109" t="str">
        <f t="shared" si="16"/>
        <v>B</v>
      </c>
      <c r="F10" s="158">
        <f t="shared" si="17"/>
        <v>0.90761904761904755</v>
      </c>
      <c r="G10" s="159">
        <f t="shared" si="18"/>
        <v>1.9059999999999999</v>
      </c>
      <c r="H10" s="160">
        <f t="shared" si="19"/>
        <v>2.1</v>
      </c>
      <c r="I10" s="161">
        <f t="shared" si="24"/>
        <v>4543.4030000000002</v>
      </c>
      <c r="J10" s="162">
        <f t="shared" si="25"/>
        <v>1.2113339377472008E-2</v>
      </c>
      <c r="K10" s="162">
        <f t="shared" si="26"/>
        <v>0.34636309204035259</v>
      </c>
      <c r="L10" s="162">
        <f t="shared" si="27"/>
        <v>0.11709284868632608</v>
      </c>
      <c r="M10" s="163">
        <f t="shared" si="28"/>
        <v>10.346</v>
      </c>
      <c r="N10" s="164">
        <f t="shared" si="29"/>
        <v>6.6000000000000003E-2</v>
      </c>
      <c r="O10" s="164">
        <f t="shared" si="30"/>
        <v>15.121</v>
      </c>
      <c r="P10" s="165">
        <f t="shared" si="31"/>
        <v>0.31166666666666665</v>
      </c>
      <c r="Q10" s="166">
        <f t="shared" si="32"/>
        <v>89</v>
      </c>
      <c r="R10" s="167">
        <f t="shared" si="33"/>
        <v>25.04036953639617</v>
      </c>
      <c r="S10" s="139">
        <f t="shared" si="34"/>
        <v>3</v>
      </c>
      <c r="T10" s="139">
        <f t="shared" si="35"/>
        <v>687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174</v>
      </c>
      <c r="Z10" s="4" t="s">
        <v>164</v>
      </c>
      <c r="AA10" s="4" t="s">
        <v>48</v>
      </c>
      <c r="AB10" s="4">
        <v>511</v>
      </c>
      <c r="AC10" s="4">
        <v>4543.4030000000002</v>
      </c>
      <c r="AD10" s="4">
        <v>2384.2950000000001</v>
      </c>
      <c r="AE10" s="4">
        <v>1.9059999999999999</v>
      </c>
      <c r="AF10" s="4">
        <v>2.1</v>
      </c>
      <c r="AG10" s="4">
        <v>10.346</v>
      </c>
      <c r="AH10" s="4">
        <v>282.83158700000001</v>
      </c>
      <c r="AI10" s="4">
        <v>3.4260350000000002</v>
      </c>
      <c r="AJ10" s="4">
        <v>97.962423000000001</v>
      </c>
      <c r="AK10" s="4">
        <v>532</v>
      </c>
      <c r="AL10" s="4">
        <v>3</v>
      </c>
      <c r="AM10" s="4">
        <v>687</v>
      </c>
      <c r="AN10" s="4">
        <v>89</v>
      </c>
      <c r="AO10" s="4">
        <v>16.063987000000001</v>
      </c>
      <c r="AP10" s="4">
        <v>2101.9</v>
      </c>
      <c r="AQ10" s="4">
        <v>18.7</v>
      </c>
      <c r="AR10" s="4">
        <v>17</v>
      </c>
      <c r="AS10" s="4">
        <v>2544</v>
      </c>
      <c r="AT10" s="4">
        <v>6.6000000000000003E-2</v>
      </c>
      <c r="AU10" s="4">
        <v>15.121</v>
      </c>
      <c r="AV10" s="4">
        <v>37397</v>
      </c>
      <c r="AW10" s="4">
        <v>0</v>
      </c>
      <c r="AX10" s="30">
        <v>0.44</v>
      </c>
      <c r="AY10">
        <v>0.90761904761904755</v>
      </c>
      <c r="AZ10" t="s">
        <v>68</v>
      </c>
      <c r="BA10" t="s">
        <v>168</v>
      </c>
      <c r="BB10">
        <v>7</v>
      </c>
      <c r="BC10" t="s">
        <v>278</v>
      </c>
      <c r="BD10">
        <v>15</v>
      </c>
      <c r="BE10">
        <v>73781.922000000006</v>
      </c>
      <c r="BF10">
        <v>6.1578810592654389E-2</v>
      </c>
      <c r="BG10">
        <v>5.5890101423618693E-2</v>
      </c>
      <c r="BH10">
        <v>117416.33200000001</v>
      </c>
      <c r="BI10">
        <v>3.8694812915804594E-2</v>
      </c>
      <c r="BJ10">
        <v>3.5120149246439789E-2</v>
      </c>
      <c r="BK10">
        <v>1</v>
      </c>
      <c r="BL10" t="s">
        <v>69</v>
      </c>
      <c r="BM10">
        <v>1</v>
      </c>
      <c r="BN10" t="s">
        <v>255</v>
      </c>
    </row>
    <row r="11" spans="1:66">
      <c r="A11" s="140" t="str">
        <f t="shared" si="20"/>
        <v>미추홀교통</v>
      </c>
      <c r="B11" s="140" t="str">
        <f t="shared" si="21"/>
        <v>12</v>
      </c>
      <c r="C11" s="141" t="str">
        <f t="shared" si="22"/>
        <v>70바2722</v>
      </c>
      <c r="D11" s="129" t="str">
        <f t="shared" si="23"/>
        <v>대형</v>
      </c>
      <c r="E11" s="125" t="str">
        <f t="shared" si="16"/>
        <v>B</v>
      </c>
      <c r="F11" s="148">
        <f t="shared" si="17"/>
        <v>0.92636363636363617</v>
      </c>
      <c r="G11" s="149">
        <f t="shared" si="18"/>
        <v>2.0379999999999998</v>
      </c>
      <c r="H11" s="150">
        <f t="shared" si="19"/>
        <v>2.2000000000000002</v>
      </c>
      <c r="I11" s="151">
        <f t="shared" si="24"/>
        <v>6109.89</v>
      </c>
      <c r="J11" s="152">
        <f t="shared" si="25"/>
        <v>8.6751652644248799E-3</v>
      </c>
      <c r="K11" s="152">
        <f t="shared" si="26"/>
        <v>0.35282618021034795</v>
      </c>
      <c r="L11" s="152">
        <f t="shared" si="27"/>
        <v>0.22062590324866732</v>
      </c>
      <c r="M11" s="153">
        <f t="shared" si="28"/>
        <v>8.8070000000000004</v>
      </c>
      <c r="N11" s="154">
        <f t="shared" si="29"/>
        <v>0.78600000000000003</v>
      </c>
      <c r="O11" s="154">
        <f t="shared" si="30"/>
        <v>9.2639999999999993</v>
      </c>
      <c r="P11" s="155">
        <f t="shared" si="31"/>
        <v>0</v>
      </c>
      <c r="Q11" s="156">
        <f t="shared" si="32"/>
        <v>75</v>
      </c>
      <c r="R11" s="157">
        <f t="shared" si="33"/>
        <v>24.971442842716208</v>
      </c>
      <c r="S11" s="142">
        <f t="shared" si="34"/>
        <v>48</v>
      </c>
      <c r="T11" s="142">
        <f t="shared" si="35"/>
        <v>566</v>
      </c>
      <c r="U11" t="s">
        <v>115</v>
      </c>
      <c r="V11" s="5" t="s">
        <v>116</v>
      </c>
      <c r="W11" t="s">
        <v>115</v>
      </c>
      <c r="X11" s="5" t="s">
        <v>116</v>
      </c>
      <c r="Y11" t="s">
        <v>260</v>
      </c>
      <c r="Z11" t="s">
        <v>164</v>
      </c>
      <c r="AA11" t="s">
        <v>48</v>
      </c>
      <c r="AB11">
        <v>511</v>
      </c>
      <c r="AC11" s="1">
        <v>6109.89</v>
      </c>
      <c r="AD11" s="1">
        <v>2998.0720000000001</v>
      </c>
      <c r="AE11" s="28">
        <v>2.0379999999999998</v>
      </c>
      <c r="AF11">
        <v>2.2000000000000002</v>
      </c>
      <c r="AG11">
        <v>8.8070000000000004</v>
      </c>
      <c r="AH11">
        <v>383.20376599999997</v>
      </c>
      <c r="AI11">
        <v>3.3243559999999999</v>
      </c>
      <c r="AJ11">
        <v>135.20432099999999</v>
      </c>
      <c r="AK11">
        <v>1348</v>
      </c>
      <c r="AL11">
        <v>48</v>
      </c>
      <c r="AM11">
        <v>566</v>
      </c>
      <c r="AN11">
        <v>75</v>
      </c>
      <c r="AO11">
        <v>15.944232</v>
      </c>
      <c r="AP11">
        <v>3098.3</v>
      </c>
      <c r="AQ11">
        <v>0</v>
      </c>
      <c r="AR11">
        <v>27</v>
      </c>
      <c r="AS11">
        <v>4419</v>
      </c>
      <c r="AT11">
        <v>0.78600000000000003</v>
      </c>
      <c r="AU11">
        <v>9.2639999999999993</v>
      </c>
      <c r="AV11">
        <v>47934</v>
      </c>
      <c r="AW11">
        <v>0</v>
      </c>
      <c r="AX11" s="29">
        <v>0.43</v>
      </c>
      <c r="AY11">
        <v>0.92636363636363617</v>
      </c>
      <c r="AZ11" t="s">
        <v>68</v>
      </c>
      <c r="BA11" t="s">
        <v>168</v>
      </c>
      <c r="BB11">
        <v>3</v>
      </c>
      <c r="BC11" t="s">
        <v>244</v>
      </c>
      <c r="BD11">
        <v>11</v>
      </c>
      <c r="BE11">
        <v>73781.922000000006</v>
      </c>
      <c r="BF11">
        <v>8.2810122512124315E-2</v>
      </c>
      <c r="BG11">
        <v>7.6712286218049694E-2</v>
      </c>
      <c r="BH11">
        <v>117416.33200000001</v>
      </c>
      <c r="BI11">
        <v>5.2036117088038486E-2</v>
      </c>
      <c r="BJ11">
        <v>4.8204366647919279E-2</v>
      </c>
      <c r="BK11">
        <v>1</v>
      </c>
      <c r="BL11" t="s">
        <v>68</v>
      </c>
      <c r="BM11">
        <v>0</v>
      </c>
      <c r="BN11" t="s">
        <v>257</v>
      </c>
    </row>
    <row r="12" spans="1:66" s="2" customFormat="1">
      <c r="A12" s="137" t="str">
        <f t="shared" si="20"/>
        <v>미추홀교통</v>
      </c>
      <c r="B12" s="137" t="str">
        <f t="shared" si="21"/>
        <v>12</v>
      </c>
      <c r="C12" s="138" t="str">
        <f t="shared" si="22"/>
        <v>70바2733</v>
      </c>
      <c r="D12" s="113" t="str">
        <f t="shared" si="23"/>
        <v>대형</v>
      </c>
      <c r="E12" s="109" t="str">
        <f t="shared" si="16"/>
        <v>D</v>
      </c>
      <c r="F12" s="158">
        <f t="shared" si="17"/>
        <v>0.81571428571428573</v>
      </c>
      <c r="G12" s="159">
        <f t="shared" si="18"/>
        <v>1.7130000000000001</v>
      </c>
      <c r="H12" s="160">
        <f t="shared" si="19"/>
        <v>2.1</v>
      </c>
      <c r="I12" s="161">
        <f t="shared" si="24"/>
        <v>3223.096</v>
      </c>
      <c r="J12" s="162">
        <f t="shared" si="25"/>
        <v>1.8931849749470785E-2</v>
      </c>
      <c r="K12" s="162">
        <f t="shared" si="26"/>
        <v>0.36945498571675228</v>
      </c>
      <c r="L12" s="162">
        <f t="shared" si="27"/>
        <v>0.22369795997388847</v>
      </c>
      <c r="M12" s="163">
        <f t="shared" si="28"/>
        <v>11.292</v>
      </c>
      <c r="N12" s="164">
        <f t="shared" si="29"/>
        <v>1.21</v>
      </c>
      <c r="O12" s="164">
        <f t="shared" si="30"/>
        <v>13.031000000000001</v>
      </c>
      <c r="P12" s="165">
        <f t="shared" si="31"/>
        <v>0</v>
      </c>
      <c r="Q12" s="166">
        <f t="shared" si="32"/>
        <v>72</v>
      </c>
      <c r="R12" s="167">
        <f t="shared" si="33"/>
        <v>26.115555777531618</v>
      </c>
      <c r="S12" s="139">
        <f t="shared" si="34"/>
        <v>39</v>
      </c>
      <c r="T12" s="139">
        <f t="shared" si="35"/>
        <v>420</v>
      </c>
      <c r="U12" t="s">
        <v>115</v>
      </c>
      <c r="V12" s="5" t="s">
        <v>116</v>
      </c>
      <c r="W12" t="s">
        <v>115</v>
      </c>
      <c r="X12" s="5" t="s">
        <v>116</v>
      </c>
      <c r="Y12" t="s">
        <v>176</v>
      </c>
      <c r="Z12" t="s">
        <v>164</v>
      </c>
      <c r="AA12" t="s">
        <v>48</v>
      </c>
      <c r="AB12">
        <v>511</v>
      </c>
      <c r="AC12" s="1">
        <v>3223.096</v>
      </c>
      <c r="AD12" s="1">
        <v>1881.27</v>
      </c>
      <c r="AE12" s="28">
        <v>1.7130000000000001</v>
      </c>
      <c r="AF12">
        <v>2.1</v>
      </c>
      <c r="AG12">
        <v>11.292</v>
      </c>
      <c r="AH12">
        <v>201.78883999999999</v>
      </c>
      <c r="AI12">
        <v>3.820236</v>
      </c>
      <c r="AJ12">
        <v>74.551893000000007</v>
      </c>
      <c r="AK12">
        <v>721</v>
      </c>
      <c r="AL12">
        <v>39</v>
      </c>
      <c r="AM12">
        <v>420</v>
      </c>
      <c r="AN12">
        <v>72</v>
      </c>
      <c r="AO12">
        <v>15.972617</v>
      </c>
      <c r="AP12">
        <v>1577.9</v>
      </c>
      <c r="AQ12">
        <v>0</v>
      </c>
      <c r="AR12">
        <v>40</v>
      </c>
      <c r="AS12">
        <v>8292</v>
      </c>
      <c r="AT12">
        <v>1.21</v>
      </c>
      <c r="AU12">
        <v>13.031000000000001</v>
      </c>
      <c r="AV12">
        <v>0</v>
      </c>
      <c r="AW12">
        <v>0</v>
      </c>
      <c r="AX12" s="29">
        <v>0.4</v>
      </c>
      <c r="AY12" s="2">
        <v>0.81571428571428573</v>
      </c>
      <c r="AZ12" s="2" t="s">
        <v>67</v>
      </c>
      <c r="BA12" s="2" t="s">
        <v>168</v>
      </c>
      <c r="BB12" s="2">
        <v>2</v>
      </c>
      <c r="BC12" s="2" t="s">
        <v>262</v>
      </c>
      <c r="BD12" s="2">
        <v>1</v>
      </c>
      <c r="BE12" s="2">
        <v>73781.922000000006</v>
      </c>
      <c r="BF12" s="2">
        <v>4.3684088359747526E-2</v>
      </c>
      <c r="BG12" s="2">
        <v>3.5633734933451199E-2</v>
      </c>
      <c r="BH12" s="2">
        <v>117416.33200000001</v>
      </c>
      <c r="BI12" s="2">
        <v>2.7450150631515211E-2</v>
      </c>
      <c r="BJ12" s="2">
        <v>2.2391480015135981E-2</v>
      </c>
      <c r="BK12" s="2">
        <v>1</v>
      </c>
      <c r="BL12" s="2" t="s">
        <v>67</v>
      </c>
      <c r="BM12" s="2">
        <v>0</v>
      </c>
      <c r="BN12" s="2" t="s">
        <v>257</v>
      </c>
    </row>
    <row r="13" spans="1:66">
      <c r="A13" s="140" t="str">
        <f t="shared" si="20"/>
        <v>미추홀교통</v>
      </c>
      <c r="B13" s="140" t="str">
        <f t="shared" si="21"/>
        <v>12</v>
      </c>
      <c r="C13" s="141" t="str">
        <f t="shared" si="22"/>
        <v>70바2757</v>
      </c>
      <c r="D13" s="129" t="str">
        <f t="shared" si="23"/>
        <v>대형</v>
      </c>
      <c r="E13" s="125" t="str">
        <f t="shared" si="16"/>
        <v>C</v>
      </c>
      <c r="F13" s="148">
        <f t="shared" si="17"/>
        <v>0.85619047619047617</v>
      </c>
      <c r="G13" s="149">
        <f t="shared" si="18"/>
        <v>1.798</v>
      </c>
      <c r="H13" s="150">
        <f t="shared" si="19"/>
        <v>2.1</v>
      </c>
      <c r="I13" s="151">
        <f t="shared" si="24"/>
        <v>3823.59</v>
      </c>
      <c r="J13" s="152">
        <f t="shared" si="25"/>
        <v>1.5484846913556045E-2</v>
      </c>
      <c r="K13" s="152">
        <f t="shared" si="26"/>
        <v>0.37087375508142856</v>
      </c>
      <c r="L13" s="152">
        <f t="shared" si="27"/>
        <v>0.18804317408508756</v>
      </c>
      <c r="M13" s="153">
        <f t="shared" si="28"/>
        <v>10.602</v>
      </c>
      <c r="N13" s="154">
        <f t="shared" si="29"/>
        <v>0.23499999999999999</v>
      </c>
      <c r="O13" s="154">
        <f t="shared" si="30"/>
        <v>22.1</v>
      </c>
      <c r="P13" s="155">
        <f t="shared" si="31"/>
        <v>0.35</v>
      </c>
      <c r="Q13" s="156">
        <f t="shared" si="32"/>
        <v>93</v>
      </c>
      <c r="R13" s="157">
        <f t="shared" si="33"/>
        <v>26.370638122557938</v>
      </c>
      <c r="S13" s="142">
        <f t="shared" si="34"/>
        <v>9</v>
      </c>
      <c r="T13" s="142">
        <f t="shared" si="35"/>
        <v>845</v>
      </c>
      <c r="U13" t="s">
        <v>115</v>
      </c>
      <c r="V13" t="s">
        <v>116</v>
      </c>
      <c r="W13" s="4" t="s">
        <v>115</v>
      </c>
      <c r="X13" s="4" t="s">
        <v>116</v>
      </c>
      <c r="Y13" s="4" t="s">
        <v>177</v>
      </c>
      <c r="Z13" s="4" t="s">
        <v>164</v>
      </c>
      <c r="AA13" s="4" t="s">
        <v>48</v>
      </c>
      <c r="AB13" s="4">
        <v>511</v>
      </c>
      <c r="AC13" s="4">
        <v>3823.59</v>
      </c>
      <c r="AD13" s="4">
        <v>2126.9740000000002</v>
      </c>
      <c r="AE13" s="4">
        <v>1.798</v>
      </c>
      <c r="AF13" s="4">
        <v>2.1</v>
      </c>
      <c r="AG13" s="4">
        <v>10.602</v>
      </c>
      <c r="AH13" s="4">
        <v>236.284932</v>
      </c>
      <c r="AI13" s="4">
        <v>3.658836</v>
      </c>
      <c r="AJ13" s="4">
        <v>87.631879999999995</v>
      </c>
      <c r="AK13" s="4">
        <v>719</v>
      </c>
      <c r="AL13" s="4">
        <v>9</v>
      </c>
      <c r="AM13" s="4">
        <v>845</v>
      </c>
      <c r="AN13" s="4">
        <v>93</v>
      </c>
      <c r="AO13" s="4">
        <v>16.182115</v>
      </c>
      <c r="AP13" s="4">
        <v>2994.2</v>
      </c>
      <c r="AQ13" s="4">
        <v>21</v>
      </c>
      <c r="AR13" s="4">
        <v>28</v>
      </c>
      <c r="AS13" s="4">
        <v>4051</v>
      </c>
      <c r="AT13" s="4">
        <v>0.23499999999999999</v>
      </c>
      <c r="AU13" s="4">
        <v>22.1</v>
      </c>
      <c r="AV13" s="4">
        <v>35636</v>
      </c>
      <c r="AW13" s="4">
        <v>0</v>
      </c>
      <c r="AX13" s="30">
        <v>0.4</v>
      </c>
      <c r="AY13">
        <v>0.85619047619047617</v>
      </c>
      <c r="AZ13" t="s">
        <v>69</v>
      </c>
      <c r="BA13" t="s">
        <v>168</v>
      </c>
      <c r="BB13">
        <v>5</v>
      </c>
      <c r="BC13" t="s">
        <v>256</v>
      </c>
      <c r="BD13">
        <v>11</v>
      </c>
      <c r="BE13">
        <v>73781.922000000006</v>
      </c>
      <c r="BF13">
        <v>5.1822857094994082E-2</v>
      </c>
      <c r="BG13">
        <v>4.4370236693713982E-2</v>
      </c>
      <c r="BH13">
        <v>117416.33200000001</v>
      </c>
      <c r="BI13">
        <v>3.2564379544746808E-2</v>
      </c>
      <c r="BJ13">
        <v>2.7881311629264171E-2</v>
      </c>
      <c r="BK13">
        <v>1</v>
      </c>
      <c r="BL13" t="s">
        <v>69</v>
      </c>
      <c r="BM13">
        <v>0</v>
      </c>
      <c r="BN13" t="s">
        <v>257</v>
      </c>
    </row>
    <row r="14" spans="1:66">
      <c r="A14" s="137" t="str">
        <f t="shared" si="20"/>
        <v>미추홀교통</v>
      </c>
      <c r="B14" s="137" t="str">
        <f t="shared" si="21"/>
        <v>12</v>
      </c>
      <c r="C14" s="138" t="str">
        <f t="shared" si="22"/>
        <v>70바2758</v>
      </c>
      <c r="D14" s="113" t="str">
        <f t="shared" si="23"/>
        <v>대형</v>
      </c>
      <c r="E14" s="109" t="str">
        <f t="shared" si="16"/>
        <v>B</v>
      </c>
      <c r="F14" s="158">
        <f t="shared" si="17"/>
        <v>0.94142857142857139</v>
      </c>
      <c r="G14" s="159">
        <f t="shared" si="18"/>
        <v>1.9770000000000001</v>
      </c>
      <c r="H14" s="160">
        <f t="shared" si="19"/>
        <v>2.1</v>
      </c>
      <c r="I14" s="161">
        <f t="shared" si="24"/>
        <v>5722.0039999999999</v>
      </c>
      <c r="J14" s="162">
        <f t="shared" si="25"/>
        <v>1.6507283859880689E-2</v>
      </c>
      <c r="K14" s="162">
        <f t="shared" si="26"/>
        <v>0.36776556669472915</v>
      </c>
      <c r="L14" s="162">
        <f t="shared" si="27"/>
        <v>0.17493871028401939</v>
      </c>
      <c r="M14" s="163">
        <f t="shared" si="28"/>
        <v>10.428000000000001</v>
      </c>
      <c r="N14" s="164">
        <f t="shared" si="29"/>
        <v>0.105</v>
      </c>
      <c r="O14" s="164">
        <f t="shared" si="30"/>
        <v>18.875</v>
      </c>
      <c r="P14" s="165">
        <f t="shared" si="31"/>
        <v>0.15333333333333332</v>
      </c>
      <c r="Q14" s="166">
        <f t="shared" si="32"/>
        <v>85</v>
      </c>
      <c r="R14" s="167">
        <f t="shared" si="33"/>
        <v>24.969947606828789</v>
      </c>
      <c r="S14" s="139">
        <f t="shared" si="34"/>
        <v>6</v>
      </c>
      <c r="T14" s="139">
        <f t="shared" si="35"/>
        <v>1080</v>
      </c>
      <c r="U14" t="s">
        <v>115</v>
      </c>
      <c r="V14" s="5" t="s">
        <v>116</v>
      </c>
      <c r="W14" t="s">
        <v>115</v>
      </c>
      <c r="X14" s="5" t="s">
        <v>116</v>
      </c>
      <c r="Y14" t="s">
        <v>178</v>
      </c>
      <c r="Z14" t="s">
        <v>164</v>
      </c>
      <c r="AA14" t="s">
        <v>48</v>
      </c>
      <c r="AB14">
        <v>511</v>
      </c>
      <c r="AC14" s="1">
        <v>5722.0039999999999</v>
      </c>
      <c r="AD14" s="1">
        <v>2893.953</v>
      </c>
      <c r="AE14" s="28">
        <v>1.9770000000000001</v>
      </c>
      <c r="AF14">
        <v>2.1</v>
      </c>
      <c r="AG14">
        <v>10.428000000000001</v>
      </c>
      <c r="AH14">
        <v>372.17073699999997</v>
      </c>
      <c r="AI14">
        <v>6.1435279999999999</v>
      </c>
      <c r="AJ14">
        <v>136.87158199999999</v>
      </c>
      <c r="AK14">
        <v>1001</v>
      </c>
      <c r="AL14">
        <v>6</v>
      </c>
      <c r="AM14">
        <v>1080</v>
      </c>
      <c r="AN14">
        <v>85</v>
      </c>
      <c r="AO14">
        <v>15.374674000000001</v>
      </c>
      <c r="AP14">
        <v>3398.8</v>
      </c>
      <c r="AQ14">
        <v>9.1999999999999993</v>
      </c>
      <c r="AR14">
        <v>61</v>
      </c>
      <c r="AS14">
        <v>13060</v>
      </c>
      <c r="AT14">
        <v>0.105</v>
      </c>
      <c r="AU14">
        <v>18.875</v>
      </c>
      <c r="AV14">
        <v>46022</v>
      </c>
      <c r="AW14">
        <v>0</v>
      </c>
      <c r="AX14" s="29">
        <v>0.46</v>
      </c>
      <c r="AY14">
        <v>0.94142857142857139</v>
      </c>
      <c r="AZ14" t="s">
        <v>68</v>
      </c>
      <c r="BA14" t="s">
        <v>168</v>
      </c>
      <c r="BB14">
        <v>2</v>
      </c>
      <c r="BC14" t="s">
        <v>180</v>
      </c>
      <c r="BD14">
        <v>12</v>
      </c>
      <c r="BE14">
        <v>73781.922000000006</v>
      </c>
      <c r="BF14">
        <v>7.7552926853816567E-2</v>
      </c>
      <c r="BG14">
        <v>7.3010541138093021E-2</v>
      </c>
      <c r="BH14">
        <v>117416.33200000001</v>
      </c>
      <c r="BI14">
        <v>4.8732607317353425E-2</v>
      </c>
      <c r="BJ14">
        <v>4.5878268888765582E-2</v>
      </c>
      <c r="BK14">
        <v>1</v>
      </c>
      <c r="BL14" t="s">
        <v>69</v>
      </c>
      <c r="BM14">
        <v>1</v>
      </c>
      <c r="BN14" t="s">
        <v>255</v>
      </c>
    </row>
    <row r="15" spans="1:66">
      <c r="A15" s="140" t="str">
        <f t="shared" si="20"/>
        <v>미추홀교통</v>
      </c>
      <c r="B15" s="140" t="str">
        <f t="shared" si="21"/>
        <v>12</v>
      </c>
      <c r="C15" s="141" t="str">
        <f t="shared" si="22"/>
        <v>70바2759</v>
      </c>
      <c r="D15" s="129" t="str">
        <f t="shared" si="23"/>
        <v>대형</v>
      </c>
      <c r="E15" s="125" t="str">
        <f t="shared" si="16"/>
        <v>C</v>
      </c>
      <c r="F15" s="148">
        <f t="shared" si="17"/>
        <v>0.8666666666666667</v>
      </c>
      <c r="G15" s="149">
        <f t="shared" si="18"/>
        <v>1.82</v>
      </c>
      <c r="H15" s="150">
        <f t="shared" si="19"/>
        <v>2.1</v>
      </c>
      <c r="I15" s="151">
        <f t="shared" si="24"/>
        <v>5268.0219999999999</v>
      </c>
      <c r="J15" s="152">
        <f t="shared" si="25"/>
        <v>2.3845822189168812E-2</v>
      </c>
      <c r="K15" s="152">
        <f t="shared" si="26"/>
        <v>0.37808059033710828</v>
      </c>
      <c r="L15" s="152">
        <f t="shared" si="27"/>
        <v>0.24620246460626019</v>
      </c>
      <c r="M15" s="153">
        <f t="shared" si="28"/>
        <v>11.69</v>
      </c>
      <c r="N15" s="154">
        <f t="shared" si="29"/>
        <v>0.13300000000000001</v>
      </c>
      <c r="O15" s="154">
        <f t="shared" si="30"/>
        <v>26.821999999999999</v>
      </c>
      <c r="P15" s="155">
        <f t="shared" si="31"/>
        <v>0.30333333333333334</v>
      </c>
      <c r="Q15" s="156">
        <f t="shared" si="32"/>
        <v>93</v>
      </c>
      <c r="R15" s="157">
        <f t="shared" si="33"/>
        <v>26.369912087995807</v>
      </c>
      <c r="S15" s="142">
        <f t="shared" si="34"/>
        <v>7</v>
      </c>
      <c r="T15" s="142">
        <f t="shared" si="35"/>
        <v>1413</v>
      </c>
      <c r="U15" t="s">
        <v>115</v>
      </c>
      <c r="V15" s="5" t="s">
        <v>116</v>
      </c>
      <c r="W15" t="s">
        <v>115</v>
      </c>
      <c r="X15" s="5" t="s">
        <v>116</v>
      </c>
      <c r="Y15" t="s">
        <v>179</v>
      </c>
      <c r="Z15" t="s">
        <v>164</v>
      </c>
      <c r="AA15" t="s">
        <v>48</v>
      </c>
      <c r="AB15">
        <v>511</v>
      </c>
      <c r="AC15" s="1">
        <v>5268.0219999999999</v>
      </c>
      <c r="AD15" s="1">
        <v>2894.3429999999998</v>
      </c>
      <c r="AE15" s="28">
        <v>1.82</v>
      </c>
      <c r="AF15">
        <v>2.1</v>
      </c>
      <c r="AG15">
        <v>11.69</v>
      </c>
      <c r="AH15">
        <v>334.02907800000003</v>
      </c>
      <c r="AI15">
        <v>7.965198</v>
      </c>
      <c r="AJ15">
        <v>126.289911</v>
      </c>
      <c r="AK15">
        <v>1297</v>
      </c>
      <c r="AL15">
        <v>7</v>
      </c>
      <c r="AM15">
        <v>1413</v>
      </c>
      <c r="AN15">
        <v>93</v>
      </c>
      <c r="AO15">
        <v>15.771146999999999</v>
      </c>
      <c r="AP15">
        <v>3961.1</v>
      </c>
      <c r="AQ15">
        <v>18.2</v>
      </c>
      <c r="AR15">
        <v>69</v>
      </c>
      <c r="AS15">
        <v>11241</v>
      </c>
      <c r="AT15">
        <v>0.13300000000000001</v>
      </c>
      <c r="AU15">
        <v>26.821999999999999</v>
      </c>
      <c r="AV15">
        <v>44663</v>
      </c>
      <c r="AW15">
        <v>0</v>
      </c>
      <c r="AX15" s="29">
        <v>0.43</v>
      </c>
      <c r="AY15">
        <v>0.8666666666666667</v>
      </c>
      <c r="AZ15" t="s">
        <v>69</v>
      </c>
      <c r="BA15" t="s">
        <v>168</v>
      </c>
      <c r="BB15">
        <v>3</v>
      </c>
      <c r="BC15" t="s">
        <v>276</v>
      </c>
      <c r="BD15">
        <v>12</v>
      </c>
      <c r="BE15">
        <v>73781.922000000006</v>
      </c>
      <c r="BF15">
        <v>7.1399901997673626E-2</v>
      </c>
      <c r="BG15">
        <v>6.187991506465048E-2</v>
      </c>
      <c r="BH15">
        <v>117416.33200000001</v>
      </c>
      <c r="BI15">
        <v>4.4866177560375496E-2</v>
      </c>
      <c r="BJ15">
        <v>3.8884020552325434E-2</v>
      </c>
      <c r="BK15">
        <v>2</v>
      </c>
      <c r="BL15" t="s">
        <v>69</v>
      </c>
      <c r="BM15">
        <v>0</v>
      </c>
      <c r="BN15" t="s">
        <v>257</v>
      </c>
    </row>
    <row r="16" spans="1:66">
      <c r="A16" s="137" t="str">
        <f t="shared" ref="A16:A27" si="36">W16</f>
        <v>미추홀교통</v>
      </c>
      <c r="B16" s="137" t="str">
        <f t="shared" ref="B16:B27" si="37">V16</f>
        <v>12</v>
      </c>
      <c r="C16" s="138" t="str">
        <f t="shared" ref="C16:C27" si="38">Y16</f>
        <v>70바2761</v>
      </c>
      <c r="D16" s="113" t="str">
        <f t="shared" ref="D16:D27" si="39">Z16</f>
        <v>대형</v>
      </c>
      <c r="E16" s="109" t="str">
        <f t="shared" ref="E16:E27" si="40">AZ16</f>
        <v>C</v>
      </c>
      <c r="F16" s="158">
        <f t="shared" ref="F16:F27" si="41">G16/H16</f>
        <v>0.86857142857142855</v>
      </c>
      <c r="G16" s="159">
        <f t="shared" ref="G16:G27" si="42">AE16</f>
        <v>1.8240000000000001</v>
      </c>
      <c r="H16" s="160">
        <f t="shared" ref="H16:H27" si="43">AF16</f>
        <v>2.1</v>
      </c>
      <c r="I16" s="161">
        <f t="shared" ref="I16:I27" si="44">AC16</f>
        <v>4809.46</v>
      </c>
      <c r="J16" s="162">
        <f t="shared" ref="J16:J27" si="45">AI16/AH16</f>
        <v>1.4795571807876809E-2</v>
      </c>
      <c r="K16" s="162">
        <f t="shared" ref="K16:K27" si="46">AJ16/AH16</f>
        <v>0.35244592638847905</v>
      </c>
      <c r="L16" s="162">
        <f t="shared" ref="L16:L27" si="47">AK16/AC16</f>
        <v>0.22476535827307015</v>
      </c>
      <c r="M16" s="163">
        <f t="shared" ref="M16:M27" si="48">AG16</f>
        <v>11.055999999999999</v>
      </c>
      <c r="N16" s="164">
        <f t="shared" ref="N16:N27" si="49">IF(AW16=0,AT16,"속도계이상")</f>
        <v>0.22900000000000001</v>
      </c>
      <c r="O16" s="164">
        <f t="shared" ref="O16:O27" si="50">IF(AW16=0,AU16,"속도계이상")</f>
        <v>13.785</v>
      </c>
      <c r="P16" s="165">
        <f t="shared" ref="P16:P27" si="51">AQ16/60</f>
        <v>0</v>
      </c>
      <c r="Q16" s="166">
        <f t="shared" ref="Q16:Q27" si="52">AN16</f>
        <v>80</v>
      </c>
      <c r="R16" s="167">
        <f t="shared" ref="R16:R27" si="53">AC16/(AH16-AI16-AJ16)</f>
        <v>25.523693415240437</v>
      </c>
      <c r="S16" s="139">
        <f t="shared" ref="S16:S27" si="54">IF(AW16=0,AL16,"속도계이상")</f>
        <v>11</v>
      </c>
      <c r="T16" s="139">
        <f t="shared" ref="T16:T27" si="55">IF(AW16=0,AM16,"속도계이상")</f>
        <v>663</v>
      </c>
      <c r="U16" t="s">
        <v>115</v>
      </c>
      <c r="V16" t="s">
        <v>116</v>
      </c>
      <c r="W16" t="s">
        <v>115</v>
      </c>
      <c r="X16" s="4" t="s">
        <v>116</v>
      </c>
      <c r="Y16" s="4" t="s">
        <v>263</v>
      </c>
      <c r="Z16" s="4" t="s">
        <v>164</v>
      </c>
      <c r="AA16" s="4" t="s">
        <v>48</v>
      </c>
      <c r="AB16" s="4">
        <v>511</v>
      </c>
      <c r="AC16" s="4">
        <v>4809.46</v>
      </c>
      <c r="AD16" s="4">
        <v>2637.3310000000001</v>
      </c>
      <c r="AE16" s="4">
        <v>1.8240000000000001</v>
      </c>
      <c r="AF16" s="4">
        <v>2.1</v>
      </c>
      <c r="AG16" s="4">
        <v>11.055999999999999</v>
      </c>
      <c r="AH16" s="4">
        <v>297.79322200000001</v>
      </c>
      <c r="AI16" s="4">
        <v>4.406021</v>
      </c>
      <c r="AJ16" s="4">
        <v>104.956008</v>
      </c>
      <c r="AK16" s="4">
        <v>1081</v>
      </c>
      <c r="AL16" s="4">
        <v>11</v>
      </c>
      <c r="AM16" s="4">
        <v>663</v>
      </c>
      <c r="AN16" s="4">
        <v>80</v>
      </c>
      <c r="AO16" s="4">
        <v>16.150334000000001</v>
      </c>
      <c r="AP16" s="4">
        <v>1495.9</v>
      </c>
      <c r="AQ16" s="4">
        <v>0</v>
      </c>
      <c r="AR16" s="4">
        <v>13</v>
      </c>
      <c r="AS16" s="4">
        <v>1469</v>
      </c>
      <c r="AT16" s="4">
        <v>0.22900000000000001</v>
      </c>
      <c r="AU16" s="4">
        <v>13.785</v>
      </c>
      <c r="AV16" s="4">
        <v>41106</v>
      </c>
      <c r="AW16" s="4">
        <v>0</v>
      </c>
      <c r="AX16" s="4">
        <v>0.43</v>
      </c>
      <c r="AY16">
        <v>0.86857142857142855</v>
      </c>
      <c r="AZ16" t="s">
        <v>69</v>
      </c>
      <c r="BA16" t="s">
        <v>168</v>
      </c>
      <c r="BB16">
        <v>1</v>
      </c>
      <c r="BC16" t="s">
        <v>245</v>
      </c>
      <c r="BD16">
        <v>9</v>
      </c>
      <c r="BE16">
        <v>73781.922000000006</v>
      </c>
      <c r="BF16">
        <v>6.518480231512537E-2</v>
      </c>
      <c r="BG16">
        <v>5.6617656867994609E-2</v>
      </c>
      <c r="BH16">
        <v>117416.33200000001</v>
      </c>
      <c r="BI16">
        <v>4.0960741304710488E-2</v>
      </c>
      <c r="BJ16">
        <v>3.5577329590377106E-2</v>
      </c>
      <c r="BK16">
        <v>1</v>
      </c>
      <c r="BL16" t="s">
        <v>69</v>
      </c>
      <c r="BM16">
        <v>0</v>
      </c>
      <c r="BN16" t="s">
        <v>257</v>
      </c>
    </row>
    <row r="17" spans="1:66">
      <c r="A17" s="140" t="str">
        <f t="shared" si="36"/>
        <v>미추홀교통</v>
      </c>
      <c r="B17" s="140" t="str">
        <f t="shared" si="37"/>
        <v>12</v>
      </c>
      <c r="C17" s="141" t="str">
        <f t="shared" si="38"/>
        <v>70바2766</v>
      </c>
      <c r="D17" s="129" t="str">
        <f t="shared" si="39"/>
        <v>대형</v>
      </c>
      <c r="E17" s="125" t="str">
        <f t="shared" si="40"/>
        <v>B</v>
      </c>
      <c r="F17" s="148">
        <f t="shared" si="41"/>
        <v>0.90904761904761899</v>
      </c>
      <c r="G17" s="149">
        <f t="shared" si="42"/>
        <v>1.909</v>
      </c>
      <c r="H17" s="150">
        <f t="shared" si="43"/>
        <v>2.1</v>
      </c>
      <c r="I17" s="151">
        <f t="shared" si="44"/>
        <v>5239.7489999999998</v>
      </c>
      <c r="J17" s="152">
        <f t="shared" si="45"/>
        <v>3.6683032765685734E-2</v>
      </c>
      <c r="K17" s="152">
        <f t="shared" si="46"/>
        <v>0.34891964530103409</v>
      </c>
      <c r="L17" s="152">
        <f t="shared" si="47"/>
        <v>0.20554419686897216</v>
      </c>
      <c r="M17" s="153">
        <f t="shared" si="48"/>
        <v>9.9239999999999995</v>
      </c>
      <c r="N17" s="154">
        <f t="shared" si="49"/>
        <v>0.78200000000000003</v>
      </c>
      <c r="O17" s="154">
        <f t="shared" si="50"/>
        <v>20.898</v>
      </c>
      <c r="P17" s="155">
        <f t="shared" si="51"/>
        <v>0</v>
      </c>
      <c r="Q17" s="156">
        <f t="shared" si="52"/>
        <v>83</v>
      </c>
      <c r="R17" s="157">
        <f t="shared" si="53"/>
        <v>25.043166881176759</v>
      </c>
      <c r="S17" s="142">
        <f t="shared" si="54"/>
        <v>41</v>
      </c>
      <c r="T17" s="142">
        <f t="shared" si="55"/>
        <v>1095</v>
      </c>
      <c r="U17" t="s">
        <v>115</v>
      </c>
      <c r="V17" t="s">
        <v>116</v>
      </c>
      <c r="W17" t="s">
        <v>115</v>
      </c>
      <c r="X17" s="4" t="s">
        <v>116</v>
      </c>
      <c r="Y17" s="4" t="s">
        <v>181</v>
      </c>
      <c r="Z17" s="4" t="s">
        <v>164</v>
      </c>
      <c r="AA17" s="4" t="s">
        <v>48</v>
      </c>
      <c r="AB17" s="4">
        <v>511</v>
      </c>
      <c r="AC17" s="4">
        <v>5239.7489999999998</v>
      </c>
      <c r="AD17" s="4">
        <v>2745.116</v>
      </c>
      <c r="AE17" s="4">
        <v>1.909</v>
      </c>
      <c r="AF17" s="4">
        <v>2.1</v>
      </c>
      <c r="AG17" s="4">
        <v>9.9239999999999995</v>
      </c>
      <c r="AH17" s="4">
        <v>340.54297200000002</v>
      </c>
      <c r="AI17" s="4">
        <v>12.492149</v>
      </c>
      <c r="AJ17" s="4">
        <v>118.82213299999999</v>
      </c>
      <c r="AK17" s="4">
        <v>1077</v>
      </c>
      <c r="AL17" s="4">
        <v>41</v>
      </c>
      <c r="AM17" s="4">
        <v>1095</v>
      </c>
      <c r="AN17" s="4">
        <v>83</v>
      </c>
      <c r="AO17" s="4">
        <v>15.386454000000001</v>
      </c>
      <c r="AP17" s="4">
        <v>1822.8</v>
      </c>
      <c r="AQ17" s="4">
        <v>0</v>
      </c>
      <c r="AR17" s="4">
        <v>39</v>
      </c>
      <c r="AS17" s="4">
        <v>10103</v>
      </c>
      <c r="AT17" s="4">
        <v>0.78200000000000003</v>
      </c>
      <c r="AU17" s="4">
        <v>20.898</v>
      </c>
      <c r="AV17" s="4">
        <v>0</v>
      </c>
      <c r="AW17" s="4">
        <v>0</v>
      </c>
      <c r="AX17" s="4">
        <v>0.43</v>
      </c>
      <c r="AY17">
        <v>0.90904761904761899</v>
      </c>
      <c r="AZ17" t="s">
        <v>68</v>
      </c>
      <c r="BA17" t="s">
        <v>168</v>
      </c>
      <c r="BB17">
        <v>6</v>
      </c>
      <c r="BC17" t="s">
        <v>279</v>
      </c>
      <c r="BD17">
        <v>1</v>
      </c>
      <c r="BE17">
        <v>73781.922000000006</v>
      </c>
      <c r="BF17">
        <v>7.1016705148992998E-2</v>
      </c>
      <c r="BG17">
        <v>6.4557566728298862E-2</v>
      </c>
      <c r="BH17">
        <v>117416.33200000001</v>
      </c>
      <c r="BI17">
        <v>4.4625384822956311E-2</v>
      </c>
      <c r="BJ17">
        <v>4.0566599822392184E-2</v>
      </c>
      <c r="BK17">
        <v>1</v>
      </c>
      <c r="BL17" t="s">
        <v>68</v>
      </c>
      <c r="BM17">
        <v>0</v>
      </c>
      <c r="BN17" t="s">
        <v>257</v>
      </c>
    </row>
    <row r="18" spans="1:66">
      <c r="A18" s="137" t="str">
        <f t="shared" si="36"/>
        <v>미추홀교통</v>
      </c>
      <c r="B18" s="137" t="str">
        <f t="shared" si="37"/>
        <v>12</v>
      </c>
      <c r="C18" s="138" t="str">
        <f t="shared" si="38"/>
        <v>70바2771</v>
      </c>
      <c r="D18" s="113" t="str">
        <f t="shared" si="39"/>
        <v>대형</v>
      </c>
      <c r="E18" s="109" t="str">
        <f t="shared" si="40"/>
        <v>B</v>
      </c>
      <c r="F18" s="158">
        <f t="shared" si="41"/>
        <v>0.92047619047619045</v>
      </c>
      <c r="G18" s="159">
        <f t="shared" si="42"/>
        <v>1.9330000000000001</v>
      </c>
      <c r="H18" s="160">
        <f t="shared" si="43"/>
        <v>2.1</v>
      </c>
      <c r="I18" s="161">
        <f t="shared" si="44"/>
        <v>5978.4520000000002</v>
      </c>
      <c r="J18" s="162">
        <f t="shared" si="45"/>
        <v>1.5189300666402887E-2</v>
      </c>
      <c r="K18" s="162">
        <f t="shared" si="46"/>
        <v>0.3522197748467627</v>
      </c>
      <c r="L18" s="162">
        <f t="shared" si="47"/>
        <v>0.19453196245449489</v>
      </c>
      <c r="M18" s="163">
        <f t="shared" si="48"/>
        <v>10.051</v>
      </c>
      <c r="N18" s="164">
        <f t="shared" si="49"/>
        <v>0.20100000000000001</v>
      </c>
      <c r="O18" s="164">
        <f t="shared" si="50"/>
        <v>27.347999999999999</v>
      </c>
      <c r="P18" s="165">
        <f t="shared" si="51"/>
        <v>0.52666666666666673</v>
      </c>
      <c r="Q18" s="166">
        <f t="shared" si="52"/>
        <v>92</v>
      </c>
      <c r="R18" s="167">
        <f t="shared" si="53"/>
        <v>25.550659926896788</v>
      </c>
      <c r="S18" s="139">
        <f t="shared" si="54"/>
        <v>12</v>
      </c>
      <c r="T18" s="139">
        <f t="shared" si="55"/>
        <v>1635</v>
      </c>
      <c r="U18" t="s">
        <v>115</v>
      </c>
      <c r="V18" t="s">
        <v>116</v>
      </c>
      <c r="W18" t="s">
        <v>115</v>
      </c>
      <c r="X18" s="4" t="s">
        <v>116</v>
      </c>
      <c r="Y18" s="4" t="s">
        <v>182</v>
      </c>
      <c r="Z18" s="4" t="s">
        <v>164</v>
      </c>
      <c r="AA18" s="4" t="s">
        <v>48</v>
      </c>
      <c r="AB18" s="4">
        <v>511</v>
      </c>
      <c r="AC18" s="4">
        <v>5978.4520000000002</v>
      </c>
      <c r="AD18" s="4">
        <v>3092.482</v>
      </c>
      <c r="AE18" s="4">
        <v>1.9330000000000001</v>
      </c>
      <c r="AF18" s="4">
        <v>2.1</v>
      </c>
      <c r="AG18" s="4">
        <v>10.051</v>
      </c>
      <c r="AH18" s="4">
        <v>369.88240100000002</v>
      </c>
      <c r="AI18" s="4">
        <v>5.6182550000000004</v>
      </c>
      <c r="AJ18" s="4">
        <v>130.27989600000001</v>
      </c>
      <c r="AK18" s="4">
        <v>1163</v>
      </c>
      <c r="AL18" s="4">
        <v>12</v>
      </c>
      <c r="AM18" s="4">
        <v>1635</v>
      </c>
      <c r="AN18" s="4">
        <v>92</v>
      </c>
      <c r="AO18" s="4">
        <v>16.163115000000001</v>
      </c>
      <c r="AP18" s="4">
        <v>3230.7</v>
      </c>
      <c r="AQ18" s="4">
        <v>31.6</v>
      </c>
      <c r="AR18" s="4">
        <v>40</v>
      </c>
      <c r="AS18" s="4">
        <v>5960</v>
      </c>
      <c r="AT18" s="4">
        <v>0.20100000000000001</v>
      </c>
      <c r="AU18" s="4">
        <v>27.347999999999999</v>
      </c>
      <c r="AV18" s="4">
        <v>46083</v>
      </c>
      <c r="AW18" s="4">
        <v>0</v>
      </c>
      <c r="AX18" s="4">
        <v>0.43</v>
      </c>
      <c r="AY18">
        <v>0.92047619047619045</v>
      </c>
      <c r="AZ18" t="s">
        <v>68</v>
      </c>
      <c r="BA18" t="s">
        <v>168</v>
      </c>
      <c r="BB18">
        <v>4</v>
      </c>
      <c r="BC18" t="s">
        <v>261</v>
      </c>
      <c r="BD18">
        <v>14</v>
      </c>
      <c r="BE18">
        <v>73781.922000000006</v>
      </c>
      <c r="BF18">
        <v>8.1028683421936337E-2</v>
      </c>
      <c r="BG18">
        <v>7.4584973835525203E-2</v>
      </c>
      <c r="BH18">
        <v>117416.33200000001</v>
      </c>
      <c r="BI18">
        <v>5.0916698709341388E-2</v>
      </c>
      <c r="BJ18">
        <v>4.6867608859598522E-2</v>
      </c>
      <c r="BK18">
        <v>1</v>
      </c>
      <c r="BL18" t="s">
        <v>69</v>
      </c>
      <c r="BM18">
        <v>1</v>
      </c>
      <c r="BN18" t="s">
        <v>255</v>
      </c>
    </row>
    <row r="19" spans="1:66">
      <c r="A19" s="140" t="str">
        <f t="shared" si="36"/>
        <v>미추홀교통</v>
      </c>
      <c r="B19" s="140" t="str">
        <f t="shared" si="37"/>
        <v>12</v>
      </c>
      <c r="C19" s="141" t="str">
        <f t="shared" si="38"/>
        <v>70바2777</v>
      </c>
      <c r="D19" s="129" t="str">
        <f t="shared" si="39"/>
        <v>대형</v>
      </c>
      <c r="E19" s="125" t="str">
        <f t="shared" si="40"/>
        <v>B</v>
      </c>
      <c r="F19" s="148">
        <f t="shared" si="41"/>
        <v>0.91333333333333322</v>
      </c>
      <c r="G19" s="149">
        <f t="shared" si="42"/>
        <v>1.9179999999999999</v>
      </c>
      <c r="H19" s="150">
        <f t="shared" si="43"/>
        <v>2.1</v>
      </c>
      <c r="I19" s="151">
        <f t="shared" si="44"/>
        <v>5089.63</v>
      </c>
      <c r="J19" s="152">
        <f t="shared" si="45"/>
        <v>1.5865001891199902E-2</v>
      </c>
      <c r="K19" s="152">
        <f t="shared" si="46"/>
        <v>0.36595045791303105</v>
      </c>
      <c r="L19" s="152">
        <f t="shared" si="47"/>
        <v>0.20767717889119641</v>
      </c>
      <c r="M19" s="153">
        <f t="shared" si="48"/>
        <v>10.516</v>
      </c>
      <c r="N19" s="154">
        <f t="shared" si="49"/>
        <v>9.8000000000000004E-2</v>
      </c>
      <c r="O19" s="154">
        <f t="shared" si="50"/>
        <v>32.026000000000003</v>
      </c>
      <c r="P19" s="155">
        <f t="shared" si="51"/>
        <v>0.2</v>
      </c>
      <c r="Q19" s="156">
        <f t="shared" si="52"/>
        <v>91</v>
      </c>
      <c r="R19" s="157">
        <f t="shared" si="53"/>
        <v>26.040415022091501</v>
      </c>
      <c r="S19" s="142">
        <f t="shared" si="54"/>
        <v>5</v>
      </c>
      <c r="T19" s="142">
        <f t="shared" si="55"/>
        <v>1630</v>
      </c>
      <c r="U19" t="s">
        <v>115</v>
      </c>
      <c r="V19" t="s">
        <v>116</v>
      </c>
      <c r="W19" t="s">
        <v>115</v>
      </c>
      <c r="X19" s="4" t="s">
        <v>116</v>
      </c>
      <c r="Y19" s="4" t="s">
        <v>183</v>
      </c>
      <c r="Z19" s="4" t="s">
        <v>164</v>
      </c>
      <c r="AA19" s="4" t="s">
        <v>48</v>
      </c>
      <c r="AB19" s="4">
        <v>511</v>
      </c>
      <c r="AC19" s="4">
        <v>5089.63</v>
      </c>
      <c r="AD19" s="4">
        <v>2653.569</v>
      </c>
      <c r="AE19" s="4">
        <v>1.9179999999999999</v>
      </c>
      <c r="AF19" s="4">
        <v>2.1</v>
      </c>
      <c r="AG19" s="4">
        <v>10.516</v>
      </c>
      <c r="AH19" s="4">
        <v>316.16964400000001</v>
      </c>
      <c r="AI19" s="4">
        <v>5.016032</v>
      </c>
      <c r="AJ19" s="4">
        <v>115.702426</v>
      </c>
      <c r="AK19" s="4">
        <v>1057</v>
      </c>
      <c r="AL19" s="4">
        <v>5</v>
      </c>
      <c r="AM19" s="4">
        <v>1630</v>
      </c>
      <c r="AN19" s="4">
        <v>91</v>
      </c>
      <c r="AO19" s="4">
        <v>16.097781000000001</v>
      </c>
      <c r="AP19" s="4">
        <v>2854.4</v>
      </c>
      <c r="AQ19" s="4">
        <v>12</v>
      </c>
      <c r="AR19" s="4">
        <v>31</v>
      </c>
      <c r="AS19" s="4">
        <v>6023</v>
      </c>
      <c r="AT19" s="4">
        <v>9.8000000000000004E-2</v>
      </c>
      <c r="AU19" s="4">
        <v>32.026000000000003</v>
      </c>
      <c r="AV19" s="4">
        <v>40768</v>
      </c>
      <c r="AW19" s="4">
        <v>0</v>
      </c>
      <c r="AX19" s="4">
        <v>0.43</v>
      </c>
      <c r="AY19">
        <v>0.91333333333333322</v>
      </c>
      <c r="AZ19" t="s">
        <v>68</v>
      </c>
      <c r="BA19" t="s">
        <v>168</v>
      </c>
      <c r="BB19">
        <v>5</v>
      </c>
      <c r="BC19" t="s">
        <v>238</v>
      </c>
      <c r="BD19">
        <v>10</v>
      </c>
      <c r="BE19">
        <v>73781.922000000006</v>
      </c>
      <c r="BF19">
        <v>6.8982073955731318E-2</v>
      </c>
      <c r="BG19">
        <v>6.3003627546234592E-2</v>
      </c>
      <c r="BH19">
        <v>117416.33200000001</v>
      </c>
      <c r="BI19">
        <v>4.3346865919810879E-2</v>
      </c>
      <c r="BJ19">
        <v>3.9590137540093932E-2</v>
      </c>
      <c r="BK19">
        <v>1</v>
      </c>
      <c r="BL19" t="s">
        <v>68</v>
      </c>
      <c r="BM19">
        <v>0</v>
      </c>
      <c r="BN19" t="s">
        <v>257</v>
      </c>
    </row>
    <row r="20" spans="1:66">
      <c r="A20" s="137" t="str">
        <f t="shared" si="36"/>
        <v>미추홀교통</v>
      </c>
      <c r="B20" s="137" t="str">
        <f t="shared" si="37"/>
        <v>76</v>
      </c>
      <c r="C20" s="138" t="str">
        <f t="shared" si="38"/>
        <v>70바2677</v>
      </c>
      <c r="D20" s="113" t="str">
        <f t="shared" si="39"/>
        <v>중형</v>
      </c>
      <c r="E20" s="109" t="str">
        <f t="shared" si="40"/>
        <v>F</v>
      </c>
      <c r="F20" s="158">
        <f t="shared" si="41"/>
        <v>0.78516129032258064</v>
      </c>
      <c r="G20" s="159">
        <f t="shared" si="42"/>
        <v>2.4340000000000002</v>
      </c>
      <c r="H20" s="160">
        <f t="shared" si="43"/>
        <v>3.1</v>
      </c>
      <c r="I20" s="161">
        <f t="shared" si="44"/>
        <v>6256.0460000000003</v>
      </c>
      <c r="J20" s="162">
        <f t="shared" si="45"/>
        <v>3.1396969767668877E-2</v>
      </c>
      <c r="K20" s="162">
        <f t="shared" si="46"/>
        <v>0.32595945349661526</v>
      </c>
      <c r="L20" s="162">
        <f t="shared" si="47"/>
        <v>0.31377646519862545</v>
      </c>
      <c r="M20" s="163">
        <f t="shared" si="48"/>
        <v>8.6850000000000005</v>
      </c>
      <c r="N20" s="164">
        <f t="shared" si="49"/>
        <v>0.41599999999999998</v>
      </c>
      <c r="O20" s="164">
        <f t="shared" si="50"/>
        <v>14.706</v>
      </c>
      <c r="P20" s="165">
        <f t="shared" si="51"/>
        <v>0</v>
      </c>
      <c r="Q20" s="166">
        <f t="shared" si="52"/>
        <v>75</v>
      </c>
      <c r="R20" s="167">
        <f t="shared" si="53"/>
        <v>23.565201572430752</v>
      </c>
      <c r="S20" s="139">
        <f t="shared" si="54"/>
        <v>26</v>
      </c>
      <c r="T20" s="139">
        <f t="shared" si="55"/>
        <v>920</v>
      </c>
      <c r="U20" t="s">
        <v>115</v>
      </c>
      <c r="V20" t="s">
        <v>118</v>
      </c>
      <c r="W20" t="s">
        <v>115</v>
      </c>
      <c r="X20" s="4" t="s">
        <v>118</v>
      </c>
      <c r="Y20" s="4" t="s">
        <v>184</v>
      </c>
      <c r="Z20" s="4" t="s">
        <v>185</v>
      </c>
      <c r="AA20" s="4" t="s">
        <v>48</v>
      </c>
      <c r="AB20" s="4">
        <v>511</v>
      </c>
      <c r="AC20" s="4">
        <v>6256.0460000000003</v>
      </c>
      <c r="AD20" s="4">
        <v>2570.471</v>
      </c>
      <c r="AE20" s="4">
        <v>2.4340000000000002</v>
      </c>
      <c r="AF20" s="4">
        <v>3.1</v>
      </c>
      <c r="AG20" s="4">
        <v>8.6850000000000005</v>
      </c>
      <c r="AH20" s="4">
        <v>413.10324200000002</v>
      </c>
      <c r="AI20" s="4">
        <v>12.970190000000001</v>
      </c>
      <c r="AJ20" s="4">
        <v>134.65490700000001</v>
      </c>
      <c r="AK20" s="4">
        <v>1963</v>
      </c>
      <c r="AL20" s="4">
        <v>26</v>
      </c>
      <c r="AM20" s="4">
        <v>920</v>
      </c>
      <c r="AN20" s="4">
        <v>75</v>
      </c>
      <c r="AO20" s="4">
        <v>15.144024999999999</v>
      </c>
      <c r="AP20" s="4">
        <v>2286.3000000000002</v>
      </c>
      <c r="AQ20" s="4">
        <v>0</v>
      </c>
      <c r="AR20" s="4">
        <v>98</v>
      </c>
      <c r="AS20" s="4">
        <v>43418</v>
      </c>
      <c r="AT20" s="4">
        <v>0.41599999999999998</v>
      </c>
      <c r="AU20" s="4">
        <v>14.706</v>
      </c>
      <c r="AV20" s="4">
        <v>0</v>
      </c>
      <c r="AW20" s="4">
        <v>0</v>
      </c>
      <c r="AX20" s="4">
        <v>0.54</v>
      </c>
      <c r="AY20">
        <v>0.78516129032258064</v>
      </c>
      <c r="AZ20" t="s">
        <v>70</v>
      </c>
      <c r="BA20" t="s">
        <v>246</v>
      </c>
      <c r="BB20">
        <v>2</v>
      </c>
      <c r="BC20" t="s">
        <v>247</v>
      </c>
      <c r="BD20">
        <v>1</v>
      </c>
      <c r="BE20">
        <v>43634.41</v>
      </c>
      <c r="BF20">
        <v>0.14337413981305122</v>
      </c>
      <c r="BG20">
        <v>0.11257182461450538</v>
      </c>
      <c r="BH20">
        <v>117416.33200000001</v>
      </c>
      <c r="BI20">
        <v>5.3280884298105992E-2</v>
      </c>
      <c r="BJ20">
        <v>4.1834087865029027E-2</v>
      </c>
      <c r="BK20">
        <v>1</v>
      </c>
      <c r="BL20" t="s">
        <v>70</v>
      </c>
      <c r="BM20">
        <v>0</v>
      </c>
      <c r="BN20" t="s">
        <v>257</v>
      </c>
    </row>
    <row r="21" spans="1:66">
      <c r="A21" s="140" t="str">
        <f t="shared" si="36"/>
        <v>미추홀교통</v>
      </c>
      <c r="B21" s="140" t="str">
        <f t="shared" si="37"/>
        <v>76</v>
      </c>
      <c r="C21" s="141" t="str">
        <f t="shared" si="38"/>
        <v>70바2683</v>
      </c>
      <c r="D21" s="129" t="str">
        <f t="shared" si="39"/>
        <v>중형</v>
      </c>
      <c r="E21" s="125" t="str">
        <f t="shared" si="40"/>
        <v>B</v>
      </c>
      <c r="F21" s="148">
        <f t="shared" si="41"/>
        <v>0.91580645161290319</v>
      </c>
      <c r="G21" s="149">
        <f t="shared" si="42"/>
        <v>2.839</v>
      </c>
      <c r="H21" s="150">
        <f t="shared" si="43"/>
        <v>3.1</v>
      </c>
      <c r="I21" s="151">
        <f t="shared" si="44"/>
        <v>2782.7739999999999</v>
      </c>
      <c r="J21" s="152">
        <f t="shared" si="45"/>
        <v>3.5545692138917805E-2</v>
      </c>
      <c r="K21" s="152">
        <f t="shared" si="46"/>
        <v>0.32015754073035768</v>
      </c>
      <c r="L21" s="152">
        <f t="shared" si="47"/>
        <v>0.22926763006985118</v>
      </c>
      <c r="M21" s="153">
        <f t="shared" si="48"/>
        <v>14.064</v>
      </c>
      <c r="N21" s="154">
        <f t="shared" si="49"/>
        <v>0.43099999999999999</v>
      </c>
      <c r="O21" s="154">
        <f t="shared" si="50"/>
        <v>22.675000000000001</v>
      </c>
      <c r="P21" s="155">
        <f t="shared" si="51"/>
        <v>0</v>
      </c>
      <c r="Q21" s="156">
        <f t="shared" si="52"/>
        <v>82</v>
      </c>
      <c r="R21" s="157">
        <f t="shared" si="53"/>
        <v>24.31135975497051</v>
      </c>
      <c r="S21" s="142">
        <f t="shared" si="54"/>
        <v>12</v>
      </c>
      <c r="T21" s="142">
        <f t="shared" si="55"/>
        <v>631</v>
      </c>
      <c r="U21" t="s">
        <v>115</v>
      </c>
      <c r="V21" t="s">
        <v>118</v>
      </c>
      <c r="W21" t="s">
        <v>115</v>
      </c>
      <c r="X21" s="4" t="s">
        <v>118</v>
      </c>
      <c r="Y21" s="4" t="s">
        <v>264</v>
      </c>
      <c r="Z21" s="4" t="s">
        <v>185</v>
      </c>
      <c r="AA21" s="4" t="s">
        <v>48</v>
      </c>
      <c r="AB21" s="4">
        <v>511</v>
      </c>
      <c r="AC21" s="4">
        <v>2782.7739999999999</v>
      </c>
      <c r="AD21" s="4">
        <v>980.33900000000006</v>
      </c>
      <c r="AE21" s="4">
        <v>2.839</v>
      </c>
      <c r="AF21" s="4">
        <v>3.1</v>
      </c>
      <c r="AG21" s="4">
        <v>14.064</v>
      </c>
      <c r="AH21" s="4">
        <v>177.65716800000001</v>
      </c>
      <c r="AI21" s="4">
        <v>6.3149470000000001</v>
      </c>
      <c r="AJ21" s="4">
        <v>56.878281999999999</v>
      </c>
      <c r="AK21" s="4">
        <v>638</v>
      </c>
      <c r="AL21" s="4">
        <v>12</v>
      </c>
      <c r="AM21" s="4">
        <v>631</v>
      </c>
      <c r="AN21" s="4">
        <v>82</v>
      </c>
      <c r="AO21" s="4">
        <v>15.663729999999999</v>
      </c>
      <c r="AP21" s="4">
        <v>1779.1</v>
      </c>
      <c r="AQ21" s="4">
        <v>0</v>
      </c>
      <c r="AR21" s="4">
        <v>26</v>
      </c>
      <c r="AS21" s="4">
        <v>8787</v>
      </c>
      <c r="AT21" s="4">
        <v>0.43099999999999999</v>
      </c>
      <c r="AU21" s="4">
        <v>22.675000000000001</v>
      </c>
      <c r="AV21" s="4">
        <v>23222</v>
      </c>
      <c r="AW21" s="4">
        <v>0</v>
      </c>
      <c r="AX21" s="4">
        <v>0.82</v>
      </c>
      <c r="AY21">
        <v>0.91580645161290319</v>
      </c>
      <c r="AZ21" t="s">
        <v>68</v>
      </c>
      <c r="BA21" t="s">
        <v>246</v>
      </c>
      <c r="BB21">
        <v>2</v>
      </c>
      <c r="BC21" t="s">
        <v>267</v>
      </c>
      <c r="BD21">
        <v>12</v>
      </c>
      <c r="BE21">
        <v>43634.41</v>
      </c>
      <c r="BF21">
        <v>6.3774759415791332E-2</v>
      </c>
      <c r="BG21">
        <v>5.8405336123042446E-2</v>
      </c>
      <c r="BH21">
        <v>117416.33200000001</v>
      </c>
      <c r="BI21">
        <v>2.3700059034376917E-2</v>
      </c>
      <c r="BJ21">
        <v>2.1704666967289052E-2</v>
      </c>
      <c r="BK21">
        <v>1</v>
      </c>
      <c r="BL21" t="s">
        <v>68</v>
      </c>
      <c r="BM21">
        <v>0</v>
      </c>
      <c r="BN21" t="s">
        <v>257</v>
      </c>
    </row>
    <row r="22" spans="1:66">
      <c r="A22" s="137" t="str">
        <f t="shared" si="36"/>
        <v>미추홀교통</v>
      </c>
      <c r="B22" s="137" t="str">
        <f t="shared" si="37"/>
        <v>76</v>
      </c>
      <c r="C22" s="138" t="str">
        <f t="shared" si="38"/>
        <v>70바2690</v>
      </c>
      <c r="D22" s="113" t="str">
        <f t="shared" si="39"/>
        <v>중형</v>
      </c>
      <c r="E22" s="109" t="str">
        <f t="shared" si="40"/>
        <v>F</v>
      </c>
      <c r="F22" s="158">
        <f t="shared" si="41"/>
        <v>0.79032258064516137</v>
      </c>
      <c r="G22" s="159">
        <f t="shared" si="42"/>
        <v>2.4500000000000002</v>
      </c>
      <c r="H22" s="160">
        <f t="shared" si="43"/>
        <v>3.1</v>
      </c>
      <c r="I22" s="161">
        <f t="shared" si="44"/>
        <v>5253.7139999999999</v>
      </c>
      <c r="J22" s="162">
        <f t="shared" si="45"/>
        <v>3.5670530924006197E-2</v>
      </c>
      <c r="K22" s="162">
        <f t="shared" si="46"/>
        <v>0.31270473167653873</v>
      </c>
      <c r="L22" s="162">
        <f t="shared" si="47"/>
        <v>0.22726779569653011</v>
      </c>
      <c r="M22" s="163">
        <f t="shared" si="48"/>
        <v>8.2560000000000002</v>
      </c>
      <c r="N22" s="164">
        <f t="shared" si="49"/>
        <v>0.26600000000000001</v>
      </c>
      <c r="O22" s="164">
        <f t="shared" si="50"/>
        <v>7.1189999999999998</v>
      </c>
      <c r="P22" s="165">
        <f t="shared" si="51"/>
        <v>0</v>
      </c>
      <c r="Q22" s="166">
        <f t="shared" si="52"/>
        <v>74</v>
      </c>
      <c r="R22" s="167">
        <f t="shared" si="53"/>
        <v>23.509141179670678</v>
      </c>
      <c r="S22" s="139">
        <f t="shared" si="54"/>
        <v>14</v>
      </c>
      <c r="T22" s="139">
        <f t="shared" si="55"/>
        <v>374</v>
      </c>
      <c r="U22" t="s">
        <v>115</v>
      </c>
      <c r="V22" t="s">
        <v>118</v>
      </c>
      <c r="W22" t="s">
        <v>115</v>
      </c>
      <c r="X22" s="4" t="s">
        <v>118</v>
      </c>
      <c r="Y22" s="4" t="s">
        <v>186</v>
      </c>
      <c r="Z22" s="4" t="s">
        <v>185</v>
      </c>
      <c r="AA22" s="4" t="s">
        <v>48</v>
      </c>
      <c r="AB22" s="4">
        <v>511</v>
      </c>
      <c r="AC22" s="4">
        <v>5253.7139999999999</v>
      </c>
      <c r="AD22" s="4">
        <v>2143.9949999999999</v>
      </c>
      <c r="AE22" s="4">
        <v>2.4500000000000002</v>
      </c>
      <c r="AF22" s="4">
        <v>3.1</v>
      </c>
      <c r="AG22" s="4">
        <v>8.2560000000000002</v>
      </c>
      <c r="AH22" s="4">
        <v>342.95102100000003</v>
      </c>
      <c r="AI22" s="4">
        <v>12.233245</v>
      </c>
      <c r="AJ22" s="4">
        <v>107.242407</v>
      </c>
      <c r="AK22" s="4">
        <v>1194</v>
      </c>
      <c r="AL22" s="4">
        <v>14</v>
      </c>
      <c r="AM22" s="4">
        <v>374</v>
      </c>
      <c r="AN22" s="4">
        <v>74</v>
      </c>
      <c r="AO22" s="4">
        <v>15.319137</v>
      </c>
      <c r="AP22" s="4">
        <v>384.4</v>
      </c>
      <c r="AQ22" s="4">
        <v>0</v>
      </c>
      <c r="AR22" s="4">
        <v>24</v>
      </c>
      <c r="AS22" s="4">
        <v>7755</v>
      </c>
      <c r="AT22" s="4">
        <v>0.26600000000000001</v>
      </c>
      <c r="AU22" s="4">
        <v>7.1189999999999998</v>
      </c>
      <c r="AV22" s="4">
        <v>1509</v>
      </c>
      <c r="AW22" s="4">
        <v>0</v>
      </c>
      <c r="AX22" s="4">
        <v>0.53</v>
      </c>
      <c r="AY22">
        <v>0.79032258064516137</v>
      </c>
      <c r="AZ22" t="s">
        <v>70</v>
      </c>
      <c r="BA22" t="s">
        <v>246</v>
      </c>
      <c r="BB22">
        <v>1</v>
      </c>
      <c r="BC22" t="s">
        <v>249</v>
      </c>
      <c r="BD22">
        <v>3</v>
      </c>
      <c r="BE22">
        <v>43634.41</v>
      </c>
      <c r="BF22">
        <v>0.12040300304278205</v>
      </c>
      <c r="BG22">
        <v>9.5157212082198725E-2</v>
      </c>
      <c r="BH22">
        <v>117416.33200000001</v>
      </c>
      <c r="BI22">
        <v>4.4744320577140832E-2</v>
      </c>
      <c r="BJ22">
        <v>3.536244690774034E-2</v>
      </c>
      <c r="BK22">
        <v>1</v>
      </c>
      <c r="BL22" t="s">
        <v>67</v>
      </c>
      <c r="BM22">
        <v>-1</v>
      </c>
      <c r="BN22" t="s">
        <v>259</v>
      </c>
    </row>
    <row r="23" spans="1:66">
      <c r="A23" s="140" t="str">
        <f t="shared" si="36"/>
        <v>미추홀교통</v>
      </c>
      <c r="B23" s="140" t="str">
        <f t="shared" si="37"/>
        <v>76</v>
      </c>
      <c r="C23" s="141" t="str">
        <f t="shared" si="38"/>
        <v>70바2692</v>
      </c>
      <c r="D23" s="129" t="str">
        <f t="shared" si="39"/>
        <v>중형</v>
      </c>
      <c r="E23" s="125" t="str">
        <f t="shared" si="40"/>
        <v>D</v>
      </c>
      <c r="F23" s="148">
        <f t="shared" si="41"/>
        <v>0.82580645161290323</v>
      </c>
      <c r="G23" s="149">
        <f t="shared" si="42"/>
        <v>2.56</v>
      </c>
      <c r="H23" s="150">
        <f t="shared" si="43"/>
        <v>3.1</v>
      </c>
      <c r="I23" s="151">
        <f t="shared" si="44"/>
        <v>5652.0720000000001</v>
      </c>
      <c r="J23" s="152">
        <f t="shared" si="45"/>
        <v>2.0299132687247458E-2</v>
      </c>
      <c r="K23" s="152">
        <f t="shared" si="46"/>
        <v>0.31566133429900245</v>
      </c>
      <c r="L23" s="152">
        <f t="shared" si="47"/>
        <v>0.34146769538675376</v>
      </c>
      <c r="M23" s="153">
        <f t="shared" si="48"/>
        <v>7.9770000000000003</v>
      </c>
      <c r="N23" s="154">
        <f t="shared" si="49"/>
        <v>0.124</v>
      </c>
      <c r="O23" s="154">
        <f t="shared" si="50"/>
        <v>11.96</v>
      </c>
      <c r="P23" s="155">
        <f t="shared" si="51"/>
        <v>0</v>
      </c>
      <c r="Q23" s="156">
        <f t="shared" si="52"/>
        <v>81</v>
      </c>
      <c r="R23" s="157">
        <f t="shared" si="53"/>
        <v>23.669677921975829</v>
      </c>
      <c r="S23" s="142">
        <f t="shared" si="54"/>
        <v>7</v>
      </c>
      <c r="T23" s="142">
        <f t="shared" si="55"/>
        <v>676</v>
      </c>
      <c r="U23" t="s">
        <v>115</v>
      </c>
      <c r="V23" t="s">
        <v>118</v>
      </c>
      <c r="W23" t="s">
        <v>115</v>
      </c>
      <c r="X23" s="4" t="s">
        <v>118</v>
      </c>
      <c r="Y23" s="4" t="s">
        <v>187</v>
      </c>
      <c r="Z23" s="4" t="s">
        <v>185</v>
      </c>
      <c r="AA23" s="4" t="s">
        <v>48</v>
      </c>
      <c r="AB23" s="4">
        <v>511</v>
      </c>
      <c r="AC23" s="4">
        <v>5652.0720000000001</v>
      </c>
      <c r="AD23" s="4">
        <v>2207.5970000000002</v>
      </c>
      <c r="AE23" s="4">
        <v>2.56</v>
      </c>
      <c r="AF23" s="4">
        <v>3.1</v>
      </c>
      <c r="AG23" s="4">
        <v>7.9770000000000003</v>
      </c>
      <c r="AH23" s="4">
        <v>359.60142300000001</v>
      </c>
      <c r="AI23" s="4">
        <v>7.2995970000000003</v>
      </c>
      <c r="AJ23" s="4">
        <v>113.512265</v>
      </c>
      <c r="AK23" s="4">
        <v>1930</v>
      </c>
      <c r="AL23" s="4">
        <v>7</v>
      </c>
      <c r="AM23" s="4">
        <v>676</v>
      </c>
      <c r="AN23" s="4">
        <v>81</v>
      </c>
      <c r="AO23" s="4">
        <v>15.717601</v>
      </c>
      <c r="AP23" s="4">
        <v>793.1</v>
      </c>
      <c r="AQ23" s="4">
        <v>0</v>
      </c>
      <c r="AR23" s="4">
        <v>40</v>
      </c>
      <c r="AS23" s="4">
        <v>5455</v>
      </c>
      <c r="AT23" s="4">
        <v>0.124</v>
      </c>
      <c r="AU23" s="4">
        <v>11.96</v>
      </c>
      <c r="AV23" s="4">
        <v>49141</v>
      </c>
      <c r="AW23" s="4">
        <v>0</v>
      </c>
      <c r="AX23" s="4">
        <v>0.54</v>
      </c>
      <c r="AY23">
        <v>0.82580645161290323</v>
      </c>
      <c r="AZ23" t="s">
        <v>67</v>
      </c>
      <c r="BA23" t="s">
        <v>246</v>
      </c>
      <c r="BB23">
        <v>2</v>
      </c>
      <c r="BC23" t="s">
        <v>269</v>
      </c>
      <c r="BD23">
        <v>9</v>
      </c>
      <c r="BE23">
        <v>43634.41</v>
      </c>
      <c r="BF23">
        <v>0.12953244927569776</v>
      </c>
      <c r="BG23">
        <v>0.10696873230509235</v>
      </c>
      <c r="BH23">
        <v>117416.33200000001</v>
      </c>
      <c r="BI23">
        <v>4.813701725923443E-2</v>
      </c>
      <c r="BJ23">
        <v>3.9751859414077467E-2</v>
      </c>
      <c r="BK23">
        <v>1</v>
      </c>
      <c r="BL23" t="s">
        <v>70</v>
      </c>
      <c r="BM23">
        <v>1</v>
      </c>
      <c r="BN23" t="s">
        <v>255</v>
      </c>
    </row>
    <row r="24" spans="1:66">
      <c r="A24" s="137" t="str">
        <f t="shared" si="36"/>
        <v>미추홀교통</v>
      </c>
      <c r="B24" s="137" t="str">
        <f t="shared" si="37"/>
        <v>76</v>
      </c>
      <c r="C24" s="138" t="str">
        <f t="shared" si="38"/>
        <v>70바2694</v>
      </c>
      <c r="D24" s="113" t="str">
        <f t="shared" si="39"/>
        <v>중형</v>
      </c>
      <c r="E24" s="109" t="str">
        <f t="shared" si="40"/>
        <v>D</v>
      </c>
      <c r="F24" s="158">
        <f t="shared" si="41"/>
        <v>0.84612903225806457</v>
      </c>
      <c r="G24" s="159">
        <f t="shared" si="42"/>
        <v>2.6230000000000002</v>
      </c>
      <c r="H24" s="160">
        <f t="shared" si="43"/>
        <v>3.1</v>
      </c>
      <c r="I24" s="161">
        <f t="shared" si="44"/>
        <v>6109.683</v>
      </c>
      <c r="J24" s="162">
        <f t="shared" si="45"/>
        <v>1.4302525494563005E-2</v>
      </c>
      <c r="K24" s="162">
        <f t="shared" si="46"/>
        <v>0.31125543406106759</v>
      </c>
      <c r="L24" s="162">
        <f t="shared" si="47"/>
        <v>0.35108204468218729</v>
      </c>
      <c r="M24" s="163">
        <f t="shared" si="48"/>
        <v>7.6959999999999997</v>
      </c>
      <c r="N24" s="164">
        <f t="shared" si="49"/>
        <v>1.6E-2</v>
      </c>
      <c r="O24" s="164">
        <f t="shared" si="50"/>
        <v>10.393000000000001</v>
      </c>
      <c r="P24" s="165">
        <f t="shared" si="51"/>
        <v>0</v>
      </c>
      <c r="Q24" s="166">
        <f t="shared" si="52"/>
        <v>72</v>
      </c>
      <c r="R24" s="167">
        <f t="shared" si="53"/>
        <v>24.238455363605986</v>
      </c>
      <c r="S24" s="139">
        <f t="shared" si="54"/>
        <v>1</v>
      </c>
      <c r="T24" s="139">
        <f t="shared" si="55"/>
        <v>635</v>
      </c>
      <c r="U24" t="s">
        <v>115</v>
      </c>
      <c r="V24" t="s">
        <v>118</v>
      </c>
      <c r="W24" t="s">
        <v>115</v>
      </c>
      <c r="X24" s="4" t="s">
        <v>118</v>
      </c>
      <c r="Y24" s="4" t="s">
        <v>188</v>
      </c>
      <c r="Z24" s="4" t="s">
        <v>185</v>
      </c>
      <c r="AA24" s="4" t="s">
        <v>48</v>
      </c>
      <c r="AB24" s="4">
        <v>511</v>
      </c>
      <c r="AC24" s="4">
        <v>6109.683</v>
      </c>
      <c r="AD24" s="4">
        <v>2329.69</v>
      </c>
      <c r="AE24" s="4">
        <v>2.6230000000000002</v>
      </c>
      <c r="AF24" s="4">
        <v>3.1</v>
      </c>
      <c r="AG24" s="4">
        <v>7.6959999999999997</v>
      </c>
      <c r="AH24" s="4">
        <v>373.73958900000002</v>
      </c>
      <c r="AI24" s="4">
        <v>5.3454199999999998</v>
      </c>
      <c r="AJ24" s="4">
        <v>116.328478</v>
      </c>
      <c r="AK24" s="4">
        <v>2145</v>
      </c>
      <c r="AL24" s="4">
        <v>1</v>
      </c>
      <c r="AM24" s="4">
        <v>635</v>
      </c>
      <c r="AN24" s="4">
        <v>72</v>
      </c>
      <c r="AO24" s="4">
        <v>16.347432999999999</v>
      </c>
      <c r="AP24" s="4">
        <v>484.6</v>
      </c>
      <c r="AQ24" s="4">
        <v>0</v>
      </c>
      <c r="AR24" s="4">
        <v>15</v>
      </c>
      <c r="AS24" s="4">
        <v>4331</v>
      </c>
      <c r="AT24" s="4">
        <v>1.6E-2</v>
      </c>
      <c r="AU24" s="4">
        <v>10.393000000000001</v>
      </c>
      <c r="AV24" s="4">
        <v>47714</v>
      </c>
      <c r="AW24" s="4">
        <v>0</v>
      </c>
      <c r="AX24" s="4">
        <v>0.53</v>
      </c>
      <c r="AY24">
        <v>0.84612903225806457</v>
      </c>
      <c r="AZ24" t="s">
        <v>67</v>
      </c>
      <c r="BA24" t="s">
        <v>246</v>
      </c>
      <c r="BB24">
        <v>1</v>
      </c>
      <c r="BC24" t="s">
        <v>248</v>
      </c>
      <c r="BD24">
        <v>8</v>
      </c>
      <c r="BE24">
        <v>43634.41</v>
      </c>
      <c r="BF24">
        <v>0.14001983755481051</v>
      </c>
      <c r="BG24">
        <v>0.11847484964718323</v>
      </c>
      <c r="BH24">
        <v>117416.33200000001</v>
      </c>
      <c r="BI24">
        <v>5.2034354130565071E-2</v>
      </c>
      <c r="BJ24">
        <v>4.4027777704668446E-2</v>
      </c>
      <c r="BK24">
        <v>1</v>
      </c>
      <c r="BL24" t="s">
        <v>67</v>
      </c>
      <c r="BM24">
        <v>0</v>
      </c>
      <c r="BN24" t="s">
        <v>257</v>
      </c>
    </row>
    <row r="25" spans="1:66">
      <c r="A25" s="140" t="str">
        <f t="shared" si="36"/>
        <v>미추홀교통</v>
      </c>
      <c r="B25" s="140" t="str">
        <f t="shared" si="37"/>
        <v>76</v>
      </c>
      <c r="C25" s="141" t="str">
        <f t="shared" si="38"/>
        <v>70바2743</v>
      </c>
      <c r="D25" s="129" t="str">
        <f t="shared" si="39"/>
        <v>중형</v>
      </c>
      <c r="E25" s="125" t="str">
        <f t="shared" si="40"/>
        <v>B</v>
      </c>
      <c r="F25" s="148">
        <f t="shared" si="41"/>
        <v>0.92548387096774198</v>
      </c>
      <c r="G25" s="149">
        <f t="shared" si="42"/>
        <v>2.8690000000000002</v>
      </c>
      <c r="H25" s="150">
        <f t="shared" si="43"/>
        <v>3.1</v>
      </c>
      <c r="I25" s="151">
        <f t="shared" si="44"/>
        <v>5876.6030000000001</v>
      </c>
      <c r="J25" s="152">
        <f t="shared" si="45"/>
        <v>1.2968567344005408E-2</v>
      </c>
      <c r="K25" s="152">
        <f t="shared" si="46"/>
        <v>0.28805958885366717</v>
      </c>
      <c r="L25" s="152">
        <f t="shared" si="47"/>
        <v>0.27703079483164</v>
      </c>
      <c r="M25" s="153">
        <f t="shared" si="48"/>
        <v>5.3490000000000002</v>
      </c>
      <c r="N25" s="154">
        <f t="shared" si="49"/>
        <v>3.4000000000000002E-2</v>
      </c>
      <c r="O25" s="154">
        <f t="shared" si="50"/>
        <v>2.9780000000000002</v>
      </c>
      <c r="P25" s="155">
        <f t="shared" si="51"/>
        <v>0</v>
      </c>
      <c r="Q25" s="156">
        <f t="shared" si="52"/>
        <v>71</v>
      </c>
      <c r="R25" s="157">
        <f t="shared" si="53"/>
        <v>22.70927958825639</v>
      </c>
      <c r="S25" s="142">
        <f t="shared" si="54"/>
        <v>2</v>
      </c>
      <c r="T25" s="142">
        <f t="shared" si="55"/>
        <v>175</v>
      </c>
      <c r="U25" t="s">
        <v>115</v>
      </c>
      <c r="V25" t="s">
        <v>118</v>
      </c>
      <c r="W25" t="s">
        <v>115</v>
      </c>
      <c r="X25" s="4" t="s">
        <v>118</v>
      </c>
      <c r="Y25" s="4" t="s">
        <v>189</v>
      </c>
      <c r="Z25" s="4" t="s">
        <v>185</v>
      </c>
      <c r="AA25" s="4" t="s">
        <v>48</v>
      </c>
      <c r="AB25" s="4">
        <v>511</v>
      </c>
      <c r="AC25" s="4">
        <v>5876.6030000000001</v>
      </c>
      <c r="AD25" s="4">
        <v>2048.5520000000001</v>
      </c>
      <c r="AE25" s="4">
        <v>2.8690000000000002</v>
      </c>
      <c r="AF25" s="4">
        <v>3.1</v>
      </c>
      <c r="AG25" s="4">
        <v>5.3490000000000002</v>
      </c>
      <c r="AH25" s="4">
        <v>370.22293000000002</v>
      </c>
      <c r="AI25" s="4">
        <v>4.8012610000000002</v>
      </c>
      <c r="AJ25" s="4">
        <v>106.646265</v>
      </c>
      <c r="AK25" s="4">
        <v>1628</v>
      </c>
      <c r="AL25" s="4">
        <v>2</v>
      </c>
      <c r="AM25" s="4">
        <v>175</v>
      </c>
      <c r="AN25" s="4">
        <v>71</v>
      </c>
      <c r="AO25" s="4">
        <v>15.873146999999999</v>
      </c>
      <c r="AP25" s="4">
        <v>356.4</v>
      </c>
      <c r="AQ25" s="4">
        <v>0</v>
      </c>
      <c r="AR25" s="4">
        <v>7</v>
      </c>
      <c r="AS25" s="4">
        <v>715</v>
      </c>
      <c r="AT25" s="4">
        <v>3.4000000000000002E-2</v>
      </c>
      <c r="AU25" s="4">
        <v>2.9780000000000002</v>
      </c>
      <c r="AV25" s="4">
        <v>47862</v>
      </c>
      <c r="AW25" s="4">
        <v>0</v>
      </c>
      <c r="AX25" s="4">
        <v>0.52</v>
      </c>
      <c r="AY25">
        <v>0.92548387096774198</v>
      </c>
      <c r="AZ25" t="s">
        <v>68</v>
      </c>
      <c r="BA25" t="s">
        <v>246</v>
      </c>
      <c r="BB25">
        <v>1</v>
      </c>
      <c r="BC25" t="s">
        <v>265</v>
      </c>
      <c r="BD25">
        <v>8</v>
      </c>
      <c r="BE25">
        <v>43634.41</v>
      </c>
      <c r="BF25">
        <v>0.13467818173776155</v>
      </c>
      <c r="BG25">
        <v>0.12464248496956062</v>
      </c>
      <c r="BH25">
        <v>117416.33200000001</v>
      </c>
      <c r="BI25">
        <v>5.0049281048908933E-2</v>
      </c>
      <c r="BJ25">
        <v>4.631980236429669E-2</v>
      </c>
      <c r="BK25">
        <v>1</v>
      </c>
      <c r="BL25" t="s">
        <v>68</v>
      </c>
      <c r="BM25">
        <v>0</v>
      </c>
      <c r="BN25" t="s">
        <v>257</v>
      </c>
    </row>
    <row r="26" spans="1:66">
      <c r="A26" s="137" t="str">
        <f t="shared" si="36"/>
        <v>미추홀교통</v>
      </c>
      <c r="B26" s="137" t="str">
        <f t="shared" si="37"/>
        <v>76</v>
      </c>
      <c r="C26" s="138" t="str">
        <f t="shared" si="38"/>
        <v>70바2745</v>
      </c>
      <c r="D26" s="113" t="str">
        <f t="shared" si="39"/>
        <v>중형</v>
      </c>
      <c r="E26" s="109" t="str">
        <f t="shared" si="40"/>
        <v>C</v>
      </c>
      <c r="F26" s="158">
        <f t="shared" si="41"/>
        <v>0.86870967741935479</v>
      </c>
      <c r="G26" s="159">
        <f t="shared" si="42"/>
        <v>2.6930000000000001</v>
      </c>
      <c r="H26" s="160">
        <f t="shared" si="43"/>
        <v>3.1</v>
      </c>
      <c r="I26" s="161">
        <f t="shared" si="44"/>
        <v>6333.11</v>
      </c>
      <c r="J26" s="162">
        <f t="shared" si="45"/>
        <v>2.8666404968432303E-2</v>
      </c>
      <c r="K26" s="162">
        <f t="shared" si="46"/>
        <v>0.31165633673141019</v>
      </c>
      <c r="L26" s="162">
        <f t="shared" si="47"/>
        <v>0.30127378175967262</v>
      </c>
      <c r="M26" s="163">
        <f t="shared" si="48"/>
        <v>6.99</v>
      </c>
      <c r="N26" s="164">
        <f t="shared" si="49"/>
        <v>1.6E-2</v>
      </c>
      <c r="O26" s="164">
        <f t="shared" si="50"/>
        <v>8.0210000000000008</v>
      </c>
      <c r="P26" s="165">
        <f t="shared" si="51"/>
        <v>0</v>
      </c>
      <c r="Q26" s="166">
        <f t="shared" si="52"/>
        <v>75</v>
      </c>
      <c r="R26" s="167">
        <f t="shared" si="53"/>
        <v>24.152909939375267</v>
      </c>
      <c r="S26" s="139">
        <f t="shared" si="54"/>
        <v>1</v>
      </c>
      <c r="T26" s="139">
        <f t="shared" si="55"/>
        <v>508</v>
      </c>
      <c r="U26" t="s">
        <v>115</v>
      </c>
      <c r="V26" t="s">
        <v>118</v>
      </c>
      <c r="W26" t="s">
        <v>115</v>
      </c>
      <c r="X26" s="4" t="s">
        <v>118</v>
      </c>
      <c r="Y26" s="4" t="s">
        <v>190</v>
      </c>
      <c r="Z26" s="4" t="s">
        <v>185</v>
      </c>
      <c r="AA26" s="4" t="s">
        <v>48</v>
      </c>
      <c r="AB26" s="4">
        <v>511</v>
      </c>
      <c r="AC26" s="4">
        <v>6333.11</v>
      </c>
      <c r="AD26" s="4">
        <v>2351.6819999999998</v>
      </c>
      <c r="AE26" s="4">
        <v>2.6930000000000001</v>
      </c>
      <c r="AF26" s="4">
        <v>3.1</v>
      </c>
      <c r="AG26" s="4">
        <v>6.99</v>
      </c>
      <c r="AH26" s="4">
        <v>397.48070999999999</v>
      </c>
      <c r="AI26" s="4">
        <v>11.394342999999999</v>
      </c>
      <c r="AJ26" s="4">
        <v>123.877382</v>
      </c>
      <c r="AK26" s="4">
        <v>1908</v>
      </c>
      <c r="AL26" s="4">
        <v>1</v>
      </c>
      <c r="AM26" s="4">
        <v>508</v>
      </c>
      <c r="AN26" s="4">
        <v>75</v>
      </c>
      <c r="AO26" s="4">
        <v>15.933125</v>
      </c>
      <c r="AP26" s="4">
        <v>1197.0999999999999</v>
      </c>
      <c r="AQ26" s="4">
        <v>0</v>
      </c>
      <c r="AR26" s="4">
        <v>62</v>
      </c>
      <c r="AS26" s="4">
        <v>16950</v>
      </c>
      <c r="AT26" s="4">
        <v>1.6E-2</v>
      </c>
      <c r="AU26" s="4">
        <v>8.0210000000000008</v>
      </c>
      <c r="AV26" s="4">
        <v>51802</v>
      </c>
      <c r="AW26" s="4">
        <v>0</v>
      </c>
      <c r="AX26" s="4">
        <v>0.52</v>
      </c>
      <c r="AY26">
        <v>0.86870967741935479</v>
      </c>
      <c r="AZ26" t="s">
        <v>69</v>
      </c>
      <c r="BA26" t="s">
        <v>246</v>
      </c>
      <c r="BB26">
        <v>1</v>
      </c>
      <c r="BC26" t="s">
        <v>268</v>
      </c>
      <c r="BD26">
        <v>11</v>
      </c>
      <c r="BE26">
        <v>43634.41</v>
      </c>
      <c r="BF26">
        <v>0.14514026888412149</v>
      </c>
      <c r="BG26">
        <v>0.12608475616288359</v>
      </c>
      <c r="BH26">
        <v>117416.33200000001</v>
      </c>
      <c r="BI26">
        <v>5.3937215480381377E-2</v>
      </c>
      <c r="BJ26">
        <v>4.6855781060860337E-2</v>
      </c>
      <c r="BK26">
        <v>1</v>
      </c>
      <c r="BL26" t="s">
        <v>69</v>
      </c>
      <c r="BM26">
        <v>0</v>
      </c>
      <c r="BN26" t="s">
        <v>257</v>
      </c>
    </row>
    <row r="27" spans="1:66">
      <c r="A27" s="140" t="str">
        <f t="shared" si="36"/>
        <v>미추홀교통</v>
      </c>
      <c r="B27" s="140" t="str">
        <f t="shared" si="37"/>
        <v>76</v>
      </c>
      <c r="C27" s="141" t="str">
        <f t="shared" si="38"/>
        <v>70바2764</v>
      </c>
      <c r="D27" s="129" t="str">
        <f t="shared" si="39"/>
        <v>중형</v>
      </c>
      <c r="E27" s="125" t="str">
        <f t="shared" si="40"/>
        <v>D</v>
      </c>
      <c r="F27" s="148">
        <f t="shared" si="41"/>
        <v>0.82129032258064505</v>
      </c>
      <c r="G27" s="149">
        <f t="shared" si="42"/>
        <v>2.5459999999999998</v>
      </c>
      <c r="H27" s="150">
        <f t="shared" si="43"/>
        <v>3.1</v>
      </c>
      <c r="I27" s="151">
        <f t="shared" si="44"/>
        <v>5370.4080000000004</v>
      </c>
      <c r="J27" s="152">
        <f t="shared" si="45"/>
        <v>2.7217593957869428E-2</v>
      </c>
      <c r="K27" s="152">
        <f t="shared" si="46"/>
        <v>0.31137169198143078</v>
      </c>
      <c r="L27" s="152">
        <f t="shared" si="47"/>
        <v>0.25435683843760098</v>
      </c>
      <c r="M27" s="153">
        <f t="shared" si="48"/>
        <v>8.4760000000000009</v>
      </c>
      <c r="N27" s="154">
        <f t="shared" si="49"/>
        <v>5.6000000000000001E-2</v>
      </c>
      <c r="O27" s="154">
        <f t="shared" si="50"/>
        <v>6.5540000000000003</v>
      </c>
      <c r="P27" s="155">
        <f t="shared" si="51"/>
        <v>0</v>
      </c>
      <c r="Q27" s="156">
        <f t="shared" si="52"/>
        <v>77</v>
      </c>
      <c r="R27" s="157">
        <f t="shared" si="53"/>
        <v>24.325702774027825</v>
      </c>
      <c r="S27" s="142">
        <f t="shared" si="54"/>
        <v>3</v>
      </c>
      <c r="T27" s="142">
        <f t="shared" si="55"/>
        <v>352</v>
      </c>
      <c r="U27" t="s">
        <v>115</v>
      </c>
      <c r="V27" t="s">
        <v>118</v>
      </c>
      <c r="W27" t="s">
        <v>115</v>
      </c>
      <c r="X27" s="4" t="s">
        <v>118</v>
      </c>
      <c r="Y27" s="4" t="s">
        <v>191</v>
      </c>
      <c r="Z27" s="4" t="s">
        <v>185</v>
      </c>
      <c r="AA27" s="4" t="s">
        <v>48</v>
      </c>
      <c r="AB27" s="4">
        <v>511</v>
      </c>
      <c r="AC27" s="4">
        <v>5370.4080000000004</v>
      </c>
      <c r="AD27" s="4">
        <v>2109.1039999999998</v>
      </c>
      <c r="AE27" s="4">
        <v>2.5459999999999998</v>
      </c>
      <c r="AF27" s="4">
        <v>3.1</v>
      </c>
      <c r="AG27" s="4">
        <v>8.4760000000000009</v>
      </c>
      <c r="AH27" s="4">
        <v>333.78795400000001</v>
      </c>
      <c r="AI27" s="4">
        <v>9.0849049999999991</v>
      </c>
      <c r="AJ27" s="4">
        <v>103.93212</v>
      </c>
      <c r="AK27" s="4">
        <v>1366</v>
      </c>
      <c r="AL27" s="4">
        <v>3</v>
      </c>
      <c r="AM27" s="4">
        <v>352</v>
      </c>
      <c r="AN27" s="4">
        <v>77</v>
      </c>
      <c r="AO27" s="4">
        <v>16.089279999999999</v>
      </c>
      <c r="AP27" s="4">
        <v>527.70000000000005</v>
      </c>
      <c r="AQ27" s="4">
        <v>0</v>
      </c>
      <c r="AR27" s="4">
        <v>32</v>
      </c>
      <c r="AS27" s="4">
        <v>5854</v>
      </c>
      <c r="AT27" s="4">
        <v>5.6000000000000001E-2</v>
      </c>
      <c r="AU27" s="4">
        <v>6.5540000000000003</v>
      </c>
      <c r="AV27" s="4">
        <v>37030</v>
      </c>
      <c r="AW27" s="4">
        <v>0</v>
      </c>
      <c r="AX27" s="4">
        <v>0.54</v>
      </c>
      <c r="AY27">
        <v>0.82129032258064505</v>
      </c>
      <c r="AZ27" t="s">
        <v>67</v>
      </c>
      <c r="BA27" t="s">
        <v>246</v>
      </c>
      <c r="BB27">
        <v>3</v>
      </c>
      <c r="BC27" t="s">
        <v>266</v>
      </c>
      <c r="BD27">
        <v>8</v>
      </c>
      <c r="BE27">
        <v>43634.41</v>
      </c>
      <c r="BF27">
        <v>0.12307736027598402</v>
      </c>
      <c r="BG27">
        <v>0.10108224492343719</v>
      </c>
      <c r="BH27">
        <v>117416.33200000001</v>
      </c>
      <c r="BI27">
        <v>4.5738168690195501E-2</v>
      </c>
      <c r="BJ27">
        <v>3.756431531781862E-2</v>
      </c>
      <c r="BK27">
        <v>1</v>
      </c>
      <c r="BL27" t="s">
        <v>67</v>
      </c>
      <c r="BM27">
        <v>0</v>
      </c>
      <c r="BN27" t="s">
        <v>257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53" priority="1" operator="containsText" text="F">
      <formula>NOT(ISERROR(SEARCH("F",E1)))</formula>
    </cfRule>
    <cfRule type="containsText" dxfId="52" priority="2" operator="containsText" text="D">
      <formula>NOT(ISERROR(SEARCH("D",E1)))</formula>
    </cfRule>
    <cfRule type="containsText" dxfId="51" priority="3" operator="containsText" text="C">
      <formula>NOT(ISERROR(SEARCH("C",E1)))</formula>
    </cfRule>
    <cfRule type="containsText" dxfId="50" priority="4" operator="containsText" text="B">
      <formula>NOT(ISERROR(SEARCH("B",E1)))</formula>
    </cfRule>
    <cfRule type="containsText" dxfId="49" priority="5" operator="containsText" text="A">
      <formula>NOT(ISERROR(SEARCH("A",E1)))</formula>
    </cfRule>
    <cfRule type="containsText" dxfId="4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6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7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151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137</v>
      </c>
      <c r="D4" s="121" t="s">
        <v>152</v>
      </c>
      <c r="E4" s="122" t="s">
        <v>141</v>
      </c>
      <c r="F4" s="120" t="s">
        <v>145</v>
      </c>
      <c r="G4" s="122" t="s">
        <v>143</v>
      </c>
      <c r="H4" s="122" t="s">
        <v>147</v>
      </c>
      <c r="I4" s="123" t="s">
        <v>149</v>
      </c>
      <c r="J4" s="122" t="s">
        <v>11</v>
      </c>
      <c r="K4" s="122" t="s">
        <v>12</v>
      </c>
      <c r="L4" s="122" t="s">
        <v>13</v>
      </c>
      <c r="M4" s="122" t="s">
        <v>72</v>
      </c>
      <c r="N4" s="122" t="s">
        <v>6</v>
      </c>
      <c r="O4" s="122" t="s">
        <v>7</v>
      </c>
      <c r="P4" s="122" t="s">
        <v>158</v>
      </c>
      <c r="Q4" s="215" t="s">
        <v>43</v>
      </c>
      <c r="R4" s="215" t="s">
        <v>44</v>
      </c>
      <c r="S4" s="13"/>
      <c r="T4" s="13" t="s">
        <v>42</v>
      </c>
      <c r="U4" s="13" t="s">
        <v>154</v>
      </c>
      <c r="V4" s="13" t="s">
        <v>155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361</v>
      </c>
      <c r="AN4" s="13"/>
      <c r="AO4" t="s">
        <v>162</v>
      </c>
      <c r="AP4" t="s">
        <v>362</v>
      </c>
      <c r="AQ4" t="s">
        <v>142</v>
      </c>
      <c r="AR4" t="s">
        <v>31</v>
      </c>
      <c r="AS4" t="s">
        <v>0</v>
      </c>
      <c r="AT4" t="s">
        <v>9</v>
      </c>
      <c r="AU4" t="s">
        <v>29</v>
      </c>
      <c r="AV4" t="s">
        <v>155</v>
      </c>
      <c r="AW4" t="s">
        <v>65</v>
      </c>
      <c r="AX4" t="s">
        <v>363</v>
      </c>
      <c r="AY4" t="s">
        <v>122</v>
      </c>
      <c r="AZ4" t="s">
        <v>364</v>
      </c>
      <c r="BA4" t="s">
        <v>365</v>
      </c>
      <c r="BB4" t="s">
        <v>366</v>
      </c>
      <c r="BC4" t="s">
        <v>367</v>
      </c>
      <c r="BD4">
        <v>24</v>
      </c>
      <c r="BE4" t="s">
        <v>134</v>
      </c>
      <c r="BF4" t="s">
        <v>135</v>
      </c>
      <c r="BG4" t="s">
        <v>136</v>
      </c>
      <c r="BI4" t="s">
        <v>0</v>
      </c>
      <c r="BJ4" t="s">
        <v>73</v>
      </c>
      <c r="BK4" t="s">
        <v>65</v>
      </c>
      <c r="BL4" t="s">
        <v>153</v>
      </c>
      <c r="BM4" t="s">
        <v>139</v>
      </c>
      <c r="BN4" t="s">
        <v>144</v>
      </c>
      <c r="BO4" t="s">
        <v>142</v>
      </c>
      <c r="BP4" t="s">
        <v>146</v>
      </c>
      <c r="BQ4" t="s">
        <v>148</v>
      </c>
      <c r="BR4" t="s">
        <v>11</v>
      </c>
      <c r="BS4" t="s">
        <v>12</v>
      </c>
      <c r="BT4" t="s">
        <v>13</v>
      </c>
      <c r="BU4" t="s">
        <v>104</v>
      </c>
      <c r="BV4" t="s">
        <v>6</v>
      </c>
      <c r="BW4" t="s">
        <v>7</v>
      </c>
      <c r="BX4" t="s">
        <v>157</v>
      </c>
      <c r="BY4" t="s">
        <v>159</v>
      </c>
      <c r="BZ4" t="s">
        <v>160</v>
      </c>
    </row>
    <row r="5" spans="1:78" ht="16.5">
      <c r="A5" s="296" t="str">
        <f>BI5</f>
        <v>미추홀교통</v>
      </c>
      <c r="B5" s="124" t="str">
        <f>IF(BJ5="NULL", E5, BJ5)</f>
        <v>강석하</v>
      </c>
      <c r="C5" s="125" t="str">
        <f>BK5</f>
        <v>B</v>
      </c>
      <c r="D5" s="126">
        <f>BL5</f>
        <v>0.91562249156096631</v>
      </c>
      <c r="E5" s="127">
        <f>U5</f>
        <v>7476</v>
      </c>
      <c r="F5" s="128" t="str">
        <f t="shared" ref="F5:I6" si="0">BN5</f>
        <v>12</v>
      </c>
      <c r="G5" s="129" t="str">
        <f t="shared" si="0"/>
        <v>70바2651</v>
      </c>
      <c r="H5" s="130">
        <f t="shared" si="0"/>
        <v>5</v>
      </c>
      <c r="I5" s="131">
        <f t="shared" si="0"/>
        <v>809.81399999999996</v>
      </c>
      <c r="J5" s="132">
        <f>AB5/AA5</f>
        <v>3.0512943023576822E-2</v>
      </c>
      <c r="K5" s="132">
        <f>AC5/AA5</f>
        <v>0.33360794938071486</v>
      </c>
      <c r="L5" s="132">
        <f>AD5/I5</f>
        <v>0.19387167917571196</v>
      </c>
      <c r="M5" s="133">
        <f>Z5</f>
        <v>9.6820000000000004</v>
      </c>
      <c r="N5" s="134">
        <f>BV5</f>
        <v>0.24697029194358211</v>
      </c>
      <c r="O5" s="134">
        <f>BW5</f>
        <v>21.980355982978807</v>
      </c>
      <c r="P5" s="216">
        <f>AK5</f>
        <v>1</v>
      </c>
      <c r="Q5" s="217">
        <f>AE5</f>
        <v>2</v>
      </c>
      <c r="R5" s="217">
        <f>AF5</f>
        <v>178</v>
      </c>
      <c r="T5">
        <v>511</v>
      </c>
      <c r="U5">
        <v>7476</v>
      </c>
      <c r="V5" t="s">
        <v>192</v>
      </c>
      <c r="W5">
        <v>809.81399999999996</v>
      </c>
      <c r="X5">
        <v>421.85300000000001</v>
      </c>
      <c r="Y5">
        <v>1.92</v>
      </c>
      <c r="Z5">
        <v>9.6820000000000004</v>
      </c>
      <c r="AA5">
        <v>51.534982999999997</v>
      </c>
      <c r="AB5">
        <v>1.572484</v>
      </c>
      <c r="AC5">
        <v>17.19248</v>
      </c>
      <c r="AD5" s="1">
        <v>157</v>
      </c>
      <c r="AE5">
        <v>2</v>
      </c>
      <c r="AF5">
        <v>178</v>
      </c>
      <c r="AG5">
        <v>70</v>
      </c>
      <c r="AH5">
        <v>15.713869000000001</v>
      </c>
      <c r="AI5">
        <v>164.9</v>
      </c>
      <c r="AJ5">
        <v>0</v>
      </c>
      <c r="AK5">
        <v>1</v>
      </c>
      <c r="AL5">
        <v>207</v>
      </c>
      <c r="AM5">
        <v>0.91562249156096631</v>
      </c>
      <c r="AN5" t="s">
        <v>68</v>
      </c>
      <c r="AO5">
        <v>250.226</v>
      </c>
      <c r="AP5" t="s">
        <v>280</v>
      </c>
      <c r="AQ5" t="s">
        <v>115</v>
      </c>
      <c r="AR5" t="s">
        <v>116</v>
      </c>
      <c r="AS5" t="s">
        <v>115</v>
      </c>
      <c r="AT5" t="s">
        <v>116</v>
      </c>
      <c r="AU5" t="s">
        <v>174</v>
      </c>
      <c r="AV5" t="s">
        <v>192</v>
      </c>
      <c r="AW5" t="s">
        <v>68</v>
      </c>
      <c r="AX5">
        <v>7476</v>
      </c>
      <c r="AY5" t="s">
        <v>368</v>
      </c>
      <c r="AZ5">
        <v>6</v>
      </c>
      <c r="BA5" t="s">
        <v>279</v>
      </c>
      <c r="BB5">
        <v>5</v>
      </c>
      <c r="BC5">
        <v>1</v>
      </c>
      <c r="BE5" t="s">
        <v>69</v>
      </c>
      <c r="BF5">
        <v>1</v>
      </c>
      <c r="BG5" t="s">
        <v>255</v>
      </c>
      <c r="BI5" t="s">
        <v>115</v>
      </c>
      <c r="BJ5" t="s">
        <v>192</v>
      </c>
      <c r="BK5" t="s">
        <v>68</v>
      </c>
      <c r="BL5">
        <v>0.91562249156096631</v>
      </c>
      <c r="BM5">
        <v>7476</v>
      </c>
      <c r="BN5" t="s">
        <v>116</v>
      </c>
      <c r="BO5" t="s">
        <v>174</v>
      </c>
      <c r="BP5">
        <v>5</v>
      </c>
      <c r="BQ5">
        <v>809.81399999999996</v>
      </c>
      <c r="BR5">
        <v>3.0512943023576822E-2</v>
      </c>
      <c r="BS5">
        <v>0.33360794938071486</v>
      </c>
      <c r="BT5">
        <v>0.19387167917571196</v>
      </c>
      <c r="BU5">
        <v>9.6820000000000004</v>
      </c>
      <c r="BV5">
        <v>0.24697029194358211</v>
      </c>
      <c r="BW5">
        <v>21.980355982978807</v>
      </c>
      <c r="BX5">
        <v>1</v>
      </c>
      <c r="BY5">
        <v>2</v>
      </c>
      <c r="BZ5">
        <v>178</v>
      </c>
    </row>
    <row r="6" spans="1:78" ht="16.5">
      <c r="A6" s="297" t="str">
        <f>BI6</f>
        <v>미추홀교통</v>
      </c>
      <c r="B6" s="108" t="str">
        <f>IF(BJ6="NULL", E6, BJ6)</f>
        <v>강응도</v>
      </c>
      <c r="C6" s="109" t="str">
        <f>BK6</f>
        <v>C</v>
      </c>
      <c r="D6" s="110">
        <f>BL6</f>
        <v>0.88018380583210587</v>
      </c>
      <c r="E6" s="111">
        <f>U6</f>
        <v>6592</v>
      </c>
      <c r="F6" s="112" t="str">
        <f t="shared" si="0"/>
        <v>76</v>
      </c>
      <c r="G6" s="113" t="str">
        <f t="shared" si="0"/>
        <v>70바2745</v>
      </c>
      <c r="H6" s="114">
        <f t="shared" si="0"/>
        <v>2</v>
      </c>
      <c r="I6" s="115">
        <f t="shared" si="0"/>
        <v>2225.183</v>
      </c>
      <c r="J6" s="116">
        <f>AB6/AA6</f>
        <v>3.5403310136213326E-2</v>
      </c>
      <c r="K6" s="116">
        <f>AC6/AA6</f>
        <v>0.29543067866259665</v>
      </c>
      <c r="L6" s="116">
        <f>AD6/I6</f>
        <v>0.32132188678414314</v>
      </c>
      <c r="M6" s="117">
        <f>Z6</f>
        <v>6.41</v>
      </c>
      <c r="N6" s="118">
        <f>BV6</f>
        <v>4.4940124025754286E-2</v>
      </c>
      <c r="O6" s="118">
        <f>BW6</f>
        <v>10.740689642155274</v>
      </c>
      <c r="P6" s="218">
        <f>AK6</f>
        <v>12</v>
      </c>
      <c r="Q6" s="219">
        <f>AE6</f>
        <v>1</v>
      </c>
      <c r="R6" s="219">
        <f>AF6</f>
        <v>239</v>
      </c>
      <c r="T6">
        <v>511</v>
      </c>
      <c r="U6">
        <v>6592</v>
      </c>
      <c r="V6" t="s">
        <v>193</v>
      </c>
      <c r="W6">
        <v>2225.183</v>
      </c>
      <c r="X6">
        <v>815.73900000000003</v>
      </c>
      <c r="Y6">
        <v>2.7280000000000002</v>
      </c>
      <c r="Z6">
        <v>6.41</v>
      </c>
      <c r="AA6">
        <v>142.02883800000001</v>
      </c>
      <c r="AB6">
        <v>5.0282910000000003</v>
      </c>
      <c r="AC6">
        <v>41.959676000000002</v>
      </c>
      <c r="AD6" s="1">
        <v>715</v>
      </c>
      <c r="AE6">
        <v>1</v>
      </c>
      <c r="AF6">
        <v>239</v>
      </c>
      <c r="AG6">
        <v>75</v>
      </c>
      <c r="AH6">
        <v>15.667121</v>
      </c>
      <c r="AI6">
        <v>658.6</v>
      </c>
      <c r="AJ6">
        <v>0</v>
      </c>
      <c r="AK6">
        <v>12</v>
      </c>
      <c r="AL6">
        <v>2261</v>
      </c>
      <c r="AM6">
        <v>0.88018380583210587</v>
      </c>
      <c r="AN6" t="s">
        <v>69</v>
      </c>
      <c r="AO6">
        <v>2058.2109999999998</v>
      </c>
      <c r="AP6" t="s">
        <v>281</v>
      </c>
      <c r="AQ6" t="s">
        <v>115</v>
      </c>
      <c r="AR6" t="s">
        <v>118</v>
      </c>
      <c r="AS6" t="s">
        <v>115</v>
      </c>
      <c r="AT6" t="s">
        <v>118</v>
      </c>
      <c r="AU6" t="s">
        <v>190</v>
      </c>
      <c r="AV6" t="s">
        <v>193</v>
      </c>
      <c r="AW6" t="s">
        <v>69</v>
      </c>
      <c r="AX6">
        <v>6592</v>
      </c>
      <c r="AY6" t="s">
        <v>369</v>
      </c>
      <c r="AZ6">
        <v>3</v>
      </c>
      <c r="BA6" t="s">
        <v>370</v>
      </c>
      <c r="BB6">
        <v>2</v>
      </c>
      <c r="BC6">
        <v>1</v>
      </c>
      <c r="BE6" t="s">
        <v>69</v>
      </c>
      <c r="BF6">
        <v>0</v>
      </c>
      <c r="BG6" t="s">
        <v>257</v>
      </c>
      <c r="BI6" t="s">
        <v>115</v>
      </c>
      <c r="BJ6" t="s">
        <v>193</v>
      </c>
      <c r="BK6" t="s">
        <v>69</v>
      </c>
      <c r="BL6">
        <v>0.88018380583210587</v>
      </c>
      <c r="BM6">
        <v>6592</v>
      </c>
      <c r="BN6" t="s">
        <v>118</v>
      </c>
      <c r="BO6" t="s">
        <v>190</v>
      </c>
      <c r="BP6">
        <v>2</v>
      </c>
      <c r="BQ6">
        <v>2225.183</v>
      </c>
      <c r="BR6">
        <v>3.5403310136213326E-2</v>
      </c>
      <c r="BS6">
        <v>0.29543067866259665</v>
      </c>
      <c r="BT6">
        <v>0.32132188678414314</v>
      </c>
      <c r="BU6">
        <v>6.41</v>
      </c>
      <c r="BV6">
        <v>4.4940124025754286E-2</v>
      </c>
      <c r="BW6">
        <v>10.740689642155274</v>
      </c>
      <c r="BX6">
        <v>12</v>
      </c>
      <c r="BY6">
        <v>1</v>
      </c>
      <c r="BZ6">
        <v>239</v>
      </c>
    </row>
    <row r="7" spans="1:78" ht="16.5">
      <c r="A7" s="296" t="str">
        <f t="shared" ref="A7:A63" si="1">BI7</f>
        <v>미추홀교통</v>
      </c>
      <c r="B7" s="124" t="str">
        <f t="shared" ref="B7:B63" si="2">IF(BJ7="NULL", E7, BJ7)</f>
        <v>강장묵</v>
      </c>
      <c r="C7" s="125" t="str">
        <f t="shared" ref="C7:C63" si="3">BK7</f>
        <v>C</v>
      </c>
      <c r="D7" s="126">
        <f t="shared" ref="D7:D63" si="4">BL7</f>
        <v>0.88685446843115823</v>
      </c>
      <c r="E7" s="127">
        <f t="shared" ref="E7:E63" si="5">U7</f>
        <v>7492</v>
      </c>
      <c r="F7" s="128" t="str">
        <f t="shared" ref="F7:F63" si="6">BN7</f>
        <v>76</v>
      </c>
      <c r="G7" s="129" t="str">
        <f t="shared" ref="G7:G63" si="7">BO7</f>
        <v>70바2764</v>
      </c>
      <c r="H7" s="130">
        <f t="shared" ref="H7:H63" si="8">BP7</f>
        <v>2</v>
      </c>
      <c r="I7" s="131">
        <f t="shared" ref="I7:I63" si="9">BQ7</f>
        <v>2064.27</v>
      </c>
      <c r="J7" s="132">
        <f t="shared" ref="J7:J63" si="10">AB7/AA7</f>
        <v>1.4201053226089146E-2</v>
      </c>
      <c r="K7" s="132">
        <f t="shared" ref="K7:K63" si="11">AC7/AA7</f>
        <v>0.2854873004394875</v>
      </c>
      <c r="L7" s="132">
        <f t="shared" ref="L7:L63" si="12">AD7/I7</f>
        <v>0.26256255237929149</v>
      </c>
      <c r="M7" s="133">
        <f t="shared" ref="M7:M63" si="13">Z7</f>
        <v>8.1880000000000006</v>
      </c>
      <c r="N7" s="134">
        <f t="shared" ref="N7:N63" si="14">BV7</f>
        <v>0</v>
      </c>
      <c r="O7" s="134">
        <f t="shared" ref="O7:O63" si="15">BW7</f>
        <v>7.3149345773566443</v>
      </c>
      <c r="P7" s="216">
        <f t="shared" ref="P7:P63" si="16">AK7</f>
        <v>2</v>
      </c>
      <c r="Q7" s="217">
        <f t="shared" ref="Q7:Q63" si="17">AE7</f>
        <v>0</v>
      </c>
      <c r="R7" s="217">
        <f t="shared" ref="R7:R63" si="18">AF7</f>
        <v>151</v>
      </c>
      <c r="T7">
        <v>511</v>
      </c>
      <c r="U7">
        <v>7492</v>
      </c>
      <c r="V7" t="s">
        <v>194</v>
      </c>
      <c r="W7">
        <v>2064.27</v>
      </c>
      <c r="X7">
        <v>752.36800000000005</v>
      </c>
      <c r="Y7">
        <v>2.7440000000000002</v>
      </c>
      <c r="Z7">
        <v>8.1880000000000006</v>
      </c>
      <c r="AA7">
        <v>121.309946</v>
      </c>
      <c r="AB7">
        <v>1.722729</v>
      </c>
      <c r="AC7">
        <v>34.632449000000001</v>
      </c>
      <c r="AD7" s="1">
        <v>542</v>
      </c>
      <c r="AE7">
        <v>0</v>
      </c>
      <c r="AF7">
        <v>151</v>
      </c>
      <c r="AG7">
        <v>76</v>
      </c>
      <c r="AH7">
        <v>17.016494000000002</v>
      </c>
      <c r="AI7">
        <v>84</v>
      </c>
      <c r="AJ7">
        <v>0</v>
      </c>
      <c r="AK7">
        <v>2</v>
      </c>
      <c r="AL7">
        <v>380</v>
      </c>
      <c r="AM7">
        <v>0.88685446843115823</v>
      </c>
      <c r="AN7" t="s">
        <v>69</v>
      </c>
      <c r="AO7">
        <v>1801.0029999999999</v>
      </c>
      <c r="AP7" t="s">
        <v>282</v>
      </c>
      <c r="AQ7" t="s">
        <v>115</v>
      </c>
      <c r="AR7" t="s">
        <v>118</v>
      </c>
      <c r="AS7" t="s">
        <v>115</v>
      </c>
      <c r="AT7" t="s">
        <v>118</v>
      </c>
      <c r="AU7" t="s">
        <v>191</v>
      </c>
      <c r="AV7" t="s">
        <v>194</v>
      </c>
      <c r="AW7" t="s">
        <v>69</v>
      </c>
      <c r="AX7">
        <v>7492</v>
      </c>
      <c r="AY7" t="s">
        <v>369</v>
      </c>
      <c r="AZ7">
        <v>2</v>
      </c>
      <c r="BA7" t="s">
        <v>371</v>
      </c>
      <c r="BB7">
        <v>2</v>
      </c>
      <c r="BC7">
        <v>1</v>
      </c>
      <c r="BE7" t="s">
        <v>69</v>
      </c>
      <c r="BF7">
        <v>0</v>
      </c>
      <c r="BG7" t="s">
        <v>257</v>
      </c>
      <c r="BI7" t="s">
        <v>115</v>
      </c>
      <c r="BJ7" t="s">
        <v>194</v>
      </c>
      <c r="BK7" t="s">
        <v>69</v>
      </c>
      <c r="BL7">
        <v>0.88685446843115823</v>
      </c>
      <c r="BM7">
        <v>7492</v>
      </c>
      <c r="BN7" t="s">
        <v>118</v>
      </c>
      <c r="BO7" t="s">
        <v>191</v>
      </c>
      <c r="BP7">
        <v>2</v>
      </c>
      <c r="BQ7">
        <v>2064.27</v>
      </c>
      <c r="BR7">
        <v>1.4201053226089146E-2</v>
      </c>
      <c r="BS7">
        <v>0.2854873004394875</v>
      </c>
      <c r="BT7">
        <v>0.26256255237929149</v>
      </c>
      <c r="BU7">
        <v>8.1880000000000006</v>
      </c>
      <c r="BV7">
        <v>0</v>
      </c>
      <c r="BW7">
        <v>7.3149345773566443</v>
      </c>
      <c r="BX7">
        <v>2</v>
      </c>
      <c r="BY7">
        <v>0</v>
      </c>
      <c r="BZ7">
        <v>151</v>
      </c>
    </row>
    <row r="8" spans="1:78" ht="16.5">
      <c r="A8" s="297" t="str">
        <f t="shared" si="1"/>
        <v>미추홀교통</v>
      </c>
      <c r="B8" s="108" t="str">
        <f t="shared" si="2"/>
        <v>강태경</v>
      </c>
      <c r="C8" s="109" t="str">
        <f t="shared" si="3"/>
        <v>C</v>
      </c>
      <c r="D8" s="110">
        <f t="shared" si="4"/>
        <v>0.87252343936460619</v>
      </c>
      <c r="E8" s="111">
        <f t="shared" si="5"/>
        <v>8951</v>
      </c>
      <c r="F8" s="112" t="str">
        <f t="shared" si="6"/>
        <v>12</v>
      </c>
      <c r="G8" s="113" t="str">
        <f t="shared" si="7"/>
        <v>70바2722</v>
      </c>
      <c r="H8" s="114">
        <f t="shared" si="8"/>
        <v>8</v>
      </c>
      <c r="I8" s="115">
        <f t="shared" si="9"/>
        <v>1312.4340000000002</v>
      </c>
      <c r="J8" s="116">
        <f t="shared" si="10"/>
        <v>2.4204718328809098E-2</v>
      </c>
      <c r="K8" s="116">
        <f t="shared" si="11"/>
        <v>0.37659259151025226</v>
      </c>
      <c r="L8" s="116">
        <f t="shared" si="12"/>
        <v>0.22477320764320335</v>
      </c>
      <c r="M8" s="117">
        <f t="shared" si="13"/>
        <v>10.754</v>
      </c>
      <c r="N8" s="118">
        <f t="shared" si="14"/>
        <v>0.15238861535132431</v>
      </c>
      <c r="O8" s="118">
        <f t="shared" si="15"/>
        <v>13.181615227889553</v>
      </c>
      <c r="P8" s="218">
        <f t="shared" si="16"/>
        <v>10</v>
      </c>
      <c r="Q8" s="219">
        <f t="shared" si="17"/>
        <v>2</v>
      </c>
      <c r="R8" s="219">
        <f t="shared" si="18"/>
        <v>173</v>
      </c>
      <c r="T8">
        <v>511</v>
      </c>
      <c r="U8">
        <v>8951</v>
      </c>
      <c r="V8" t="s">
        <v>195</v>
      </c>
      <c r="W8">
        <v>1312.434</v>
      </c>
      <c r="X8">
        <v>713.35599999999999</v>
      </c>
      <c r="Y8">
        <v>1.84</v>
      </c>
      <c r="Z8">
        <v>10.754</v>
      </c>
      <c r="AA8">
        <v>86.506646000000003</v>
      </c>
      <c r="AB8">
        <v>2.0938690000000002</v>
      </c>
      <c r="AC8">
        <v>32.577762</v>
      </c>
      <c r="AD8" s="1">
        <v>295</v>
      </c>
      <c r="AE8">
        <v>2</v>
      </c>
      <c r="AF8">
        <v>173</v>
      </c>
      <c r="AG8">
        <v>70</v>
      </c>
      <c r="AH8">
        <v>15.171481</v>
      </c>
      <c r="AI8">
        <v>347.1</v>
      </c>
      <c r="AJ8">
        <v>0</v>
      </c>
      <c r="AK8">
        <v>10</v>
      </c>
      <c r="AL8">
        <v>1858</v>
      </c>
      <c r="AM8">
        <v>0.87252343936460619</v>
      </c>
      <c r="AN8" t="s">
        <v>69</v>
      </c>
      <c r="AO8">
        <v>242.649</v>
      </c>
      <c r="AP8" t="s">
        <v>283</v>
      </c>
      <c r="AQ8" t="s">
        <v>115</v>
      </c>
      <c r="AR8" t="s">
        <v>116</v>
      </c>
      <c r="AS8" t="s">
        <v>115</v>
      </c>
      <c r="AT8" t="s">
        <v>116</v>
      </c>
      <c r="AU8" t="s">
        <v>260</v>
      </c>
      <c r="AV8" t="s">
        <v>195</v>
      </c>
      <c r="AW8" t="s">
        <v>69</v>
      </c>
      <c r="AX8">
        <v>8951</v>
      </c>
      <c r="AY8" t="s">
        <v>372</v>
      </c>
      <c r="AZ8">
        <v>6</v>
      </c>
      <c r="BA8" t="s">
        <v>373</v>
      </c>
      <c r="BB8">
        <v>8</v>
      </c>
      <c r="BC8">
        <v>1</v>
      </c>
      <c r="BE8" t="s">
        <v>67</v>
      </c>
      <c r="BF8">
        <v>1</v>
      </c>
      <c r="BG8" t="s">
        <v>255</v>
      </c>
      <c r="BI8" t="s">
        <v>115</v>
      </c>
      <c r="BJ8" t="s">
        <v>195</v>
      </c>
      <c r="BK8" t="s">
        <v>69</v>
      </c>
      <c r="BL8">
        <v>0.87252343936460619</v>
      </c>
      <c r="BM8">
        <v>8951</v>
      </c>
      <c r="BN8" t="s">
        <v>116</v>
      </c>
      <c r="BO8" t="s">
        <v>260</v>
      </c>
      <c r="BP8">
        <v>8</v>
      </c>
      <c r="BQ8">
        <v>1312.4340000000002</v>
      </c>
      <c r="BR8">
        <v>2.4204718328809098E-2</v>
      </c>
      <c r="BS8">
        <v>0.37659259151025226</v>
      </c>
      <c r="BT8">
        <v>0.22477320764320341</v>
      </c>
      <c r="BU8">
        <v>10.754</v>
      </c>
      <c r="BV8">
        <v>0.15238861535132431</v>
      </c>
      <c r="BW8">
        <v>13.181615227889553</v>
      </c>
      <c r="BX8">
        <v>10</v>
      </c>
      <c r="BY8">
        <v>2</v>
      </c>
      <c r="BZ8">
        <v>173</v>
      </c>
    </row>
    <row r="9" spans="1:78" ht="16.5">
      <c r="A9" s="296" t="str">
        <f t="shared" si="1"/>
        <v>미추홀교통</v>
      </c>
      <c r="B9" s="124" t="str">
        <f t="shared" si="2"/>
        <v>길득종</v>
      </c>
      <c r="C9" s="125" t="str">
        <f t="shared" si="3"/>
        <v>D</v>
      </c>
      <c r="D9" s="126">
        <f t="shared" si="4"/>
        <v>0.82571428571428562</v>
      </c>
      <c r="E9" s="127">
        <f t="shared" si="5"/>
        <v>106</v>
      </c>
      <c r="F9" s="128" t="str">
        <f t="shared" si="6"/>
        <v>12</v>
      </c>
      <c r="G9" s="129" t="str">
        <f t="shared" si="7"/>
        <v>70바2777</v>
      </c>
      <c r="H9" s="130">
        <f t="shared" si="8"/>
        <v>1</v>
      </c>
      <c r="I9" s="131">
        <f t="shared" si="9"/>
        <v>1989.095</v>
      </c>
      <c r="J9" s="132">
        <f t="shared" si="10"/>
        <v>2.2694586444321999E-2</v>
      </c>
      <c r="K9" s="132">
        <f t="shared" si="11"/>
        <v>0.398573021726772</v>
      </c>
      <c r="L9" s="132">
        <f t="shared" si="12"/>
        <v>0.20210196094203645</v>
      </c>
      <c r="M9" s="133">
        <f t="shared" si="13"/>
        <v>13.685</v>
      </c>
      <c r="N9" s="134">
        <f t="shared" si="14"/>
        <v>0.100548239274645</v>
      </c>
      <c r="O9" s="134">
        <f t="shared" si="15"/>
        <v>34.638868430115203</v>
      </c>
      <c r="P9" s="216">
        <f t="shared" si="16"/>
        <v>22</v>
      </c>
      <c r="Q9" s="217">
        <f t="shared" si="17"/>
        <v>2</v>
      </c>
      <c r="R9" s="217">
        <f t="shared" si="18"/>
        <v>689</v>
      </c>
      <c r="T9">
        <v>511</v>
      </c>
      <c r="U9">
        <v>106</v>
      </c>
      <c r="V9" t="s">
        <v>196</v>
      </c>
      <c r="W9">
        <v>1989.095</v>
      </c>
      <c r="X9">
        <v>1147.066</v>
      </c>
      <c r="Y9">
        <v>1.734</v>
      </c>
      <c r="Z9">
        <v>13.685</v>
      </c>
      <c r="AA9">
        <v>123.620803</v>
      </c>
      <c r="AB9">
        <v>2.805523</v>
      </c>
      <c r="AC9">
        <v>49.271917000000002</v>
      </c>
      <c r="AD9" s="1">
        <v>402</v>
      </c>
      <c r="AE9">
        <v>2</v>
      </c>
      <c r="AF9">
        <v>689</v>
      </c>
      <c r="AG9">
        <v>88</v>
      </c>
      <c r="AH9">
        <v>16.090292999999999</v>
      </c>
      <c r="AI9">
        <v>2079.6</v>
      </c>
      <c r="AJ9">
        <v>10.199999999999999</v>
      </c>
      <c r="AK9">
        <v>22</v>
      </c>
      <c r="AL9">
        <v>4096</v>
      </c>
      <c r="AM9">
        <v>0.82571428571428562</v>
      </c>
      <c r="AN9" t="s">
        <v>67</v>
      </c>
      <c r="AO9">
        <v>1989.095</v>
      </c>
      <c r="AP9" t="s">
        <v>284</v>
      </c>
      <c r="AQ9" t="s">
        <v>115</v>
      </c>
      <c r="AR9" t="s">
        <v>116</v>
      </c>
      <c r="AS9" t="s">
        <v>115</v>
      </c>
      <c r="AT9" t="s">
        <v>116</v>
      </c>
      <c r="AU9" t="s">
        <v>183</v>
      </c>
      <c r="AV9" t="s">
        <v>196</v>
      </c>
      <c r="AW9" t="s">
        <v>67</v>
      </c>
      <c r="AX9">
        <v>106</v>
      </c>
      <c r="AY9" t="s">
        <v>374</v>
      </c>
      <c r="AZ9">
        <v>6</v>
      </c>
      <c r="BA9" t="s">
        <v>375</v>
      </c>
      <c r="BB9">
        <v>1</v>
      </c>
      <c r="BC9">
        <v>1</v>
      </c>
      <c r="BE9" t="s">
        <v>69</v>
      </c>
      <c r="BF9">
        <v>-1</v>
      </c>
      <c r="BG9" t="s">
        <v>259</v>
      </c>
      <c r="BI9" t="s">
        <v>115</v>
      </c>
      <c r="BJ9" t="s">
        <v>196</v>
      </c>
      <c r="BK9" t="s">
        <v>67</v>
      </c>
      <c r="BL9">
        <v>0.82571428571428562</v>
      </c>
      <c r="BM9">
        <v>106</v>
      </c>
      <c r="BN9" t="s">
        <v>116</v>
      </c>
      <c r="BO9" t="s">
        <v>183</v>
      </c>
      <c r="BP9">
        <v>1</v>
      </c>
      <c r="BQ9">
        <v>1989.095</v>
      </c>
      <c r="BR9">
        <v>2.2694586444321999E-2</v>
      </c>
      <c r="BS9">
        <v>0.398573021726772</v>
      </c>
      <c r="BT9">
        <v>0.20210196094203645</v>
      </c>
      <c r="BU9">
        <v>13.685</v>
      </c>
      <c r="BV9">
        <v>0.100548239274645</v>
      </c>
      <c r="BW9">
        <v>34.638868430115203</v>
      </c>
      <c r="BX9">
        <v>22</v>
      </c>
      <c r="BY9">
        <v>2</v>
      </c>
      <c r="BZ9">
        <v>689</v>
      </c>
    </row>
    <row r="10" spans="1:78" ht="16.5">
      <c r="A10" s="297" t="str">
        <f t="shared" si="1"/>
        <v>미추홀교통</v>
      </c>
      <c r="B10" s="108" t="str">
        <f t="shared" si="2"/>
        <v>김건호</v>
      </c>
      <c r="C10" s="109" t="str">
        <f t="shared" si="3"/>
        <v>D</v>
      </c>
      <c r="D10" s="110">
        <f t="shared" si="4"/>
        <v>0.83142857142857141</v>
      </c>
      <c r="E10" s="111">
        <f t="shared" si="5"/>
        <v>8009</v>
      </c>
      <c r="F10" s="112" t="str">
        <f t="shared" si="6"/>
        <v>12</v>
      </c>
      <c r="G10" s="113" t="str">
        <f t="shared" si="7"/>
        <v>70바2757</v>
      </c>
      <c r="H10" s="114">
        <f t="shared" si="8"/>
        <v>1</v>
      </c>
      <c r="I10" s="115">
        <f t="shared" si="9"/>
        <v>1033.71</v>
      </c>
      <c r="J10" s="116">
        <f t="shared" si="10"/>
        <v>9.9836677910560365E-3</v>
      </c>
      <c r="K10" s="116">
        <f t="shared" si="11"/>
        <v>0.3647983784931727</v>
      </c>
      <c r="L10" s="116">
        <f t="shared" si="12"/>
        <v>0.2370103800872585</v>
      </c>
      <c r="M10" s="117">
        <f t="shared" si="13"/>
        <v>11.933999999999999</v>
      </c>
      <c r="N10" s="118">
        <f t="shared" si="14"/>
        <v>0.29021679194358185</v>
      </c>
      <c r="O10" s="118">
        <f t="shared" si="15"/>
        <v>11.608671677743274</v>
      </c>
      <c r="P10" s="218">
        <f t="shared" si="16"/>
        <v>7</v>
      </c>
      <c r="Q10" s="219">
        <f t="shared" si="17"/>
        <v>3</v>
      </c>
      <c r="R10" s="219">
        <f t="shared" si="18"/>
        <v>120</v>
      </c>
      <c r="T10">
        <v>511</v>
      </c>
      <c r="U10">
        <v>8009</v>
      </c>
      <c r="V10" t="s">
        <v>197</v>
      </c>
      <c r="W10">
        <v>1033.71</v>
      </c>
      <c r="X10">
        <v>592.09500000000003</v>
      </c>
      <c r="Y10">
        <v>1.746</v>
      </c>
      <c r="Z10">
        <v>11.933999999999999</v>
      </c>
      <c r="AA10">
        <v>60.013314999999999</v>
      </c>
      <c r="AB10">
        <v>0.59915300000000005</v>
      </c>
      <c r="AC10">
        <v>21.892759999999999</v>
      </c>
      <c r="AD10" s="1">
        <v>245</v>
      </c>
      <c r="AE10">
        <v>3</v>
      </c>
      <c r="AF10">
        <v>120</v>
      </c>
      <c r="AG10">
        <v>79</v>
      </c>
      <c r="AH10">
        <v>17.224677</v>
      </c>
      <c r="AI10">
        <v>1771.1</v>
      </c>
      <c r="AJ10">
        <v>0</v>
      </c>
      <c r="AK10">
        <v>7</v>
      </c>
      <c r="AL10">
        <v>768</v>
      </c>
      <c r="AM10">
        <v>0.83142857142857141</v>
      </c>
      <c r="AN10" t="s">
        <v>67</v>
      </c>
      <c r="AO10">
        <v>1033.71</v>
      </c>
      <c r="AP10" t="s">
        <v>285</v>
      </c>
      <c r="AQ10" t="s">
        <v>115</v>
      </c>
      <c r="AR10" t="s">
        <v>116</v>
      </c>
      <c r="AS10" t="s">
        <v>115</v>
      </c>
      <c r="AT10" t="s">
        <v>116</v>
      </c>
      <c r="AU10" t="s">
        <v>177</v>
      </c>
      <c r="AV10" t="s">
        <v>197</v>
      </c>
      <c r="AW10" t="s">
        <v>67</v>
      </c>
      <c r="AX10">
        <v>8009</v>
      </c>
      <c r="AY10" t="s">
        <v>374</v>
      </c>
      <c r="AZ10">
        <v>4</v>
      </c>
      <c r="BA10" t="s">
        <v>376</v>
      </c>
      <c r="BB10">
        <v>1</v>
      </c>
      <c r="BC10">
        <v>2</v>
      </c>
      <c r="BE10" t="s">
        <v>69</v>
      </c>
      <c r="BF10">
        <v>-1</v>
      </c>
      <c r="BG10" t="s">
        <v>259</v>
      </c>
      <c r="BI10" t="s">
        <v>115</v>
      </c>
      <c r="BJ10" t="s">
        <v>197</v>
      </c>
      <c r="BK10" t="s">
        <v>67</v>
      </c>
      <c r="BL10">
        <v>0.83142857142857141</v>
      </c>
      <c r="BM10">
        <v>8009</v>
      </c>
      <c r="BN10" t="s">
        <v>116</v>
      </c>
      <c r="BO10" t="s">
        <v>177</v>
      </c>
      <c r="BP10">
        <v>1</v>
      </c>
      <c r="BQ10">
        <v>1033.71</v>
      </c>
      <c r="BR10">
        <v>9.9836677910560365E-3</v>
      </c>
      <c r="BS10">
        <v>0.3647983784931727</v>
      </c>
      <c r="BT10">
        <v>0.2370103800872585</v>
      </c>
      <c r="BU10">
        <v>11.933999999999999</v>
      </c>
      <c r="BV10">
        <v>0.29021679194358185</v>
      </c>
      <c r="BW10">
        <v>11.608671677743274</v>
      </c>
      <c r="BX10">
        <v>7</v>
      </c>
      <c r="BY10">
        <v>3</v>
      </c>
      <c r="BZ10">
        <v>120</v>
      </c>
    </row>
    <row r="11" spans="1:78" ht="16.5">
      <c r="A11" s="296" t="str">
        <f t="shared" si="1"/>
        <v>미추홀교통</v>
      </c>
      <c r="B11" s="124" t="str">
        <f t="shared" si="2"/>
        <v>김대현</v>
      </c>
      <c r="C11" s="125" t="str">
        <f t="shared" si="3"/>
        <v>B</v>
      </c>
      <c r="D11" s="126">
        <f t="shared" si="4"/>
        <v>0.94645161290322588</v>
      </c>
      <c r="E11" s="127">
        <f t="shared" si="5"/>
        <v>7771</v>
      </c>
      <c r="F11" s="128" t="str">
        <f t="shared" si="6"/>
        <v>76</v>
      </c>
      <c r="G11" s="129" t="str">
        <f t="shared" si="7"/>
        <v>70바2692</v>
      </c>
      <c r="H11" s="130">
        <f t="shared" si="8"/>
        <v>1</v>
      </c>
      <c r="I11" s="131">
        <f t="shared" si="9"/>
        <v>556.06399999999996</v>
      </c>
      <c r="J11" s="132">
        <f t="shared" si="10"/>
        <v>3.558701738288949E-2</v>
      </c>
      <c r="K11" s="132">
        <f t="shared" si="11"/>
        <v>0.29733938782517566</v>
      </c>
      <c r="L11" s="132">
        <f t="shared" si="12"/>
        <v>0.35967082925706395</v>
      </c>
      <c r="M11" s="133">
        <f t="shared" si="13"/>
        <v>6.9610000000000003</v>
      </c>
      <c r="N11" s="134">
        <f t="shared" si="14"/>
        <v>0</v>
      </c>
      <c r="O11" s="134">
        <f t="shared" si="15"/>
        <v>8.6320999021695357</v>
      </c>
      <c r="P11" s="216">
        <f t="shared" si="16"/>
        <v>1</v>
      </c>
      <c r="Q11" s="217">
        <f t="shared" si="17"/>
        <v>0</v>
      </c>
      <c r="R11" s="217">
        <f t="shared" si="18"/>
        <v>48</v>
      </c>
      <c r="T11">
        <v>511</v>
      </c>
      <c r="U11">
        <v>7771</v>
      </c>
      <c r="V11" t="s">
        <v>270</v>
      </c>
      <c r="W11">
        <v>556.06399999999996</v>
      </c>
      <c r="X11">
        <v>189.51900000000001</v>
      </c>
      <c r="Y11">
        <v>2.9340000000000002</v>
      </c>
      <c r="Z11">
        <v>6.9610000000000003</v>
      </c>
      <c r="AA11">
        <v>32.962414000000003</v>
      </c>
      <c r="AB11">
        <v>1.1730339999999999</v>
      </c>
      <c r="AC11">
        <v>9.801024</v>
      </c>
      <c r="AD11" s="1">
        <v>200</v>
      </c>
      <c r="AE11">
        <v>0</v>
      </c>
      <c r="AF11">
        <v>48</v>
      </c>
      <c r="AG11">
        <v>67</v>
      </c>
      <c r="AH11">
        <v>16.869637999999998</v>
      </c>
      <c r="AI11">
        <v>0</v>
      </c>
      <c r="AJ11">
        <v>0</v>
      </c>
      <c r="AK11">
        <v>1</v>
      </c>
      <c r="AL11">
        <v>259</v>
      </c>
      <c r="AM11">
        <v>0.94645161290322588</v>
      </c>
      <c r="AN11" t="s">
        <v>68</v>
      </c>
      <c r="AO11">
        <v>556.06399999999996</v>
      </c>
      <c r="AP11" t="s">
        <v>286</v>
      </c>
      <c r="AQ11" t="s">
        <v>115</v>
      </c>
      <c r="AR11" t="s">
        <v>118</v>
      </c>
      <c r="AS11" t="s">
        <v>115</v>
      </c>
      <c r="AT11" t="s">
        <v>118</v>
      </c>
      <c r="AU11" t="s">
        <v>187</v>
      </c>
      <c r="AV11" t="s">
        <v>270</v>
      </c>
      <c r="AW11" t="s">
        <v>68</v>
      </c>
      <c r="AX11">
        <v>7771</v>
      </c>
      <c r="AY11" t="s">
        <v>377</v>
      </c>
      <c r="AZ11">
        <v>1</v>
      </c>
      <c r="BA11" t="s">
        <v>265</v>
      </c>
      <c r="BB11">
        <v>1</v>
      </c>
      <c r="BC11">
        <v>1</v>
      </c>
      <c r="BE11" t="s">
        <v>69</v>
      </c>
      <c r="BF11">
        <v>1</v>
      </c>
      <c r="BG11" t="s">
        <v>255</v>
      </c>
      <c r="BI11" t="s">
        <v>115</v>
      </c>
      <c r="BJ11" t="s">
        <v>270</v>
      </c>
      <c r="BK11" t="s">
        <v>68</v>
      </c>
      <c r="BL11">
        <v>0.94645161290322588</v>
      </c>
      <c r="BM11">
        <v>7771</v>
      </c>
      <c r="BN11" t="s">
        <v>118</v>
      </c>
      <c r="BO11" t="s">
        <v>187</v>
      </c>
      <c r="BP11">
        <v>1</v>
      </c>
      <c r="BQ11">
        <v>556.06399999999996</v>
      </c>
      <c r="BR11">
        <v>3.558701738288949E-2</v>
      </c>
      <c r="BS11">
        <v>0.29733938782517566</v>
      </c>
      <c r="BT11">
        <v>0.35967082925706395</v>
      </c>
      <c r="BU11">
        <v>6.9610000000000003</v>
      </c>
      <c r="BV11">
        <v>0</v>
      </c>
      <c r="BW11">
        <v>8.6320999021695357</v>
      </c>
      <c r="BX11">
        <v>1</v>
      </c>
      <c r="BY11">
        <v>0</v>
      </c>
      <c r="BZ11">
        <v>48</v>
      </c>
    </row>
    <row r="12" spans="1:78" ht="16.5">
      <c r="A12" s="297" t="str">
        <f t="shared" si="1"/>
        <v>미추홀교통</v>
      </c>
      <c r="B12" s="108" t="str">
        <f t="shared" si="2"/>
        <v>김상협</v>
      </c>
      <c r="C12" s="109" t="str">
        <f t="shared" si="3"/>
        <v>C</v>
      </c>
      <c r="D12" s="110">
        <f t="shared" si="4"/>
        <v>0.89655701681477384</v>
      </c>
      <c r="E12" s="111">
        <f t="shared" si="5"/>
        <v>2957</v>
      </c>
      <c r="F12" s="112" t="str">
        <f t="shared" si="6"/>
        <v>76</v>
      </c>
      <c r="G12" s="113" t="str">
        <f t="shared" si="7"/>
        <v>70바2745</v>
      </c>
      <c r="H12" s="114">
        <f t="shared" si="8"/>
        <v>4</v>
      </c>
      <c r="I12" s="115">
        <f t="shared" si="9"/>
        <v>1108.0539999999999</v>
      </c>
      <c r="J12" s="116">
        <f t="shared" si="10"/>
        <v>1.4469173515842617E-2</v>
      </c>
      <c r="K12" s="116">
        <f t="shared" si="11"/>
        <v>0.29143222744226166</v>
      </c>
      <c r="L12" s="116">
        <f t="shared" si="12"/>
        <v>0.28518465706544993</v>
      </c>
      <c r="M12" s="117">
        <f t="shared" si="13"/>
        <v>6.2080000000000002</v>
      </c>
      <c r="N12" s="118">
        <f t="shared" si="14"/>
        <v>9.0248309197927187E-2</v>
      </c>
      <c r="O12" s="118">
        <f t="shared" si="15"/>
        <v>6.2271333346569762</v>
      </c>
      <c r="P12" s="218">
        <f t="shared" si="16"/>
        <v>4</v>
      </c>
      <c r="Q12" s="219">
        <f t="shared" si="17"/>
        <v>1</v>
      </c>
      <c r="R12" s="219">
        <f t="shared" si="18"/>
        <v>69</v>
      </c>
      <c r="T12">
        <v>511</v>
      </c>
      <c r="U12">
        <v>2957</v>
      </c>
      <c r="V12" t="s">
        <v>198</v>
      </c>
      <c r="W12">
        <v>1108.0540000000001</v>
      </c>
      <c r="X12">
        <v>398.84300000000002</v>
      </c>
      <c r="Y12">
        <v>2.778</v>
      </c>
      <c r="Z12">
        <v>6.2080000000000002</v>
      </c>
      <c r="AA12">
        <v>69.091645</v>
      </c>
      <c r="AB12">
        <v>0.999699</v>
      </c>
      <c r="AC12">
        <v>20.135532000000001</v>
      </c>
      <c r="AD12" s="1">
        <v>316</v>
      </c>
      <c r="AE12">
        <v>1</v>
      </c>
      <c r="AF12">
        <v>69</v>
      </c>
      <c r="AG12">
        <v>74</v>
      </c>
      <c r="AH12">
        <v>16.037451999999998</v>
      </c>
      <c r="AI12">
        <v>251.2</v>
      </c>
      <c r="AJ12">
        <v>0</v>
      </c>
      <c r="AK12">
        <v>4</v>
      </c>
      <c r="AL12">
        <v>324</v>
      </c>
      <c r="AM12">
        <v>0.89655701681477384</v>
      </c>
      <c r="AN12" t="s">
        <v>69</v>
      </c>
      <c r="AO12">
        <v>337.63299999999998</v>
      </c>
      <c r="AP12" t="s">
        <v>287</v>
      </c>
      <c r="AQ12" t="s">
        <v>115</v>
      </c>
      <c r="AR12" t="s">
        <v>118</v>
      </c>
      <c r="AS12" t="s">
        <v>115</v>
      </c>
      <c r="AT12" t="s">
        <v>118</v>
      </c>
      <c r="AU12" t="s">
        <v>190</v>
      </c>
      <c r="AV12" t="s">
        <v>198</v>
      </c>
      <c r="AW12" t="s">
        <v>69</v>
      </c>
      <c r="AX12">
        <v>2957</v>
      </c>
      <c r="AY12" t="s">
        <v>369</v>
      </c>
      <c r="AZ12">
        <v>1</v>
      </c>
      <c r="BA12" t="s">
        <v>268</v>
      </c>
      <c r="BB12">
        <v>4</v>
      </c>
      <c r="BC12">
        <v>1</v>
      </c>
      <c r="BE12" t="s">
        <v>68</v>
      </c>
      <c r="BF12">
        <v>-1</v>
      </c>
      <c r="BG12" t="s">
        <v>259</v>
      </c>
      <c r="BI12" t="s">
        <v>115</v>
      </c>
      <c r="BJ12" t="s">
        <v>198</v>
      </c>
      <c r="BK12" t="s">
        <v>69</v>
      </c>
      <c r="BL12">
        <v>0.89655701681477384</v>
      </c>
      <c r="BM12">
        <v>2957</v>
      </c>
      <c r="BN12" t="s">
        <v>118</v>
      </c>
      <c r="BO12" t="s">
        <v>190</v>
      </c>
      <c r="BP12">
        <v>4</v>
      </c>
      <c r="BQ12">
        <v>1108.0539999999999</v>
      </c>
      <c r="BR12">
        <v>1.4469173515842617E-2</v>
      </c>
      <c r="BS12">
        <v>0.29143222744226166</v>
      </c>
      <c r="BT12">
        <v>0.28518465706544988</v>
      </c>
      <c r="BU12">
        <v>6.2080000000000002</v>
      </c>
      <c r="BV12">
        <v>9.0248309197927187E-2</v>
      </c>
      <c r="BW12">
        <v>6.2271333346569762</v>
      </c>
      <c r="BX12">
        <v>4</v>
      </c>
      <c r="BY12">
        <v>1</v>
      </c>
      <c r="BZ12">
        <v>69</v>
      </c>
    </row>
    <row r="13" spans="1:78" ht="16.5">
      <c r="A13" s="296" t="str">
        <f t="shared" si="1"/>
        <v>미추홀교통</v>
      </c>
      <c r="B13" s="124" t="str">
        <f t="shared" si="2"/>
        <v>김상훈</v>
      </c>
      <c r="C13" s="125" t="str">
        <f t="shared" si="3"/>
        <v>C</v>
      </c>
      <c r="D13" s="126">
        <f t="shared" si="4"/>
        <v>0.86834450181353806</v>
      </c>
      <c r="E13" s="127">
        <f t="shared" si="5"/>
        <v>7349</v>
      </c>
      <c r="F13" s="128" t="str">
        <f t="shared" si="6"/>
        <v>76</v>
      </c>
      <c r="G13" s="129" t="str">
        <f t="shared" si="7"/>
        <v>70바2694</v>
      </c>
      <c r="H13" s="130">
        <f t="shared" si="8"/>
        <v>3</v>
      </c>
      <c r="I13" s="131">
        <f t="shared" si="9"/>
        <v>2726.3939999999998</v>
      </c>
      <c r="J13" s="132">
        <f t="shared" si="10"/>
        <v>1.2074829543079235E-2</v>
      </c>
      <c r="K13" s="132">
        <f t="shared" si="11"/>
        <v>0.31286631886635791</v>
      </c>
      <c r="L13" s="132">
        <f t="shared" si="12"/>
        <v>0.41336652002608576</v>
      </c>
      <c r="M13" s="133">
        <f t="shared" si="13"/>
        <v>7.6710000000000003</v>
      </c>
      <c r="N13" s="134">
        <f t="shared" si="14"/>
        <v>3.6678484474364309E-2</v>
      </c>
      <c r="O13" s="134">
        <f t="shared" si="15"/>
        <v>3.3377420871671521</v>
      </c>
      <c r="P13" s="216">
        <f t="shared" si="16"/>
        <v>0</v>
      </c>
      <c r="Q13" s="217">
        <f t="shared" si="17"/>
        <v>1</v>
      </c>
      <c r="R13" s="217">
        <f t="shared" si="18"/>
        <v>91</v>
      </c>
      <c r="T13">
        <v>511</v>
      </c>
      <c r="U13">
        <v>7349</v>
      </c>
      <c r="V13" t="s">
        <v>199</v>
      </c>
      <c r="W13">
        <v>2726.3939999999998</v>
      </c>
      <c r="X13">
        <v>1013.211</v>
      </c>
      <c r="Y13">
        <v>2.6909999999999998</v>
      </c>
      <c r="Z13">
        <v>7.6710000000000003</v>
      </c>
      <c r="AA13">
        <v>170.55188999999999</v>
      </c>
      <c r="AB13">
        <v>2.0593849999999998</v>
      </c>
      <c r="AC13">
        <v>53.359941999999997</v>
      </c>
      <c r="AD13" s="1">
        <v>1127</v>
      </c>
      <c r="AE13">
        <v>1</v>
      </c>
      <c r="AF13">
        <v>91</v>
      </c>
      <c r="AG13">
        <v>77</v>
      </c>
      <c r="AH13">
        <v>15.985715000000001</v>
      </c>
      <c r="AI13">
        <v>191.7</v>
      </c>
      <c r="AJ13">
        <v>0</v>
      </c>
      <c r="AK13">
        <v>0</v>
      </c>
      <c r="AL13">
        <v>0</v>
      </c>
      <c r="AM13">
        <v>0.86834450181353806</v>
      </c>
      <c r="AN13" t="s">
        <v>69</v>
      </c>
      <c r="AO13">
        <v>2346.9949999999999</v>
      </c>
      <c r="AP13" t="s">
        <v>288</v>
      </c>
      <c r="AQ13" t="s">
        <v>115</v>
      </c>
      <c r="AR13" t="s">
        <v>118</v>
      </c>
      <c r="AS13" t="s">
        <v>115</v>
      </c>
      <c r="AT13" t="s">
        <v>118</v>
      </c>
      <c r="AU13" t="s">
        <v>188</v>
      </c>
      <c r="AV13" t="s">
        <v>199</v>
      </c>
      <c r="AW13" t="s">
        <v>69</v>
      </c>
      <c r="AX13">
        <v>7349</v>
      </c>
      <c r="AY13" t="s">
        <v>369</v>
      </c>
      <c r="AZ13">
        <v>4</v>
      </c>
      <c r="BA13" t="s">
        <v>378</v>
      </c>
      <c r="BB13">
        <v>3</v>
      </c>
      <c r="BC13">
        <v>1</v>
      </c>
      <c r="BE13" t="s">
        <v>69</v>
      </c>
      <c r="BF13">
        <v>0</v>
      </c>
      <c r="BG13" t="s">
        <v>257</v>
      </c>
      <c r="BI13" t="s">
        <v>115</v>
      </c>
      <c r="BJ13" t="s">
        <v>199</v>
      </c>
      <c r="BK13" t="s">
        <v>69</v>
      </c>
      <c r="BL13">
        <v>0.86834450181353806</v>
      </c>
      <c r="BM13">
        <v>7349</v>
      </c>
      <c r="BN13" t="s">
        <v>118</v>
      </c>
      <c r="BO13" t="s">
        <v>188</v>
      </c>
      <c r="BP13">
        <v>3</v>
      </c>
      <c r="BQ13">
        <v>2726.3939999999998</v>
      </c>
      <c r="BR13">
        <v>1.2074829543079235E-2</v>
      </c>
      <c r="BS13">
        <v>0.31286631886635791</v>
      </c>
      <c r="BT13">
        <v>0.41336652002608576</v>
      </c>
      <c r="BU13">
        <v>7.6710000000000003</v>
      </c>
      <c r="BV13">
        <v>3.6678484474364309E-2</v>
      </c>
      <c r="BW13">
        <v>3.3377420871671521</v>
      </c>
      <c r="BX13">
        <v>0</v>
      </c>
      <c r="BY13">
        <v>1</v>
      </c>
      <c r="BZ13">
        <v>91</v>
      </c>
    </row>
    <row r="14" spans="1:78" ht="16.5">
      <c r="A14" s="297" t="str">
        <f t="shared" si="1"/>
        <v>미추홀교통</v>
      </c>
      <c r="B14" s="108" t="str">
        <f t="shared" si="2"/>
        <v>김영기</v>
      </c>
      <c r="C14" s="109" t="str">
        <f t="shared" si="3"/>
        <v>B</v>
      </c>
      <c r="D14" s="110">
        <f t="shared" si="4"/>
        <v>0.90513336220704987</v>
      </c>
      <c r="E14" s="111">
        <f t="shared" si="5"/>
        <v>5736</v>
      </c>
      <c r="F14" s="112" t="str">
        <f t="shared" si="6"/>
        <v>12</v>
      </c>
      <c r="G14" s="113" t="str">
        <f t="shared" si="7"/>
        <v>70바2757</v>
      </c>
      <c r="H14" s="114">
        <f t="shared" si="8"/>
        <v>6</v>
      </c>
      <c r="I14" s="115">
        <f t="shared" si="9"/>
        <v>929.82899999999995</v>
      </c>
      <c r="J14" s="116">
        <f t="shared" si="10"/>
        <v>1.0072265088310975E-2</v>
      </c>
      <c r="K14" s="116">
        <f t="shared" si="11"/>
        <v>0.35491282580368344</v>
      </c>
      <c r="L14" s="116">
        <f t="shared" si="12"/>
        <v>0.2247725119349902</v>
      </c>
      <c r="M14" s="117">
        <f t="shared" si="13"/>
        <v>10.132</v>
      </c>
      <c r="N14" s="118">
        <f t="shared" si="14"/>
        <v>0.21509331285644995</v>
      </c>
      <c r="O14" s="118">
        <f t="shared" si="15"/>
        <v>9.8942923913966982</v>
      </c>
      <c r="P14" s="218">
        <f t="shared" si="16"/>
        <v>5</v>
      </c>
      <c r="Q14" s="219">
        <f t="shared" si="17"/>
        <v>2</v>
      </c>
      <c r="R14" s="219">
        <f t="shared" si="18"/>
        <v>92</v>
      </c>
      <c r="T14">
        <v>511</v>
      </c>
      <c r="U14">
        <v>5736</v>
      </c>
      <c r="V14" t="s">
        <v>200</v>
      </c>
      <c r="W14">
        <v>929.82899999999995</v>
      </c>
      <c r="X14">
        <v>490.50299999999999</v>
      </c>
      <c r="Y14">
        <v>1.8959999999999999</v>
      </c>
      <c r="Z14">
        <v>10.132</v>
      </c>
      <c r="AA14">
        <v>58.023592000000001</v>
      </c>
      <c r="AB14">
        <v>0.58442899999999998</v>
      </c>
      <c r="AC14">
        <v>20.593316999999999</v>
      </c>
      <c r="AD14" s="1">
        <v>209</v>
      </c>
      <c r="AE14">
        <v>2</v>
      </c>
      <c r="AF14">
        <v>92</v>
      </c>
      <c r="AG14">
        <v>75</v>
      </c>
      <c r="AH14">
        <v>16.025016000000001</v>
      </c>
      <c r="AI14">
        <v>660.9</v>
      </c>
      <c r="AJ14">
        <v>0</v>
      </c>
      <c r="AK14">
        <v>5</v>
      </c>
      <c r="AL14">
        <v>659</v>
      </c>
      <c r="AM14">
        <v>0.90513336220704987</v>
      </c>
      <c r="AN14" t="s">
        <v>68</v>
      </c>
      <c r="AO14">
        <v>259.70499999999998</v>
      </c>
      <c r="AP14" t="s">
        <v>289</v>
      </c>
      <c r="AQ14" t="s">
        <v>115</v>
      </c>
      <c r="AR14" t="s">
        <v>116</v>
      </c>
      <c r="AS14" t="s">
        <v>115</v>
      </c>
      <c r="AT14" t="s">
        <v>116</v>
      </c>
      <c r="AU14" t="s">
        <v>177</v>
      </c>
      <c r="AV14" t="s">
        <v>200</v>
      </c>
      <c r="AW14" t="s">
        <v>68</v>
      </c>
      <c r="AX14">
        <v>5736</v>
      </c>
      <c r="AY14" t="s">
        <v>368</v>
      </c>
      <c r="AZ14">
        <v>10</v>
      </c>
      <c r="BA14" t="s">
        <v>379</v>
      </c>
      <c r="BB14">
        <v>6</v>
      </c>
      <c r="BC14">
        <v>1</v>
      </c>
      <c r="BE14" t="s">
        <v>69</v>
      </c>
      <c r="BF14">
        <v>1</v>
      </c>
      <c r="BG14" t="s">
        <v>255</v>
      </c>
      <c r="BI14" t="s">
        <v>115</v>
      </c>
      <c r="BJ14" t="s">
        <v>200</v>
      </c>
      <c r="BK14" t="s">
        <v>68</v>
      </c>
      <c r="BL14">
        <v>0.90513336220704987</v>
      </c>
      <c r="BM14">
        <v>5736</v>
      </c>
      <c r="BN14" t="s">
        <v>116</v>
      </c>
      <c r="BO14" t="s">
        <v>177</v>
      </c>
      <c r="BP14">
        <v>6</v>
      </c>
      <c r="BQ14">
        <v>929.82899999999995</v>
      </c>
      <c r="BR14">
        <v>1.0072265088310975E-2</v>
      </c>
      <c r="BS14">
        <v>0.35491282580368344</v>
      </c>
      <c r="BT14">
        <v>0.2247725119349902</v>
      </c>
      <c r="BU14">
        <v>10.132</v>
      </c>
      <c r="BV14">
        <v>0.21509331285644995</v>
      </c>
      <c r="BW14">
        <v>9.8942923913966982</v>
      </c>
      <c r="BX14">
        <v>5</v>
      </c>
      <c r="BY14">
        <v>2</v>
      </c>
      <c r="BZ14">
        <v>92</v>
      </c>
    </row>
    <row r="15" spans="1:78" ht="16.5">
      <c r="A15" s="296" t="str">
        <f t="shared" si="1"/>
        <v>미추홀교통</v>
      </c>
      <c r="B15" s="124" t="str">
        <f t="shared" si="2"/>
        <v>김영호</v>
      </c>
      <c r="C15" s="125" t="str">
        <f t="shared" si="3"/>
        <v>C</v>
      </c>
      <c r="D15" s="126">
        <f t="shared" si="4"/>
        <v>0.87500642976567455</v>
      </c>
      <c r="E15" s="127">
        <f t="shared" si="5"/>
        <v>3002</v>
      </c>
      <c r="F15" s="128" t="str">
        <f t="shared" si="6"/>
        <v>12</v>
      </c>
      <c r="G15" s="129" t="str">
        <f t="shared" si="7"/>
        <v>70바2617</v>
      </c>
      <c r="H15" s="130">
        <f t="shared" si="8"/>
        <v>4</v>
      </c>
      <c r="I15" s="131">
        <f t="shared" si="9"/>
        <v>417.47800000000001</v>
      </c>
      <c r="J15" s="132">
        <f t="shared" si="10"/>
        <v>6.0810990493144782E-3</v>
      </c>
      <c r="K15" s="132">
        <f t="shared" si="11"/>
        <v>0.35732520624544295</v>
      </c>
      <c r="L15" s="132">
        <f t="shared" si="12"/>
        <v>0.19641753577434021</v>
      </c>
      <c r="M15" s="133">
        <f t="shared" si="13"/>
        <v>11.169</v>
      </c>
      <c r="N15" s="134">
        <f t="shared" si="14"/>
        <v>0.47906716042522002</v>
      </c>
      <c r="O15" s="134">
        <f t="shared" si="15"/>
        <v>8.1441417272287406</v>
      </c>
      <c r="P15" s="216">
        <f t="shared" si="16"/>
        <v>1</v>
      </c>
      <c r="Q15" s="217">
        <f t="shared" si="17"/>
        <v>2</v>
      </c>
      <c r="R15" s="217">
        <f t="shared" si="18"/>
        <v>34</v>
      </c>
      <c r="T15">
        <v>511</v>
      </c>
      <c r="U15">
        <v>3002</v>
      </c>
      <c r="V15" t="s">
        <v>201</v>
      </c>
      <c r="W15">
        <v>417.47800000000001</v>
      </c>
      <c r="X15">
        <v>228.90899999999999</v>
      </c>
      <c r="Y15">
        <v>1.8240000000000001</v>
      </c>
      <c r="Z15">
        <v>11.169</v>
      </c>
      <c r="AA15">
        <v>25.533048999999998</v>
      </c>
      <c r="AB15">
        <v>0.15526899999999999</v>
      </c>
      <c r="AC15">
        <v>9.123602</v>
      </c>
      <c r="AD15" s="1">
        <v>82</v>
      </c>
      <c r="AE15">
        <v>2</v>
      </c>
      <c r="AF15">
        <v>34</v>
      </c>
      <c r="AG15">
        <v>70</v>
      </c>
      <c r="AH15">
        <v>16.350494999999999</v>
      </c>
      <c r="AI15">
        <v>161.30000000000001</v>
      </c>
      <c r="AJ15">
        <v>0</v>
      </c>
      <c r="AK15">
        <v>1</v>
      </c>
      <c r="AL15">
        <v>215</v>
      </c>
      <c r="AM15">
        <v>0.87500642976567455</v>
      </c>
      <c r="AN15" t="s">
        <v>69</v>
      </c>
      <c r="AO15">
        <v>126.258</v>
      </c>
      <c r="AP15" t="s">
        <v>290</v>
      </c>
      <c r="AQ15" t="s">
        <v>115</v>
      </c>
      <c r="AR15" t="s">
        <v>116</v>
      </c>
      <c r="AS15" t="s">
        <v>115</v>
      </c>
      <c r="AT15" t="s">
        <v>116</v>
      </c>
      <c r="AU15" t="s">
        <v>170</v>
      </c>
      <c r="AV15" t="s">
        <v>201</v>
      </c>
      <c r="AW15" t="s">
        <v>69</v>
      </c>
      <c r="AX15">
        <v>3002</v>
      </c>
      <c r="AY15" t="s">
        <v>372</v>
      </c>
      <c r="AZ15">
        <v>5</v>
      </c>
      <c r="BA15" t="s">
        <v>256</v>
      </c>
      <c r="BB15">
        <v>4</v>
      </c>
      <c r="BC15">
        <v>1</v>
      </c>
      <c r="BE15" t="s">
        <v>69</v>
      </c>
      <c r="BF15">
        <v>0</v>
      </c>
      <c r="BG15" t="s">
        <v>257</v>
      </c>
      <c r="BI15" t="s">
        <v>115</v>
      </c>
      <c r="BJ15" t="s">
        <v>201</v>
      </c>
      <c r="BK15" t="s">
        <v>69</v>
      </c>
      <c r="BL15">
        <v>0.87500642976567455</v>
      </c>
      <c r="BM15">
        <v>3002</v>
      </c>
      <c r="BN15" t="s">
        <v>116</v>
      </c>
      <c r="BO15" t="s">
        <v>170</v>
      </c>
      <c r="BP15">
        <v>4</v>
      </c>
      <c r="BQ15">
        <v>417.47800000000001</v>
      </c>
      <c r="BR15">
        <v>6.0810990493144782E-3</v>
      </c>
      <c r="BS15">
        <v>0.35732520624544295</v>
      </c>
      <c r="BT15">
        <v>0.19641753577434021</v>
      </c>
      <c r="BU15">
        <v>11.169</v>
      </c>
      <c r="BV15">
        <v>0.47906716042522002</v>
      </c>
      <c r="BW15">
        <v>8.1441417272287406</v>
      </c>
      <c r="BX15">
        <v>1</v>
      </c>
      <c r="BY15">
        <v>2</v>
      </c>
      <c r="BZ15">
        <v>34</v>
      </c>
    </row>
    <row r="16" spans="1:78" ht="16.5">
      <c r="A16" s="297" t="str">
        <f t="shared" si="1"/>
        <v>미추홀교통</v>
      </c>
      <c r="B16" s="108" t="str">
        <f t="shared" si="2"/>
        <v>김용일</v>
      </c>
      <c r="C16" s="109" t="str">
        <f t="shared" si="3"/>
        <v>A</v>
      </c>
      <c r="D16" s="110">
        <f t="shared" si="4"/>
        <v>0.96290041432591589</v>
      </c>
      <c r="E16" s="111">
        <f t="shared" si="5"/>
        <v>74</v>
      </c>
      <c r="F16" s="112" t="str">
        <f t="shared" si="6"/>
        <v>12</v>
      </c>
      <c r="G16" s="113" t="str">
        <f t="shared" si="7"/>
        <v>70바2758</v>
      </c>
      <c r="H16" s="114">
        <f t="shared" si="8"/>
        <v>4</v>
      </c>
      <c r="I16" s="115">
        <f t="shared" si="9"/>
        <v>553.52099999999996</v>
      </c>
      <c r="J16" s="116">
        <f t="shared" si="10"/>
        <v>2.2480789625860625E-2</v>
      </c>
      <c r="K16" s="116">
        <f t="shared" si="11"/>
        <v>0.32744922987642594</v>
      </c>
      <c r="L16" s="116">
        <f t="shared" si="12"/>
        <v>0.12646313328672265</v>
      </c>
      <c r="M16" s="117">
        <f t="shared" si="13"/>
        <v>10.065</v>
      </c>
      <c r="N16" s="118">
        <f t="shared" si="14"/>
        <v>1.0839697138861941</v>
      </c>
      <c r="O16" s="118">
        <f t="shared" si="15"/>
        <v>37.035631891111635</v>
      </c>
      <c r="P16" s="218">
        <f t="shared" si="16"/>
        <v>2</v>
      </c>
      <c r="Q16" s="219">
        <f t="shared" si="17"/>
        <v>6</v>
      </c>
      <c r="R16" s="219">
        <f t="shared" si="18"/>
        <v>205</v>
      </c>
      <c r="T16">
        <v>511</v>
      </c>
      <c r="U16">
        <v>74</v>
      </c>
      <c r="V16" t="s">
        <v>202</v>
      </c>
      <c r="W16">
        <v>553.52099999999996</v>
      </c>
      <c r="X16">
        <v>272.36799999999999</v>
      </c>
      <c r="Y16">
        <v>2.032</v>
      </c>
      <c r="Z16">
        <v>10.065</v>
      </c>
      <c r="AA16">
        <v>33.126372000000003</v>
      </c>
      <c r="AB16">
        <v>0.74470700000000001</v>
      </c>
      <c r="AC16">
        <v>10.847205000000001</v>
      </c>
      <c r="AD16" s="1">
        <v>70</v>
      </c>
      <c r="AE16">
        <v>6</v>
      </c>
      <c r="AF16">
        <v>205</v>
      </c>
      <c r="AG16">
        <v>70</v>
      </c>
      <c r="AH16">
        <v>16.709375000000001</v>
      </c>
      <c r="AI16">
        <v>126.1</v>
      </c>
      <c r="AJ16">
        <v>0</v>
      </c>
      <c r="AK16">
        <v>2</v>
      </c>
      <c r="AL16">
        <v>638</v>
      </c>
      <c r="AM16">
        <v>0.96290041432591589</v>
      </c>
      <c r="AN16" t="s">
        <v>66</v>
      </c>
      <c r="AO16">
        <v>240.58699999999999</v>
      </c>
      <c r="AP16" t="s">
        <v>291</v>
      </c>
      <c r="AQ16" t="s">
        <v>115</v>
      </c>
      <c r="AR16" t="s">
        <v>116</v>
      </c>
      <c r="AS16" t="s">
        <v>115</v>
      </c>
      <c r="AT16" t="s">
        <v>116</v>
      </c>
      <c r="AU16" t="s">
        <v>178</v>
      </c>
      <c r="AV16" t="s">
        <v>202</v>
      </c>
      <c r="AW16" t="s">
        <v>66</v>
      </c>
      <c r="AX16">
        <v>74</v>
      </c>
      <c r="AY16" t="s">
        <v>380</v>
      </c>
      <c r="AZ16">
        <v>8</v>
      </c>
      <c r="BA16" t="s">
        <v>381</v>
      </c>
      <c r="BB16">
        <v>4</v>
      </c>
      <c r="BC16">
        <v>1</v>
      </c>
      <c r="BE16" t="s">
        <v>68</v>
      </c>
      <c r="BF16">
        <v>1</v>
      </c>
      <c r="BG16" t="s">
        <v>255</v>
      </c>
      <c r="BI16" t="s">
        <v>115</v>
      </c>
      <c r="BJ16" t="s">
        <v>202</v>
      </c>
      <c r="BK16" t="s">
        <v>66</v>
      </c>
      <c r="BL16">
        <v>0.96290041432591589</v>
      </c>
      <c r="BM16">
        <v>74</v>
      </c>
      <c r="BN16" t="s">
        <v>116</v>
      </c>
      <c r="BO16" t="s">
        <v>178</v>
      </c>
      <c r="BP16">
        <v>4</v>
      </c>
      <c r="BQ16">
        <v>553.52099999999996</v>
      </c>
      <c r="BR16">
        <v>2.2480789625860625E-2</v>
      </c>
      <c r="BS16">
        <v>0.32744922987642594</v>
      </c>
      <c r="BT16">
        <v>0.12646313328672265</v>
      </c>
      <c r="BU16">
        <v>10.065</v>
      </c>
      <c r="BV16">
        <v>1.0839697138861941</v>
      </c>
      <c r="BW16">
        <v>37.035631891111635</v>
      </c>
      <c r="BX16">
        <v>2</v>
      </c>
      <c r="BY16">
        <v>6</v>
      </c>
      <c r="BZ16">
        <v>205</v>
      </c>
    </row>
    <row r="17" spans="1:78" ht="16.5">
      <c r="A17" s="296" t="str">
        <f t="shared" si="1"/>
        <v>미추홀교통</v>
      </c>
      <c r="B17" s="124" t="str">
        <f t="shared" si="2"/>
        <v>김인식</v>
      </c>
      <c r="C17" s="125" t="str">
        <f t="shared" si="3"/>
        <v>B</v>
      </c>
      <c r="D17" s="126">
        <f t="shared" si="4"/>
        <v>0.90619047619047621</v>
      </c>
      <c r="E17" s="127">
        <f t="shared" si="5"/>
        <v>3457</v>
      </c>
      <c r="F17" s="128" t="str">
        <f t="shared" si="6"/>
        <v>12</v>
      </c>
      <c r="G17" s="129" t="str">
        <f t="shared" si="7"/>
        <v>70바2758</v>
      </c>
      <c r="H17" s="130">
        <f t="shared" si="8"/>
        <v>1</v>
      </c>
      <c r="I17" s="131">
        <f t="shared" si="9"/>
        <v>1943.5139999999999</v>
      </c>
      <c r="J17" s="132">
        <f t="shared" si="10"/>
        <v>1.3262702556159561E-2</v>
      </c>
      <c r="K17" s="132">
        <f t="shared" si="11"/>
        <v>0.38953356018427149</v>
      </c>
      <c r="L17" s="132">
        <f t="shared" si="12"/>
        <v>0.16465021605195537</v>
      </c>
      <c r="M17" s="133">
        <f t="shared" si="13"/>
        <v>11.823</v>
      </c>
      <c r="N17" s="134">
        <f t="shared" si="14"/>
        <v>0.10290638503247211</v>
      </c>
      <c r="O17" s="134">
        <f t="shared" si="15"/>
        <v>16.670834375260483</v>
      </c>
      <c r="P17" s="216">
        <f t="shared" si="16"/>
        <v>48</v>
      </c>
      <c r="Q17" s="217">
        <f t="shared" si="17"/>
        <v>2</v>
      </c>
      <c r="R17" s="217">
        <f t="shared" si="18"/>
        <v>324</v>
      </c>
      <c r="T17">
        <v>511</v>
      </c>
      <c r="U17">
        <v>3457</v>
      </c>
      <c r="V17" t="s">
        <v>165</v>
      </c>
      <c r="W17">
        <v>1943.5139999999999</v>
      </c>
      <c r="X17">
        <v>1021.506</v>
      </c>
      <c r="Y17">
        <v>1.903</v>
      </c>
      <c r="Z17">
        <v>11.823</v>
      </c>
      <c r="AA17">
        <v>125.41275</v>
      </c>
      <c r="AB17">
        <v>1.6633119999999999</v>
      </c>
      <c r="AC17">
        <v>48.852474999999998</v>
      </c>
      <c r="AD17" s="1">
        <v>320</v>
      </c>
      <c r="AE17">
        <v>2</v>
      </c>
      <c r="AF17">
        <v>324</v>
      </c>
      <c r="AG17">
        <v>87</v>
      </c>
      <c r="AH17">
        <v>15.496941</v>
      </c>
      <c r="AI17">
        <v>1527.7</v>
      </c>
      <c r="AJ17">
        <v>11.1</v>
      </c>
      <c r="AK17">
        <v>48</v>
      </c>
      <c r="AL17">
        <v>11316</v>
      </c>
      <c r="AM17">
        <v>0.90619047619047621</v>
      </c>
      <c r="AN17" t="s">
        <v>68</v>
      </c>
      <c r="AO17">
        <v>1943.5139999999999</v>
      </c>
      <c r="AP17" t="s">
        <v>292</v>
      </c>
      <c r="AQ17" t="s">
        <v>115</v>
      </c>
      <c r="AR17" t="s">
        <v>116</v>
      </c>
      <c r="AS17" t="s">
        <v>115</v>
      </c>
      <c r="AT17" t="s">
        <v>116</v>
      </c>
      <c r="AU17" t="s">
        <v>178</v>
      </c>
      <c r="AV17" t="s">
        <v>165</v>
      </c>
      <c r="AW17" t="s">
        <v>68</v>
      </c>
      <c r="AX17">
        <v>3457</v>
      </c>
      <c r="AY17" t="s">
        <v>368</v>
      </c>
      <c r="AZ17">
        <v>9</v>
      </c>
      <c r="BA17" t="s">
        <v>382</v>
      </c>
      <c r="BB17">
        <v>1</v>
      </c>
      <c r="BC17">
        <v>1</v>
      </c>
      <c r="BE17" t="s">
        <v>67</v>
      </c>
      <c r="BF17">
        <v>2</v>
      </c>
      <c r="BG17" t="s">
        <v>255</v>
      </c>
      <c r="BI17" t="s">
        <v>115</v>
      </c>
      <c r="BJ17" t="s">
        <v>165</v>
      </c>
      <c r="BK17" t="s">
        <v>68</v>
      </c>
      <c r="BL17">
        <v>0.90619047619047621</v>
      </c>
      <c r="BM17">
        <v>3457</v>
      </c>
      <c r="BN17" t="s">
        <v>116</v>
      </c>
      <c r="BO17" t="s">
        <v>178</v>
      </c>
      <c r="BP17">
        <v>1</v>
      </c>
      <c r="BQ17">
        <v>1943.5139999999999</v>
      </c>
      <c r="BR17">
        <v>1.3262702556159561E-2</v>
      </c>
      <c r="BS17">
        <v>0.38953356018427149</v>
      </c>
      <c r="BT17">
        <v>0.16465021605195537</v>
      </c>
      <c r="BU17">
        <v>11.823</v>
      </c>
      <c r="BV17">
        <v>0.10290638503247211</v>
      </c>
      <c r="BW17">
        <v>16.670834375260483</v>
      </c>
      <c r="BX17">
        <v>48</v>
      </c>
      <c r="BY17">
        <v>2</v>
      </c>
      <c r="BZ17">
        <v>324</v>
      </c>
    </row>
    <row r="18" spans="1:78" ht="16.5">
      <c r="A18" s="297" t="str">
        <f t="shared" si="1"/>
        <v>미추홀교통</v>
      </c>
      <c r="B18" s="108" t="str">
        <f t="shared" si="2"/>
        <v>김종국</v>
      </c>
      <c r="C18" s="109" t="str">
        <f t="shared" si="3"/>
        <v>A</v>
      </c>
      <c r="D18" s="110">
        <f t="shared" si="4"/>
        <v>0.96524431795971521</v>
      </c>
      <c r="E18" s="111">
        <f t="shared" si="5"/>
        <v>6321</v>
      </c>
      <c r="F18" s="112" t="str">
        <f t="shared" si="6"/>
        <v>76</v>
      </c>
      <c r="G18" s="113" t="str">
        <f t="shared" si="7"/>
        <v>70바2743</v>
      </c>
      <c r="H18" s="114">
        <f t="shared" si="8"/>
        <v>2</v>
      </c>
      <c r="I18" s="115">
        <f t="shared" si="9"/>
        <v>2488.8719999999998</v>
      </c>
      <c r="J18" s="116">
        <f t="shared" si="10"/>
        <v>9.68061629728224E-3</v>
      </c>
      <c r="K18" s="116">
        <f t="shared" si="11"/>
        <v>0.28751179914861308</v>
      </c>
      <c r="L18" s="116">
        <f t="shared" si="12"/>
        <v>0.29973417676762809</v>
      </c>
      <c r="M18" s="117">
        <f t="shared" si="13"/>
        <v>4.95</v>
      </c>
      <c r="N18" s="118">
        <f t="shared" si="14"/>
        <v>0</v>
      </c>
      <c r="O18" s="118">
        <f t="shared" si="15"/>
        <v>2.6919825527387511</v>
      </c>
      <c r="P18" s="218">
        <f t="shared" si="16"/>
        <v>1</v>
      </c>
      <c r="Q18" s="219">
        <f t="shared" si="17"/>
        <v>0</v>
      </c>
      <c r="R18" s="219">
        <f t="shared" si="18"/>
        <v>67</v>
      </c>
      <c r="T18">
        <v>511</v>
      </c>
      <c r="U18">
        <v>6321</v>
      </c>
      <c r="V18" t="s">
        <v>203</v>
      </c>
      <c r="W18">
        <v>2488.8719999999998</v>
      </c>
      <c r="X18">
        <v>832.86099999999999</v>
      </c>
      <c r="Y18">
        <v>2.988</v>
      </c>
      <c r="Z18">
        <v>4.95</v>
      </c>
      <c r="AA18">
        <v>158.530506</v>
      </c>
      <c r="AB18">
        <v>1.534673</v>
      </c>
      <c r="AC18">
        <v>45.579391000000001</v>
      </c>
      <c r="AD18" s="1">
        <v>746</v>
      </c>
      <c r="AE18">
        <v>0</v>
      </c>
      <c r="AF18">
        <v>67</v>
      </c>
      <c r="AG18">
        <v>67</v>
      </c>
      <c r="AH18">
        <v>15.69964</v>
      </c>
      <c r="AI18">
        <v>105.5</v>
      </c>
      <c r="AJ18">
        <v>0</v>
      </c>
      <c r="AK18">
        <v>1</v>
      </c>
      <c r="AL18">
        <v>28</v>
      </c>
      <c r="AM18">
        <v>0.96524431795971521</v>
      </c>
      <c r="AN18" t="s">
        <v>66</v>
      </c>
      <c r="AO18">
        <v>2364.3919999999998</v>
      </c>
      <c r="AP18" t="s">
        <v>293</v>
      </c>
      <c r="AQ18" t="s">
        <v>115</v>
      </c>
      <c r="AR18" t="s">
        <v>118</v>
      </c>
      <c r="AS18" t="s">
        <v>115</v>
      </c>
      <c r="AT18" t="s">
        <v>118</v>
      </c>
      <c r="AU18" t="s">
        <v>189</v>
      </c>
      <c r="AV18" t="s">
        <v>203</v>
      </c>
      <c r="AW18" t="s">
        <v>66</v>
      </c>
      <c r="AX18">
        <v>6321</v>
      </c>
      <c r="AY18" t="s">
        <v>383</v>
      </c>
      <c r="AZ18">
        <v>1</v>
      </c>
      <c r="BA18" t="s">
        <v>384</v>
      </c>
      <c r="BB18">
        <v>2</v>
      </c>
      <c r="BC18">
        <v>1</v>
      </c>
      <c r="BE18" t="s">
        <v>68</v>
      </c>
      <c r="BF18">
        <v>1</v>
      </c>
      <c r="BG18" t="s">
        <v>255</v>
      </c>
      <c r="BI18" t="s">
        <v>115</v>
      </c>
      <c r="BJ18" t="s">
        <v>203</v>
      </c>
      <c r="BK18" t="s">
        <v>66</v>
      </c>
      <c r="BL18">
        <v>0.96524431795971521</v>
      </c>
      <c r="BM18">
        <v>6321</v>
      </c>
      <c r="BN18" t="s">
        <v>118</v>
      </c>
      <c r="BO18" t="s">
        <v>189</v>
      </c>
      <c r="BP18">
        <v>2</v>
      </c>
      <c r="BQ18">
        <v>2488.8719999999998</v>
      </c>
      <c r="BR18">
        <v>9.68061629728224E-3</v>
      </c>
      <c r="BS18">
        <v>0.28751179914861308</v>
      </c>
      <c r="BT18">
        <v>0.29973417676762809</v>
      </c>
      <c r="BU18">
        <v>4.95</v>
      </c>
      <c r="BV18">
        <v>0</v>
      </c>
      <c r="BW18">
        <v>2.6919825527387511</v>
      </c>
      <c r="BX18">
        <v>1</v>
      </c>
      <c r="BY18">
        <v>0</v>
      </c>
      <c r="BZ18">
        <v>67</v>
      </c>
    </row>
    <row r="19" spans="1:78" ht="16.5">
      <c r="A19" s="296" t="str">
        <f t="shared" si="1"/>
        <v>미추홀교통</v>
      </c>
      <c r="B19" s="124" t="str">
        <f t="shared" si="2"/>
        <v>박상원</v>
      </c>
      <c r="C19" s="125" t="str">
        <f t="shared" si="3"/>
        <v>A</v>
      </c>
      <c r="D19" s="126">
        <f t="shared" si="4"/>
        <v>0.97619047619047605</v>
      </c>
      <c r="E19" s="127">
        <f t="shared" si="5"/>
        <v>3612</v>
      </c>
      <c r="F19" s="128" t="str">
        <f t="shared" si="6"/>
        <v>12</v>
      </c>
      <c r="G19" s="129" t="str">
        <f t="shared" si="7"/>
        <v>70바2758</v>
      </c>
      <c r="H19" s="130">
        <f t="shared" si="8"/>
        <v>1</v>
      </c>
      <c r="I19" s="131">
        <f t="shared" si="9"/>
        <v>2022.9259999999999</v>
      </c>
      <c r="J19" s="132">
        <f t="shared" si="10"/>
        <v>1.63631427396893E-2</v>
      </c>
      <c r="K19" s="132">
        <f t="shared" si="11"/>
        <v>0.35409008155722571</v>
      </c>
      <c r="L19" s="132">
        <f t="shared" si="12"/>
        <v>0.18043171129344326</v>
      </c>
      <c r="M19" s="133">
        <f t="shared" si="13"/>
        <v>9.6419999999999995</v>
      </c>
      <c r="N19" s="134">
        <f t="shared" si="14"/>
        <v>0</v>
      </c>
      <c r="O19" s="134">
        <f t="shared" si="15"/>
        <v>21.898972083012428</v>
      </c>
      <c r="P19" s="216">
        <f t="shared" si="16"/>
        <v>5</v>
      </c>
      <c r="Q19" s="217">
        <f t="shared" si="17"/>
        <v>0</v>
      </c>
      <c r="R19" s="217">
        <f t="shared" si="18"/>
        <v>443</v>
      </c>
      <c r="T19">
        <v>511</v>
      </c>
      <c r="U19">
        <v>3612</v>
      </c>
      <c r="V19" t="s">
        <v>204</v>
      </c>
      <c r="W19">
        <v>2022.9259999999999</v>
      </c>
      <c r="X19">
        <v>986.62800000000004</v>
      </c>
      <c r="Y19">
        <v>2.0499999999999998</v>
      </c>
      <c r="Z19">
        <v>9.6419999999999995</v>
      </c>
      <c r="AA19">
        <v>129.94802000000001</v>
      </c>
      <c r="AB19">
        <v>2.1263580000000002</v>
      </c>
      <c r="AC19">
        <v>46.013305000000003</v>
      </c>
      <c r="AD19" s="1">
        <v>365</v>
      </c>
      <c r="AE19">
        <v>0</v>
      </c>
      <c r="AF19">
        <v>443</v>
      </c>
      <c r="AG19">
        <v>76</v>
      </c>
      <c r="AH19">
        <v>15.567193</v>
      </c>
      <c r="AI19">
        <v>1007.2</v>
      </c>
      <c r="AJ19">
        <v>0</v>
      </c>
      <c r="AK19">
        <v>5</v>
      </c>
      <c r="AL19">
        <v>860</v>
      </c>
      <c r="AM19">
        <v>0.97619047619047605</v>
      </c>
      <c r="AN19" t="s">
        <v>66</v>
      </c>
      <c r="AO19">
        <v>2022.9259999999999</v>
      </c>
      <c r="AP19" t="s">
        <v>294</v>
      </c>
      <c r="AQ19" t="s">
        <v>115</v>
      </c>
      <c r="AR19" t="s">
        <v>116</v>
      </c>
      <c r="AS19" t="s">
        <v>115</v>
      </c>
      <c r="AT19" t="s">
        <v>116</v>
      </c>
      <c r="AU19" t="s">
        <v>178</v>
      </c>
      <c r="AV19" t="s">
        <v>204</v>
      </c>
      <c r="AW19" t="s">
        <v>66</v>
      </c>
      <c r="AX19">
        <v>3612</v>
      </c>
      <c r="AY19" t="s">
        <v>380</v>
      </c>
      <c r="AZ19">
        <v>3</v>
      </c>
      <c r="BA19" t="s">
        <v>385</v>
      </c>
      <c r="BB19">
        <v>1</v>
      </c>
      <c r="BC19">
        <v>1</v>
      </c>
      <c r="BE19" t="s">
        <v>69</v>
      </c>
      <c r="BF19">
        <v>2</v>
      </c>
      <c r="BG19" t="s">
        <v>255</v>
      </c>
      <c r="BI19" t="s">
        <v>115</v>
      </c>
      <c r="BJ19" t="s">
        <v>204</v>
      </c>
      <c r="BK19" t="s">
        <v>66</v>
      </c>
      <c r="BL19">
        <v>0.97619047619047605</v>
      </c>
      <c r="BM19">
        <v>3612</v>
      </c>
      <c r="BN19" t="s">
        <v>116</v>
      </c>
      <c r="BO19" t="s">
        <v>178</v>
      </c>
      <c r="BP19">
        <v>1</v>
      </c>
      <c r="BQ19">
        <v>2022.9259999999999</v>
      </c>
      <c r="BR19">
        <v>1.63631427396893E-2</v>
      </c>
      <c r="BS19">
        <v>0.35409008155722571</v>
      </c>
      <c r="BT19">
        <v>0.18043171129344326</v>
      </c>
      <c r="BU19">
        <v>9.6419999999999995</v>
      </c>
      <c r="BV19">
        <v>0</v>
      </c>
      <c r="BW19">
        <v>21.898972083012428</v>
      </c>
      <c r="BX19">
        <v>5</v>
      </c>
      <c r="BY19">
        <v>0</v>
      </c>
      <c r="BZ19">
        <v>443</v>
      </c>
    </row>
    <row r="20" spans="1:78" ht="16.5">
      <c r="A20" s="297" t="str">
        <f t="shared" si="1"/>
        <v>미추홀교통</v>
      </c>
      <c r="B20" s="108" t="str">
        <f t="shared" si="2"/>
        <v>박주용</v>
      </c>
      <c r="C20" s="109" t="str">
        <f t="shared" si="3"/>
        <v>C</v>
      </c>
      <c r="D20" s="110">
        <f t="shared" si="4"/>
        <v>0.86346429499409338</v>
      </c>
      <c r="E20" s="111">
        <f t="shared" si="5"/>
        <v>1577</v>
      </c>
      <c r="F20" s="112" t="str">
        <f t="shared" si="6"/>
        <v>76</v>
      </c>
      <c r="G20" s="113" t="str">
        <f t="shared" si="7"/>
        <v>70바2683</v>
      </c>
      <c r="H20" s="114">
        <f t="shared" si="8"/>
        <v>6</v>
      </c>
      <c r="I20" s="115">
        <f t="shared" si="9"/>
        <v>1364.019</v>
      </c>
      <c r="J20" s="116">
        <f t="shared" si="10"/>
        <v>6.4025712893399575E-2</v>
      </c>
      <c r="K20" s="116">
        <f t="shared" si="11"/>
        <v>0.32956895727160918</v>
      </c>
      <c r="L20" s="116">
        <f t="shared" si="12"/>
        <v>6.8180868448313406E-2</v>
      </c>
      <c r="M20" s="117">
        <f t="shared" si="13"/>
        <v>9.89</v>
      </c>
      <c r="N20" s="118">
        <f t="shared" si="14"/>
        <v>0</v>
      </c>
      <c r="O20" s="118">
        <f t="shared" si="15"/>
        <v>11.21685255117414</v>
      </c>
      <c r="P20" s="218">
        <f t="shared" si="16"/>
        <v>20</v>
      </c>
      <c r="Q20" s="219">
        <f t="shared" si="17"/>
        <v>0</v>
      </c>
      <c r="R20" s="219">
        <f t="shared" si="18"/>
        <v>153</v>
      </c>
      <c r="T20">
        <v>511</v>
      </c>
      <c r="U20">
        <v>1577</v>
      </c>
      <c r="V20" t="s">
        <v>205</v>
      </c>
      <c r="W20">
        <v>1364.019</v>
      </c>
      <c r="X20">
        <v>513.24099999999999</v>
      </c>
      <c r="Y20">
        <v>2.6579999999999999</v>
      </c>
      <c r="Z20">
        <v>9.89</v>
      </c>
      <c r="AA20">
        <v>91.134979000000001</v>
      </c>
      <c r="AB20">
        <v>5.8349820000000001</v>
      </c>
      <c r="AC20">
        <v>30.035260000000001</v>
      </c>
      <c r="AD20" s="1">
        <v>93</v>
      </c>
      <c r="AE20">
        <v>0</v>
      </c>
      <c r="AF20">
        <v>153</v>
      </c>
      <c r="AG20">
        <v>72</v>
      </c>
      <c r="AH20">
        <v>14.967019000000001</v>
      </c>
      <c r="AI20">
        <v>470.6</v>
      </c>
      <c r="AJ20">
        <v>0</v>
      </c>
      <c r="AK20">
        <v>20</v>
      </c>
      <c r="AL20">
        <v>5497</v>
      </c>
      <c r="AM20">
        <v>0.86346429499409338</v>
      </c>
      <c r="AN20" t="s">
        <v>69</v>
      </c>
      <c r="AO20">
        <v>388.697</v>
      </c>
      <c r="AP20" t="s">
        <v>295</v>
      </c>
      <c r="AQ20" t="s">
        <v>115</v>
      </c>
      <c r="AR20" t="s">
        <v>118</v>
      </c>
      <c r="AS20" t="s">
        <v>115</v>
      </c>
      <c r="AT20" t="s">
        <v>118</v>
      </c>
      <c r="AU20" t="s">
        <v>264</v>
      </c>
      <c r="AV20" t="s">
        <v>205</v>
      </c>
      <c r="AW20" t="s">
        <v>69</v>
      </c>
      <c r="AX20">
        <v>1577</v>
      </c>
      <c r="AY20" t="s">
        <v>369</v>
      </c>
      <c r="AZ20">
        <v>5</v>
      </c>
      <c r="BA20" t="s">
        <v>386</v>
      </c>
      <c r="BB20">
        <v>6</v>
      </c>
      <c r="BC20">
        <v>1</v>
      </c>
      <c r="BE20" t="s">
        <v>67</v>
      </c>
      <c r="BF20">
        <v>1</v>
      </c>
      <c r="BG20" t="s">
        <v>255</v>
      </c>
      <c r="BI20" t="s">
        <v>115</v>
      </c>
      <c r="BJ20" t="s">
        <v>205</v>
      </c>
      <c r="BK20" t="s">
        <v>69</v>
      </c>
      <c r="BL20">
        <v>0.86346429499409338</v>
      </c>
      <c r="BM20">
        <v>1577</v>
      </c>
      <c r="BN20" t="s">
        <v>118</v>
      </c>
      <c r="BO20" t="s">
        <v>264</v>
      </c>
      <c r="BP20">
        <v>6</v>
      </c>
      <c r="BQ20">
        <v>1364.019</v>
      </c>
      <c r="BR20">
        <v>6.4025712893399575E-2</v>
      </c>
      <c r="BS20">
        <v>0.32956895727160918</v>
      </c>
      <c r="BT20">
        <v>6.8180868448313406E-2</v>
      </c>
      <c r="BU20">
        <v>9.89</v>
      </c>
      <c r="BV20">
        <v>0</v>
      </c>
      <c r="BW20">
        <v>11.21685255117414</v>
      </c>
      <c r="BX20">
        <v>20</v>
      </c>
      <c r="BY20">
        <v>0</v>
      </c>
      <c r="BZ20">
        <v>153</v>
      </c>
    </row>
    <row r="21" spans="1:78" ht="16.5">
      <c r="A21" s="296" t="str">
        <f t="shared" si="1"/>
        <v>미추홀교통</v>
      </c>
      <c r="B21" s="124" t="str">
        <f t="shared" si="2"/>
        <v>박준규</v>
      </c>
      <c r="C21" s="125" t="str">
        <f t="shared" si="3"/>
        <v>C</v>
      </c>
      <c r="D21" s="126">
        <f t="shared" si="4"/>
        <v>0.87875660599473648</v>
      </c>
      <c r="E21" s="127">
        <f t="shared" si="5"/>
        <v>2102</v>
      </c>
      <c r="F21" s="128" t="str">
        <f t="shared" si="6"/>
        <v>12</v>
      </c>
      <c r="G21" s="129" t="str">
        <f t="shared" si="7"/>
        <v>70바2651</v>
      </c>
      <c r="H21" s="130">
        <f t="shared" si="8"/>
        <v>7</v>
      </c>
      <c r="I21" s="131">
        <f t="shared" si="9"/>
        <v>1671.94</v>
      </c>
      <c r="J21" s="132">
        <f t="shared" si="10"/>
        <v>2.1766727218320236E-2</v>
      </c>
      <c r="K21" s="132">
        <f t="shared" si="11"/>
        <v>0.36071402654627399</v>
      </c>
      <c r="L21" s="132">
        <f t="shared" si="12"/>
        <v>0.22249602258454251</v>
      </c>
      <c r="M21" s="133">
        <f t="shared" si="13"/>
        <v>9.6080000000000005</v>
      </c>
      <c r="N21" s="134">
        <f t="shared" si="14"/>
        <v>0</v>
      </c>
      <c r="O21" s="134">
        <f t="shared" si="15"/>
        <v>21.292630118305681</v>
      </c>
      <c r="P21" s="216">
        <f t="shared" si="16"/>
        <v>5</v>
      </c>
      <c r="Q21" s="217">
        <f t="shared" si="17"/>
        <v>0</v>
      </c>
      <c r="R21" s="217">
        <f t="shared" si="18"/>
        <v>356</v>
      </c>
      <c r="T21">
        <v>511</v>
      </c>
      <c r="U21">
        <v>2102</v>
      </c>
      <c r="V21" t="s">
        <v>250</v>
      </c>
      <c r="W21">
        <v>1671.94</v>
      </c>
      <c r="X21">
        <v>906.27099999999996</v>
      </c>
      <c r="Y21">
        <v>1.845</v>
      </c>
      <c r="Z21">
        <v>9.6080000000000005</v>
      </c>
      <c r="AA21">
        <v>114.597476</v>
      </c>
      <c r="AB21">
        <v>2.4944120000000001</v>
      </c>
      <c r="AC21">
        <v>41.336917</v>
      </c>
      <c r="AD21" s="1">
        <v>372</v>
      </c>
      <c r="AE21">
        <v>0</v>
      </c>
      <c r="AF21">
        <v>356</v>
      </c>
      <c r="AG21">
        <v>69</v>
      </c>
      <c r="AH21">
        <v>14.589675</v>
      </c>
      <c r="AI21">
        <v>233.2</v>
      </c>
      <c r="AJ21">
        <v>0</v>
      </c>
      <c r="AK21">
        <v>5</v>
      </c>
      <c r="AL21">
        <v>453</v>
      </c>
      <c r="AM21">
        <v>0.87875660599473648</v>
      </c>
      <c r="AN21" t="s">
        <v>69</v>
      </c>
      <c r="AO21">
        <v>370.70400000000001</v>
      </c>
      <c r="AP21" t="s">
        <v>296</v>
      </c>
      <c r="AQ21" t="s">
        <v>115</v>
      </c>
      <c r="AR21" t="s">
        <v>116</v>
      </c>
      <c r="AS21" t="s">
        <v>115</v>
      </c>
      <c r="AT21" t="s">
        <v>116</v>
      </c>
      <c r="AU21" t="s">
        <v>174</v>
      </c>
      <c r="AV21" t="s">
        <v>250</v>
      </c>
      <c r="AW21" t="s">
        <v>69</v>
      </c>
      <c r="AX21">
        <v>2102</v>
      </c>
      <c r="AY21" t="s">
        <v>372</v>
      </c>
      <c r="AZ21">
        <v>3</v>
      </c>
      <c r="BA21" t="s">
        <v>276</v>
      </c>
      <c r="BB21">
        <v>7</v>
      </c>
      <c r="BC21">
        <v>1</v>
      </c>
      <c r="BE21" t="s">
        <v>67</v>
      </c>
      <c r="BF21">
        <v>1</v>
      </c>
      <c r="BG21" t="s">
        <v>255</v>
      </c>
      <c r="BI21" t="s">
        <v>115</v>
      </c>
      <c r="BJ21" t="s">
        <v>250</v>
      </c>
      <c r="BK21" t="s">
        <v>69</v>
      </c>
      <c r="BL21">
        <v>0.87875660599473648</v>
      </c>
      <c r="BM21">
        <v>2102</v>
      </c>
      <c r="BN21" t="s">
        <v>116</v>
      </c>
      <c r="BO21" t="s">
        <v>174</v>
      </c>
      <c r="BP21">
        <v>7</v>
      </c>
      <c r="BQ21">
        <v>1671.94</v>
      </c>
      <c r="BR21">
        <v>2.1766727218320236E-2</v>
      </c>
      <c r="BS21">
        <v>0.36071402654627399</v>
      </c>
      <c r="BT21">
        <v>0.22249602258454251</v>
      </c>
      <c r="BU21">
        <v>9.6080000000000005</v>
      </c>
      <c r="BV21">
        <v>0</v>
      </c>
      <c r="BW21">
        <v>21.292630118305681</v>
      </c>
      <c r="BX21">
        <v>5</v>
      </c>
      <c r="BY21">
        <v>0</v>
      </c>
      <c r="BZ21">
        <v>356</v>
      </c>
    </row>
    <row r="22" spans="1:78" ht="16.5">
      <c r="A22" s="297" t="str">
        <f t="shared" si="1"/>
        <v>미추홀교통</v>
      </c>
      <c r="B22" s="108" t="str">
        <f t="shared" si="2"/>
        <v>배강현</v>
      </c>
      <c r="C22" s="109" t="str">
        <f t="shared" si="3"/>
        <v>B</v>
      </c>
      <c r="D22" s="110">
        <f t="shared" si="4"/>
        <v>0.90513034786041824</v>
      </c>
      <c r="E22" s="111">
        <f t="shared" si="5"/>
        <v>6005</v>
      </c>
      <c r="F22" s="112" t="str">
        <f t="shared" si="6"/>
        <v>12</v>
      </c>
      <c r="G22" s="113" t="str">
        <f t="shared" si="7"/>
        <v>70바2759</v>
      </c>
      <c r="H22" s="114">
        <f t="shared" si="8"/>
        <v>2</v>
      </c>
      <c r="I22" s="115">
        <f t="shared" si="9"/>
        <v>1915.8040000000001</v>
      </c>
      <c r="J22" s="116">
        <f t="shared" si="10"/>
        <v>3.4996049995600527E-2</v>
      </c>
      <c r="K22" s="116">
        <f t="shared" si="11"/>
        <v>0.37382462748933432</v>
      </c>
      <c r="L22" s="116">
        <f t="shared" si="12"/>
        <v>0.30065706095195538</v>
      </c>
      <c r="M22" s="117">
        <f t="shared" si="13"/>
        <v>11.473000000000001</v>
      </c>
      <c r="N22" s="118">
        <f t="shared" si="14"/>
        <v>0.10439481283054007</v>
      </c>
      <c r="O22" s="118">
        <f t="shared" si="15"/>
        <v>31.475036068407832</v>
      </c>
      <c r="P22" s="218">
        <f t="shared" si="16"/>
        <v>29</v>
      </c>
      <c r="Q22" s="219">
        <f t="shared" si="17"/>
        <v>2</v>
      </c>
      <c r="R22" s="219">
        <f t="shared" si="18"/>
        <v>603</v>
      </c>
      <c r="T22">
        <v>511</v>
      </c>
      <c r="U22">
        <v>6005</v>
      </c>
      <c r="V22" t="s">
        <v>206</v>
      </c>
      <c r="W22">
        <v>1915.8040000000001</v>
      </c>
      <c r="X22">
        <v>1010.328</v>
      </c>
      <c r="Y22">
        <v>1.8959999999999999</v>
      </c>
      <c r="Z22">
        <v>11.473000000000001</v>
      </c>
      <c r="AA22">
        <v>119.71885399999999</v>
      </c>
      <c r="AB22">
        <v>4.1896870000000002</v>
      </c>
      <c r="AC22">
        <v>44.753855999999999</v>
      </c>
      <c r="AD22" s="1">
        <v>576</v>
      </c>
      <c r="AE22">
        <v>2</v>
      </c>
      <c r="AF22">
        <v>603</v>
      </c>
      <c r="AG22">
        <v>71</v>
      </c>
      <c r="AH22">
        <v>16.002524999999999</v>
      </c>
      <c r="AI22">
        <v>1010</v>
      </c>
      <c r="AJ22">
        <v>0</v>
      </c>
      <c r="AK22">
        <v>29</v>
      </c>
      <c r="AL22">
        <v>3655</v>
      </c>
      <c r="AM22">
        <v>0.90513034786041824</v>
      </c>
      <c r="AN22" t="s">
        <v>68</v>
      </c>
      <c r="AO22">
        <v>1811.412</v>
      </c>
      <c r="AP22" t="s">
        <v>297</v>
      </c>
      <c r="AQ22" t="s">
        <v>115</v>
      </c>
      <c r="AR22" t="s">
        <v>116</v>
      </c>
      <c r="AS22" t="s">
        <v>115</v>
      </c>
      <c r="AT22" t="s">
        <v>116</v>
      </c>
      <c r="AU22" t="s">
        <v>179</v>
      </c>
      <c r="AV22" t="s">
        <v>206</v>
      </c>
      <c r="AW22" t="s">
        <v>68</v>
      </c>
      <c r="AX22">
        <v>6005</v>
      </c>
      <c r="AY22" t="s">
        <v>368</v>
      </c>
      <c r="AZ22">
        <v>11</v>
      </c>
      <c r="BA22" t="s">
        <v>387</v>
      </c>
      <c r="BB22">
        <v>2</v>
      </c>
      <c r="BC22">
        <v>1</v>
      </c>
      <c r="BE22" t="s">
        <v>69</v>
      </c>
      <c r="BF22">
        <v>1</v>
      </c>
      <c r="BG22" t="s">
        <v>255</v>
      </c>
      <c r="BI22" t="s">
        <v>115</v>
      </c>
      <c r="BJ22" t="s">
        <v>206</v>
      </c>
      <c r="BK22" t="s">
        <v>68</v>
      </c>
      <c r="BL22">
        <v>0.90513034786041824</v>
      </c>
      <c r="BM22">
        <v>6005</v>
      </c>
      <c r="BN22" t="s">
        <v>116</v>
      </c>
      <c r="BO22" t="s">
        <v>179</v>
      </c>
      <c r="BP22">
        <v>2</v>
      </c>
      <c r="BQ22">
        <v>1915.8040000000001</v>
      </c>
      <c r="BR22">
        <v>3.4996049995600527E-2</v>
      </c>
      <c r="BS22">
        <v>0.37382462748933432</v>
      </c>
      <c r="BT22">
        <v>0.30065706095195538</v>
      </c>
      <c r="BU22">
        <v>11.473000000000001</v>
      </c>
      <c r="BV22">
        <v>0.10439481283054007</v>
      </c>
      <c r="BW22">
        <v>31.475036068407832</v>
      </c>
      <c r="BX22">
        <v>29</v>
      </c>
      <c r="BY22">
        <v>2</v>
      </c>
      <c r="BZ22">
        <v>603</v>
      </c>
    </row>
    <row r="23" spans="1:78" ht="16.5">
      <c r="A23" s="296" t="str">
        <f t="shared" si="1"/>
        <v>미추홀교통</v>
      </c>
      <c r="B23" s="124" t="str">
        <f t="shared" si="2"/>
        <v>백용</v>
      </c>
      <c r="C23" s="125" t="str">
        <f t="shared" si="3"/>
        <v>D</v>
      </c>
      <c r="D23" s="126">
        <f t="shared" si="4"/>
        <v>0.8414285714285713</v>
      </c>
      <c r="E23" s="127">
        <f t="shared" si="5"/>
        <v>5593</v>
      </c>
      <c r="F23" s="128" t="str">
        <f t="shared" si="6"/>
        <v>12</v>
      </c>
      <c r="G23" s="129" t="str">
        <f t="shared" si="7"/>
        <v>70바2642</v>
      </c>
      <c r="H23" s="130">
        <f t="shared" si="8"/>
        <v>1</v>
      </c>
      <c r="I23" s="131">
        <f t="shared" si="9"/>
        <v>3689.482</v>
      </c>
      <c r="J23" s="132">
        <f t="shared" si="10"/>
        <v>3.3400383434238456E-2</v>
      </c>
      <c r="K23" s="132">
        <f t="shared" si="11"/>
        <v>0.34631419637244709</v>
      </c>
      <c r="L23" s="132">
        <f t="shared" si="12"/>
        <v>0.17400816700013716</v>
      </c>
      <c r="M23" s="133">
        <f t="shared" si="13"/>
        <v>13.129</v>
      </c>
      <c r="N23" s="134">
        <f t="shared" si="14"/>
        <v>1.924389385827062</v>
      </c>
      <c r="O23" s="134">
        <f t="shared" si="15"/>
        <v>55.644667733844479</v>
      </c>
      <c r="P23" s="216">
        <f t="shared" si="16"/>
        <v>30</v>
      </c>
      <c r="Q23" s="217">
        <f t="shared" si="17"/>
        <v>71</v>
      </c>
      <c r="R23" s="217">
        <f t="shared" si="18"/>
        <v>2053</v>
      </c>
      <c r="T23">
        <v>511</v>
      </c>
      <c r="U23">
        <v>5593</v>
      </c>
      <c r="V23" t="s">
        <v>207</v>
      </c>
      <c r="W23">
        <v>3689.482</v>
      </c>
      <c r="X23">
        <v>2087.5100000000002</v>
      </c>
      <c r="Y23">
        <v>1.7669999999999999</v>
      </c>
      <c r="Z23">
        <v>13.129</v>
      </c>
      <c r="AA23">
        <v>225.77743799999999</v>
      </c>
      <c r="AB23">
        <v>7.5410529999999998</v>
      </c>
      <c r="AC23">
        <v>78.189931999999999</v>
      </c>
      <c r="AD23" s="1">
        <v>642</v>
      </c>
      <c r="AE23">
        <v>71</v>
      </c>
      <c r="AF23">
        <v>2053</v>
      </c>
      <c r="AG23">
        <v>89</v>
      </c>
      <c r="AH23">
        <v>16.341234</v>
      </c>
      <c r="AI23">
        <v>4001.9</v>
      </c>
      <c r="AJ23">
        <v>11.3</v>
      </c>
      <c r="AK23">
        <v>30</v>
      </c>
      <c r="AL23">
        <v>5507</v>
      </c>
      <c r="AM23">
        <v>0.8414285714285713</v>
      </c>
      <c r="AN23" t="s">
        <v>67</v>
      </c>
      <c r="AO23">
        <v>3689.482</v>
      </c>
      <c r="AP23" t="s">
        <v>298</v>
      </c>
      <c r="AQ23" t="s">
        <v>115</v>
      </c>
      <c r="AR23" t="s">
        <v>116</v>
      </c>
      <c r="AS23" t="s">
        <v>115</v>
      </c>
      <c r="AT23" t="s">
        <v>116</v>
      </c>
      <c r="AU23" t="s">
        <v>173</v>
      </c>
      <c r="AV23" t="s">
        <v>207</v>
      </c>
      <c r="AW23" t="s">
        <v>67</v>
      </c>
      <c r="AX23">
        <v>5593</v>
      </c>
      <c r="AY23" t="s">
        <v>374</v>
      </c>
      <c r="AZ23">
        <v>1</v>
      </c>
      <c r="BA23" t="s">
        <v>258</v>
      </c>
      <c r="BB23">
        <v>1</v>
      </c>
      <c r="BC23">
        <v>1</v>
      </c>
      <c r="BE23" t="s">
        <v>67</v>
      </c>
      <c r="BF23">
        <v>0</v>
      </c>
      <c r="BG23" t="s">
        <v>257</v>
      </c>
      <c r="BI23" t="s">
        <v>115</v>
      </c>
      <c r="BJ23" t="s">
        <v>207</v>
      </c>
      <c r="BK23" t="s">
        <v>67</v>
      </c>
      <c r="BL23">
        <v>0.8414285714285713</v>
      </c>
      <c r="BM23">
        <v>5593</v>
      </c>
      <c r="BN23" t="s">
        <v>116</v>
      </c>
      <c r="BO23" t="s">
        <v>173</v>
      </c>
      <c r="BP23">
        <v>1</v>
      </c>
      <c r="BQ23">
        <v>3689.482</v>
      </c>
      <c r="BR23">
        <v>3.3400383434238456E-2</v>
      </c>
      <c r="BS23">
        <v>0.34631419637244709</v>
      </c>
      <c r="BT23">
        <v>0.17400816700013716</v>
      </c>
      <c r="BU23">
        <v>13.129</v>
      </c>
      <c r="BV23">
        <v>1.924389385827062</v>
      </c>
      <c r="BW23">
        <v>55.644667733844479</v>
      </c>
      <c r="BX23">
        <v>30</v>
      </c>
      <c r="BY23">
        <v>71</v>
      </c>
      <c r="BZ23">
        <v>2053</v>
      </c>
    </row>
    <row r="24" spans="1:78" ht="16.5">
      <c r="A24" s="297" t="str">
        <f t="shared" si="1"/>
        <v>미추홀교통</v>
      </c>
      <c r="B24" s="108" t="str">
        <f t="shared" si="2"/>
        <v>서영진</v>
      </c>
      <c r="C24" s="109" t="str">
        <f t="shared" si="3"/>
        <v>A</v>
      </c>
      <c r="D24" s="110">
        <f t="shared" si="4"/>
        <v>0.97190476190476183</v>
      </c>
      <c r="E24" s="111">
        <f t="shared" si="5"/>
        <v>4670</v>
      </c>
      <c r="F24" s="112" t="str">
        <f t="shared" si="6"/>
        <v>12</v>
      </c>
      <c r="G24" s="113" t="str">
        <f t="shared" si="7"/>
        <v>70바2640</v>
      </c>
      <c r="H24" s="114">
        <f t="shared" si="8"/>
        <v>1</v>
      </c>
      <c r="I24" s="115">
        <f t="shared" si="9"/>
        <v>1857.415</v>
      </c>
      <c r="J24" s="116">
        <f t="shared" si="10"/>
        <v>1.3124500540827149E-2</v>
      </c>
      <c r="K24" s="116">
        <f t="shared" si="11"/>
        <v>0.33860848801372995</v>
      </c>
      <c r="L24" s="116">
        <f t="shared" si="12"/>
        <v>0.20189349176139959</v>
      </c>
      <c r="M24" s="117">
        <f t="shared" si="13"/>
        <v>9.7509999999999994</v>
      </c>
      <c r="N24" s="118">
        <f t="shared" si="14"/>
        <v>0.10767652893941311</v>
      </c>
      <c r="O24" s="118">
        <f t="shared" si="15"/>
        <v>10.013917191365419</v>
      </c>
      <c r="P24" s="218">
        <f t="shared" si="16"/>
        <v>0</v>
      </c>
      <c r="Q24" s="219">
        <f t="shared" si="17"/>
        <v>2</v>
      </c>
      <c r="R24" s="219">
        <f t="shared" si="18"/>
        <v>186</v>
      </c>
      <c r="T24">
        <v>511</v>
      </c>
      <c r="U24">
        <v>4670</v>
      </c>
      <c r="V24" t="s">
        <v>208</v>
      </c>
      <c r="W24">
        <v>1857.415</v>
      </c>
      <c r="X24">
        <v>910.101</v>
      </c>
      <c r="Y24">
        <v>2.0409999999999999</v>
      </c>
      <c r="Z24">
        <v>9.7509999999999994</v>
      </c>
      <c r="AA24">
        <v>110.647182</v>
      </c>
      <c r="AB24">
        <v>1.452189</v>
      </c>
      <c r="AC24">
        <v>37.466074999999996</v>
      </c>
      <c r="AD24" s="1">
        <v>375</v>
      </c>
      <c r="AE24">
        <v>2</v>
      </c>
      <c r="AF24">
        <v>186</v>
      </c>
      <c r="AG24">
        <v>87</v>
      </c>
      <c r="AH24">
        <v>16.786826000000001</v>
      </c>
      <c r="AI24">
        <v>1118</v>
      </c>
      <c r="AJ24">
        <v>49.1</v>
      </c>
      <c r="AK24">
        <v>0</v>
      </c>
      <c r="AL24">
        <v>0</v>
      </c>
      <c r="AM24">
        <v>0.97190476190476183</v>
      </c>
      <c r="AN24" t="s">
        <v>66</v>
      </c>
      <c r="AO24">
        <v>1857.415</v>
      </c>
      <c r="AP24" t="s">
        <v>299</v>
      </c>
      <c r="AQ24" t="s">
        <v>115</v>
      </c>
      <c r="AR24" t="s">
        <v>116</v>
      </c>
      <c r="AS24" t="s">
        <v>115</v>
      </c>
      <c r="AT24" t="s">
        <v>116</v>
      </c>
      <c r="AU24" t="s">
        <v>172</v>
      </c>
      <c r="AV24" t="s">
        <v>208</v>
      </c>
      <c r="AW24" t="s">
        <v>66</v>
      </c>
      <c r="AX24">
        <v>4670</v>
      </c>
      <c r="AY24" t="s">
        <v>380</v>
      </c>
      <c r="AZ24">
        <v>5</v>
      </c>
      <c r="BA24" t="s">
        <v>388</v>
      </c>
      <c r="BB24">
        <v>1</v>
      </c>
      <c r="BC24">
        <v>1</v>
      </c>
      <c r="BE24" t="s">
        <v>68</v>
      </c>
      <c r="BF24">
        <v>1</v>
      </c>
      <c r="BG24" t="s">
        <v>255</v>
      </c>
      <c r="BI24" t="s">
        <v>115</v>
      </c>
      <c r="BJ24" t="s">
        <v>208</v>
      </c>
      <c r="BK24" t="s">
        <v>66</v>
      </c>
      <c r="BL24">
        <v>0.97190476190476183</v>
      </c>
      <c r="BM24">
        <v>4670</v>
      </c>
      <c r="BN24" t="s">
        <v>116</v>
      </c>
      <c r="BO24" t="s">
        <v>172</v>
      </c>
      <c r="BP24">
        <v>1</v>
      </c>
      <c r="BQ24">
        <v>1857.415</v>
      </c>
      <c r="BR24">
        <v>1.3124500540827149E-2</v>
      </c>
      <c r="BS24">
        <v>0.33860848801372995</v>
      </c>
      <c r="BT24">
        <v>0.20189349176139959</v>
      </c>
      <c r="BU24">
        <v>9.7509999999999994</v>
      </c>
      <c r="BV24">
        <v>0.10767652893941311</v>
      </c>
      <c r="BW24">
        <v>10.013917191365419</v>
      </c>
      <c r="BX24">
        <v>0</v>
      </c>
      <c r="BY24">
        <v>2</v>
      </c>
      <c r="BZ24">
        <v>186</v>
      </c>
    </row>
    <row r="25" spans="1:78" ht="16.5">
      <c r="A25" s="296" t="str">
        <f t="shared" si="1"/>
        <v>미추홀교통</v>
      </c>
      <c r="B25" s="124" t="str">
        <f t="shared" si="2"/>
        <v>선명구</v>
      </c>
      <c r="C25" s="125" t="str">
        <f t="shared" si="3"/>
        <v>D</v>
      </c>
      <c r="D25" s="126">
        <f t="shared" si="4"/>
        <v>0.84069149644580343</v>
      </c>
      <c r="E25" s="127">
        <f t="shared" si="5"/>
        <v>714</v>
      </c>
      <c r="F25" s="128" t="str">
        <f t="shared" si="6"/>
        <v>76</v>
      </c>
      <c r="G25" s="129" t="str">
        <f t="shared" si="7"/>
        <v>70바2694</v>
      </c>
      <c r="H25" s="130">
        <f t="shared" si="8"/>
        <v>2</v>
      </c>
      <c r="I25" s="131">
        <f t="shared" si="9"/>
        <v>2723.4319999999998</v>
      </c>
      <c r="J25" s="132">
        <f t="shared" si="10"/>
        <v>1.3151816756462381E-2</v>
      </c>
      <c r="K25" s="132">
        <f t="shared" si="11"/>
        <v>0.3046029684505685</v>
      </c>
      <c r="L25" s="132">
        <f t="shared" si="12"/>
        <v>0.31687958428923507</v>
      </c>
      <c r="M25" s="133">
        <f t="shared" si="13"/>
        <v>8.1039999999999992</v>
      </c>
      <c r="N25" s="134">
        <f t="shared" si="14"/>
        <v>3.67183759315452E-2</v>
      </c>
      <c r="O25" s="134">
        <f t="shared" si="15"/>
        <v>15.752183274632891</v>
      </c>
      <c r="P25" s="216">
        <f t="shared" si="16"/>
        <v>1</v>
      </c>
      <c r="Q25" s="217">
        <f t="shared" si="17"/>
        <v>1</v>
      </c>
      <c r="R25" s="217">
        <f t="shared" si="18"/>
        <v>429</v>
      </c>
      <c r="T25">
        <v>511</v>
      </c>
      <c r="U25">
        <v>714</v>
      </c>
      <c r="V25" t="s">
        <v>209</v>
      </c>
      <c r="W25">
        <v>2723.4319999999998</v>
      </c>
      <c r="X25">
        <v>1045.107</v>
      </c>
      <c r="Y25">
        <v>2.6059999999999999</v>
      </c>
      <c r="Z25">
        <v>8.1039999999999992</v>
      </c>
      <c r="AA25">
        <v>160.97798800000001</v>
      </c>
      <c r="AB25">
        <v>2.1171530000000001</v>
      </c>
      <c r="AC25">
        <v>49.034373000000002</v>
      </c>
      <c r="AD25" s="1">
        <v>863</v>
      </c>
      <c r="AE25">
        <v>1</v>
      </c>
      <c r="AF25">
        <v>429</v>
      </c>
      <c r="AG25">
        <v>72</v>
      </c>
      <c r="AH25">
        <v>16.918039</v>
      </c>
      <c r="AI25">
        <v>335.3</v>
      </c>
      <c r="AJ25">
        <v>0</v>
      </c>
      <c r="AK25">
        <v>1</v>
      </c>
      <c r="AL25">
        <v>103</v>
      </c>
      <c r="AM25">
        <v>0.84069149644580343</v>
      </c>
      <c r="AN25" t="s">
        <v>67</v>
      </c>
      <c r="AO25">
        <v>2463.9929999999999</v>
      </c>
      <c r="AP25" t="s">
        <v>300</v>
      </c>
      <c r="AQ25" t="s">
        <v>115</v>
      </c>
      <c r="AR25" t="s">
        <v>118</v>
      </c>
      <c r="AS25" t="s">
        <v>115</v>
      </c>
      <c r="AT25" t="s">
        <v>118</v>
      </c>
      <c r="AU25" t="s">
        <v>188</v>
      </c>
      <c r="AV25" t="s">
        <v>209</v>
      </c>
      <c r="AW25" t="s">
        <v>67</v>
      </c>
      <c r="AX25">
        <v>714</v>
      </c>
      <c r="AY25" t="s">
        <v>389</v>
      </c>
      <c r="AZ25">
        <v>3</v>
      </c>
      <c r="BA25" t="s">
        <v>266</v>
      </c>
      <c r="BB25">
        <v>2</v>
      </c>
      <c r="BC25">
        <v>1</v>
      </c>
      <c r="BE25" t="s">
        <v>67</v>
      </c>
      <c r="BF25">
        <v>0</v>
      </c>
      <c r="BG25" t="s">
        <v>257</v>
      </c>
      <c r="BI25" t="s">
        <v>115</v>
      </c>
      <c r="BJ25" t="s">
        <v>209</v>
      </c>
      <c r="BK25" t="s">
        <v>67</v>
      </c>
      <c r="BL25">
        <v>0.84069149644580343</v>
      </c>
      <c r="BM25">
        <v>714</v>
      </c>
      <c r="BN25" t="s">
        <v>118</v>
      </c>
      <c r="BO25" t="s">
        <v>188</v>
      </c>
      <c r="BP25">
        <v>2</v>
      </c>
      <c r="BQ25">
        <v>2723.4319999999998</v>
      </c>
      <c r="BR25">
        <v>1.3151816756462381E-2</v>
      </c>
      <c r="BS25">
        <v>0.3046029684505685</v>
      </c>
      <c r="BT25">
        <v>0.31687958428923507</v>
      </c>
      <c r="BU25">
        <v>8.1039999999999992</v>
      </c>
      <c r="BV25">
        <v>3.67183759315452E-2</v>
      </c>
      <c r="BW25">
        <v>15.752183274632891</v>
      </c>
      <c r="BX25">
        <v>1</v>
      </c>
      <c r="BY25">
        <v>1</v>
      </c>
      <c r="BZ25">
        <v>429</v>
      </c>
    </row>
    <row r="26" spans="1:78" ht="16.5">
      <c r="A26" s="297" t="str">
        <f t="shared" si="1"/>
        <v>미추홀교통</v>
      </c>
      <c r="B26" s="108" t="str">
        <f t="shared" si="2"/>
        <v>성현종</v>
      </c>
      <c r="C26" s="109" t="str">
        <f t="shared" si="3"/>
        <v>C</v>
      </c>
      <c r="D26" s="110">
        <f t="shared" si="4"/>
        <v>0.85809523809523813</v>
      </c>
      <c r="E26" s="111">
        <f t="shared" si="5"/>
        <v>6000</v>
      </c>
      <c r="F26" s="112" t="str">
        <f t="shared" si="6"/>
        <v>12</v>
      </c>
      <c r="G26" s="113" t="str">
        <f t="shared" si="7"/>
        <v>70바2771</v>
      </c>
      <c r="H26" s="114">
        <f t="shared" si="8"/>
        <v>1</v>
      </c>
      <c r="I26" s="115">
        <f t="shared" si="9"/>
        <v>1886.039</v>
      </c>
      <c r="J26" s="116">
        <f t="shared" si="10"/>
        <v>1.5652608648151316E-2</v>
      </c>
      <c r="K26" s="116">
        <f t="shared" si="11"/>
        <v>0.37925102555912588</v>
      </c>
      <c r="L26" s="116">
        <f t="shared" si="12"/>
        <v>0.21579617388611794</v>
      </c>
      <c r="M26" s="117">
        <f t="shared" si="13"/>
        <v>12.73</v>
      </c>
      <c r="N26" s="118">
        <f t="shared" si="14"/>
        <v>0.424169383559937</v>
      </c>
      <c r="O26" s="118">
        <f t="shared" si="15"/>
        <v>47.931140342272883</v>
      </c>
      <c r="P26" s="218">
        <f t="shared" si="16"/>
        <v>25</v>
      </c>
      <c r="Q26" s="219">
        <f t="shared" si="17"/>
        <v>8</v>
      </c>
      <c r="R26" s="219">
        <f t="shared" si="18"/>
        <v>904</v>
      </c>
      <c r="T26">
        <v>511</v>
      </c>
      <c r="U26">
        <v>6000</v>
      </c>
      <c r="V26" t="s">
        <v>210</v>
      </c>
      <c r="W26">
        <v>1886.039</v>
      </c>
      <c r="X26">
        <v>1046.579</v>
      </c>
      <c r="Y26">
        <v>1.802</v>
      </c>
      <c r="Z26">
        <v>12.73</v>
      </c>
      <c r="AA26">
        <v>113.096356</v>
      </c>
      <c r="AB26">
        <v>1.7702530000000001</v>
      </c>
      <c r="AC26">
        <v>42.891908999999998</v>
      </c>
      <c r="AD26" s="1">
        <v>407</v>
      </c>
      <c r="AE26">
        <v>8</v>
      </c>
      <c r="AF26">
        <v>904</v>
      </c>
      <c r="AG26">
        <v>74</v>
      </c>
      <c r="AH26">
        <v>16.676390000000001</v>
      </c>
      <c r="AI26">
        <v>1598.9</v>
      </c>
      <c r="AJ26">
        <v>0</v>
      </c>
      <c r="AK26">
        <v>25</v>
      </c>
      <c r="AL26">
        <v>4317</v>
      </c>
      <c r="AM26">
        <v>0.85809523809523813</v>
      </c>
      <c r="AN26" t="s">
        <v>69</v>
      </c>
      <c r="AO26">
        <v>1886.039</v>
      </c>
      <c r="AP26" t="s">
        <v>301</v>
      </c>
      <c r="AQ26" t="s">
        <v>115</v>
      </c>
      <c r="AR26" t="s">
        <v>116</v>
      </c>
      <c r="AS26" t="s">
        <v>115</v>
      </c>
      <c r="AT26" t="s">
        <v>116</v>
      </c>
      <c r="AU26" t="s">
        <v>182</v>
      </c>
      <c r="AV26" t="s">
        <v>210</v>
      </c>
      <c r="AW26" t="s">
        <v>69</v>
      </c>
      <c r="AX26">
        <v>6000</v>
      </c>
      <c r="AY26" t="s">
        <v>372</v>
      </c>
      <c r="AZ26">
        <v>8</v>
      </c>
      <c r="BA26" t="s">
        <v>390</v>
      </c>
      <c r="BB26">
        <v>1</v>
      </c>
      <c r="BC26">
        <v>1</v>
      </c>
      <c r="BE26" t="s">
        <v>67</v>
      </c>
      <c r="BF26">
        <v>1</v>
      </c>
      <c r="BG26" t="s">
        <v>255</v>
      </c>
      <c r="BI26" t="s">
        <v>115</v>
      </c>
      <c r="BJ26" t="s">
        <v>210</v>
      </c>
      <c r="BK26" t="s">
        <v>69</v>
      </c>
      <c r="BL26">
        <v>0.85809523809523813</v>
      </c>
      <c r="BM26">
        <v>6000</v>
      </c>
      <c r="BN26" t="s">
        <v>116</v>
      </c>
      <c r="BO26" t="s">
        <v>182</v>
      </c>
      <c r="BP26">
        <v>1</v>
      </c>
      <c r="BQ26">
        <v>1886.039</v>
      </c>
      <c r="BR26">
        <v>1.5652608648151316E-2</v>
      </c>
      <c r="BS26">
        <v>0.37925102555912588</v>
      </c>
      <c r="BT26">
        <v>0.21579617388611794</v>
      </c>
      <c r="BU26">
        <v>12.73</v>
      </c>
      <c r="BV26">
        <v>0.424169383559937</v>
      </c>
      <c r="BW26">
        <v>47.931140342272883</v>
      </c>
      <c r="BX26">
        <v>25</v>
      </c>
      <c r="BY26">
        <v>8</v>
      </c>
      <c r="BZ26">
        <v>904</v>
      </c>
    </row>
    <row r="27" spans="1:78" ht="16.5">
      <c r="A27" s="296" t="str">
        <f t="shared" si="1"/>
        <v>미추홀교통</v>
      </c>
      <c r="B27" s="124" t="str">
        <f t="shared" si="2"/>
        <v>송성진</v>
      </c>
      <c r="C27" s="125" t="str">
        <f t="shared" si="3"/>
        <v>D</v>
      </c>
      <c r="D27" s="126">
        <f t="shared" si="4"/>
        <v>0.81714285714285706</v>
      </c>
      <c r="E27" s="127">
        <f t="shared" si="5"/>
        <v>8822</v>
      </c>
      <c r="F27" s="128" t="str">
        <f t="shared" si="6"/>
        <v>12</v>
      </c>
      <c r="G27" s="129" t="str">
        <f t="shared" si="7"/>
        <v>70바2733</v>
      </c>
      <c r="H27" s="130">
        <f t="shared" si="8"/>
        <v>1</v>
      </c>
      <c r="I27" s="131">
        <f t="shared" si="9"/>
        <v>3231.1509999999998</v>
      </c>
      <c r="J27" s="132">
        <f t="shared" si="10"/>
        <v>1.8907176019334372E-2</v>
      </c>
      <c r="K27" s="132">
        <f t="shared" si="11"/>
        <v>0.3692773004722894</v>
      </c>
      <c r="L27" s="132">
        <f t="shared" si="12"/>
        <v>0.22344978615979261</v>
      </c>
      <c r="M27" s="133">
        <f t="shared" si="13"/>
        <v>11.281000000000001</v>
      </c>
      <c r="N27" s="134">
        <f t="shared" si="14"/>
        <v>1.2070002299490181</v>
      </c>
      <c r="O27" s="134">
        <f t="shared" si="15"/>
        <v>12.99846401483558</v>
      </c>
      <c r="P27" s="216">
        <f t="shared" si="16"/>
        <v>40</v>
      </c>
      <c r="Q27" s="217">
        <f t="shared" si="17"/>
        <v>39</v>
      </c>
      <c r="R27" s="217">
        <f t="shared" si="18"/>
        <v>420</v>
      </c>
      <c r="T27">
        <v>511</v>
      </c>
      <c r="U27">
        <v>8822</v>
      </c>
      <c r="V27" t="s">
        <v>211</v>
      </c>
      <c r="W27">
        <v>3231.1509999999998</v>
      </c>
      <c r="X27">
        <v>1883.2439999999999</v>
      </c>
      <c r="Y27">
        <v>1.716</v>
      </c>
      <c r="Z27">
        <v>11.281000000000001</v>
      </c>
      <c r="AA27">
        <v>202.05217300000001</v>
      </c>
      <c r="AB27">
        <v>3.820236</v>
      </c>
      <c r="AC27">
        <v>74.613281000000001</v>
      </c>
      <c r="AD27" s="1">
        <v>722</v>
      </c>
      <c r="AE27">
        <v>39</v>
      </c>
      <c r="AF27">
        <v>420</v>
      </c>
      <c r="AG27">
        <v>82</v>
      </c>
      <c r="AH27">
        <v>15.991666</v>
      </c>
      <c r="AI27">
        <v>1582.4</v>
      </c>
      <c r="AJ27">
        <v>0</v>
      </c>
      <c r="AK27">
        <v>40</v>
      </c>
      <c r="AL27">
        <v>8292</v>
      </c>
      <c r="AM27">
        <v>0.81714285714285706</v>
      </c>
      <c r="AN27" t="s">
        <v>67</v>
      </c>
      <c r="AO27">
        <v>3231.1509999999998</v>
      </c>
      <c r="AP27" t="s">
        <v>302</v>
      </c>
      <c r="AQ27" t="s">
        <v>115</v>
      </c>
      <c r="AR27" t="s">
        <v>116</v>
      </c>
      <c r="AS27" t="s">
        <v>115</v>
      </c>
      <c r="AT27" t="s">
        <v>116</v>
      </c>
      <c r="AU27" t="s">
        <v>176</v>
      </c>
      <c r="AV27" t="s">
        <v>211</v>
      </c>
      <c r="AW27" t="s">
        <v>67</v>
      </c>
      <c r="AX27">
        <v>8822</v>
      </c>
      <c r="AY27" t="s">
        <v>374</v>
      </c>
      <c r="AZ27">
        <v>8</v>
      </c>
      <c r="BA27" t="s">
        <v>391</v>
      </c>
      <c r="BB27">
        <v>1</v>
      </c>
      <c r="BC27">
        <v>1</v>
      </c>
      <c r="BE27" t="s">
        <v>67</v>
      </c>
      <c r="BF27">
        <v>0</v>
      </c>
      <c r="BG27" t="s">
        <v>257</v>
      </c>
      <c r="BI27" t="s">
        <v>115</v>
      </c>
      <c r="BJ27" t="s">
        <v>211</v>
      </c>
      <c r="BK27" t="s">
        <v>67</v>
      </c>
      <c r="BL27">
        <v>0.81714285714285706</v>
      </c>
      <c r="BM27">
        <v>8822</v>
      </c>
      <c r="BN27" t="s">
        <v>116</v>
      </c>
      <c r="BO27" t="s">
        <v>176</v>
      </c>
      <c r="BP27">
        <v>1</v>
      </c>
      <c r="BQ27">
        <v>3231.1509999999998</v>
      </c>
      <c r="BR27">
        <v>1.8907176019334372E-2</v>
      </c>
      <c r="BS27">
        <v>0.3692773004722894</v>
      </c>
      <c r="BT27">
        <v>0.22344978615979261</v>
      </c>
      <c r="BU27">
        <v>11.281000000000001</v>
      </c>
      <c r="BV27">
        <v>1.2070002299490181</v>
      </c>
      <c r="BW27">
        <v>12.99846401483558</v>
      </c>
      <c r="BX27">
        <v>40</v>
      </c>
      <c r="BY27">
        <v>39</v>
      </c>
      <c r="BZ27">
        <v>420</v>
      </c>
    </row>
    <row r="28" spans="1:78" ht="16.5">
      <c r="A28" s="297" t="str">
        <f t="shared" si="1"/>
        <v>미추홀교통</v>
      </c>
      <c r="B28" s="108" t="str">
        <f t="shared" si="2"/>
        <v>안희석</v>
      </c>
      <c r="C28" s="109" t="str">
        <f t="shared" si="3"/>
        <v>F</v>
      </c>
      <c r="D28" s="110">
        <f t="shared" si="4"/>
        <v>0.76481175862577266</v>
      </c>
      <c r="E28" s="111">
        <f t="shared" si="5"/>
        <v>2824</v>
      </c>
      <c r="F28" s="112" t="str">
        <f t="shared" si="6"/>
        <v>76</v>
      </c>
      <c r="G28" s="113" t="str">
        <f t="shared" si="7"/>
        <v>70바2764</v>
      </c>
      <c r="H28" s="114">
        <f t="shared" si="8"/>
        <v>4</v>
      </c>
      <c r="I28" s="115">
        <f t="shared" si="9"/>
        <v>1087.192</v>
      </c>
      <c r="J28" s="116">
        <f t="shared" si="10"/>
        <v>2.6697331193570994E-2</v>
      </c>
      <c r="K28" s="116">
        <f t="shared" si="11"/>
        <v>0.35775619377030499</v>
      </c>
      <c r="L28" s="116">
        <f t="shared" si="12"/>
        <v>0.27686002104504082</v>
      </c>
      <c r="M28" s="117">
        <f t="shared" si="13"/>
        <v>10.535</v>
      </c>
      <c r="N28" s="118">
        <f t="shared" si="14"/>
        <v>0.18396014687378126</v>
      </c>
      <c r="O28" s="118">
        <f t="shared" si="15"/>
        <v>32.285005776348612</v>
      </c>
      <c r="P28" s="218">
        <f t="shared" si="16"/>
        <v>25</v>
      </c>
      <c r="Q28" s="219">
        <f t="shared" si="17"/>
        <v>2</v>
      </c>
      <c r="R28" s="219">
        <f t="shared" si="18"/>
        <v>351</v>
      </c>
      <c r="T28">
        <v>511</v>
      </c>
      <c r="U28">
        <v>2824</v>
      </c>
      <c r="V28" t="s">
        <v>212</v>
      </c>
      <c r="W28">
        <v>1087.192</v>
      </c>
      <c r="X28">
        <v>459.32</v>
      </c>
      <c r="Y28">
        <v>2.367</v>
      </c>
      <c r="Z28">
        <v>10.535</v>
      </c>
      <c r="AA28">
        <v>67.983874</v>
      </c>
      <c r="AB28">
        <v>1.814988</v>
      </c>
      <c r="AC28">
        <v>24.321652</v>
      </c>
      <c r="AD28" s="1">
        <v>301</v>
      </c>
      <c r="AE28">
        <v>2</v>
      </c>
      <c r="AF28">
        <v>351</v>
      </c>
      <c r="AG28">
        <v>78</v>
      </c>
      <c r="AH28">
        <v>15.991910000000001</v>
      </c>
      <c r="AI28">
        <v>525.29999999999995</v>
      </c>
      <c r="AJ28">
        <v>0</v>
      </c>
      <c r="AK28">
        <v>25</v>
      </c>
      <c r="AL28">
        <v>4642</v>
      </c>
      <c r="AM28">
        <v>0.76481175862577266</v>
      </c>
      <c r="AN28" t="s">
        <v>70</v>
      </c>
      <c r="AO28">
        <v>360.52</v>
      </c>
      <c r="AP28" t="s">
        <v>303</v>
      </c>
      <c r="AQ28" t="s">
        <v>115</v>
      </c>
      <c r="AR28" t="s">
        <v>118</v>
      </c>
      <c r="AS28" t="s">
        <v>115</v>
      </c>
      <c r="AT28" t="s">
        <v>118</v>
      </c>
      <c r="AU28" t="s">
        <v>191</v>
      </c>
      <c r="AV28" t="s">
        <v>212</v>
      </c>
      <c r="AW28" t="s">
        <v>70</v>
      </c>
      <c r="AX28">
        <v>2824</v>
      </c>
      <c r="AY28" t="s">
        <v>392</v>
      </c>
      <c r="AZ28">
        <v>3</v>
      </c>
      <c r="BA28" t="s">
        <v>393</v>
      </c>
      <c r="BB28">
        <v>4</v>
      </c>
      <c r="BC28">
        <v>1</v>
      </c>
      <c r="BE28" t="s">
        <v>70</v>
      </c>
      <c r="BF28">
        <v>0</v>
      </c>
      <c r="BG28" t="s">
        <v>257</v>
      </c>
      <c r="BI28" t="s">
        <v>115</v>
      </c>
      <c r="BJ28" t="s">
        <v>212</v>
      </c>
      <c r="BK28" t="s">
        <v>70</v>
      </c>
      <c r="BL28">
        <v>0.76481175862577266</v>
      </c>
      <c r="BM28">
        <v>2824</v>
      </c>
      <c r="BN28" t="s">
        <v>118</v>
      </c>
      <c r="BO28" t="s">
        <v>191</v>
      </c>
      <c r="BP28">
        <v>4</v>
      </c>
      <c r="BQ28">
        <v>1087.192</v>
      </c>
      <c r="BR28">
        <v>2.6697331193570994E-2</v>
      </c>
      <c r="BS28">
        <v>0.35775619377030499</v>
      </c>
      <c r="BT28">
        <v>0.27686002104504082</v>
      </c>
      <c r="BU28">
        <v>10.535</v>
      </c>
      <c r="BV28">
        <v>0.18396014687378126</v>
      </c>
      <c r="BW28">
        <v>32.285005776348612</v>
      </c>
      <c r="BX28">
        <v>25</v>
      </c>
      <c r="BY28">
        <v>2</v>
      </c>
      <c r="BZ28">
        <v>351</v>
      </c>
    </row>
    <row r="29" spans="1:78" ht="16.5">
      <c r="A29" s="296" t="str">
        <f t="shared" si="1"/>
        <v>미추홀교통</v>
      </c>
      <c r="B29" s="124" t="str">
        <f t="shared" si="2"/>
        <v>양태남</v>
      </c>
      <c r="C29" s="125" t="str">
        <f t="shared" si="3"/>
        <v>A</v>
      </c>
      <c r="D29" s="126">
        <f t="shared" si="4"/>
        <v>0.97243508014833113</v>
      </c>
      <c r="E29" s="127">
        <f t="shared" si="5"/>
        <v>3599</v>
      </c>
      <c r="F29" s="128" t="str">
        <f t="shared" si="6"/>
        <v>12</v>
      </c>
      <c r="G29" s="129" t="str">
        <f t="shared" si="7"/>
        <v>70바2722</v>
      </c>
      <c r="H29" s="130">
        <f t="shared" si="8"/>
        <v>3</v>
      </c>
      <c r="I29" s="131">
        <f t="shared" si="9"/>
        <v>2761.6020000000003</v>
      </c>
      <c r="J29" s="132">
        <f t="shared" si="10"/>
        <v>1.8520211884931544E-3</v>
      </c>
      <c r="K29" s="132">
        <f t="shared" si="11"/>
        <v>0.33669474410190142</v>
      </c>
      <c r="L29" s="132">
        <f t="shared" si="12"/>
        <v>0.1991597630650615</v>
      </c>
      <c r="M29" s="133">
        <f t="shared" si="13"/>
        <v>8.1920000000000002</v>
      </c>
      <c r="N29" s="134">
        <f t="shared" si="14"/>
        <v>1.0863259803548808</v>
      </c>
      <c r="O29" s="134">
        <f t="shared" si="15"/>
        <v>4.0918278593367177</v>
      </c>
      <c r="P29" s="216">
        <f t="shared" si="16"/>
        <v>10</v>
      </c>
      <c r="Q29" s="217">
        <f t="shared" si="17"/>
        <v>30</v>
      </c>
      <c r="R29" s="217">
        <f t="shared" si="18"/>
        <v>113</v>
      </c>
      <c r="T29">
        <v>511</v>
      </c>
      <c r="U29">
        <v>3599</v>
      </c>
      <c r="V29" t="s">
        <v>271</v>
      </c>
      <c r="W29">
        <v>2761.6019999999999</v>
      </c>
      <c r="X29">
        <v>1298.5060000000001</v>
      </c>
      <c r="Y29">
        <v>2.1269999999999998</v>
      </c>
      <c r="Z29">
        <v>8.1920000000000002</v>
      </c>
      <c r="AA29">
        <v>166.91493700000001</v>
      </c>
      <c r="AB29">
        <v>0.30913000000000002</v>
      </c>
      <c r="AC29">
        <v>56.199382</v>
      </c>
      <c r="AD29" s="1">
        <v>550</v>
      </c>
      <c r="AE29">
        <v>30</v>
      </c>
      <c r="AF29">
        <v>113</v>
      </c>
      <c r="AG29">
        <v>75</v>
      </c>
      <c r="AH29">
        <v>16.544965999999999</v>
      </c>
      <c r="AI29">
        <v>1705.1</v>
      </c>
      <c r="AJ29">
        <v>0</v>
      </c>
      <c r="AK29">
        <v>10</v>
      </c>
      <c r="AL29">
        <v>2965</v>
      </c>
      <c r="AM29">
        <v>0.97243508014833113</v>
      </c>
      <c r="AN29" t="s">
        <v>66</v>
      </c>
      <c r="AO29">
        <v>2526.0990000000002</v>
      </c>
      <c r="AP29" t="s">
        <v>304</v>
      </c>
      <c r="AQ29" t="s">
        <v>115</v>
      </c>
      <c r="AR29" t="s">
        <v>116</v>
      </c>
      <c r="AS29" t="s">
        <v>115</v>
      </c>
      <c r="AT29" t="s">
        <v>116</v>
      </c>
      <c r="AU29" t="s">
        <v>260</v>
      </c>
      <c r="AV29" t="s">
        <v>271</v>
      </c>
      <c r="AW29" t="s">
        <v>66</v>
      </c>
      <c r="AX29">
        <v>3599</v>
      </c>
      <c r="AY29" t="s">
        <v>380</v>
      </c>
      <c r="AZ29">
        <v>4</v>
      </c>
      <c r="BA29" t="s">
        <v>394</v>
      </c>
      <c r="BB29">
        <v>3</v>
      </c>
      <c r="BC29">
        <v>1</v>
      </c>
      <c r="BE29" t="s">
        <v>253</v>
      </c>
      <c r="BF29">
        <v>-1</v>
      </c>
      <c r="BG29" t="s">
        <v>259</v>
      </c>
      <c r="BI29" t="s">
        <v>115</v>
      </c>
      <c r="BJ29" t="s">
        <v>271</v>
      </c>
      <c r="BK29" t="s">
        <v>66</v>
      </c>
      <c r="BL29">
        <v>0.97243508014833113</v>
      </c>
      <c r="BM29">
        <v>3599</v>
      </c>
      <c r="BN29" t="s">
        <v>116</v>
      </c>
      <c r="BO29" t="s">
        <v>260</v>
      </c>
      <c r="BP29">
        <v>3</v>
      </c>
      <c r="BQ29">
        <v>2761.6020000000003</v>
      </c>
      <c r="BR29">
        <v>1.8520211884931544E-3</v>
      </c>
      <c r="BS29">
        <v>0.33669474410190142</v>
      </c>
      <c r="BT29">
        <v>0.19915976306506153</v>
      </c>
      <c r="BU29">
        <v>8.1920000000000002</v>
      </c>
      <c r="BV29">
        <v>1.0863259803548808</v>
      </c>
      <c r="BW29">
        <v>4.0918278593367177</v>
      </c>
      <c r="BX29">
        <v>10</v>
      </c>
      <c r="BY29">
        <v>30</v>
      </c>
      <c r="BZ29">
        <v>113</v>
      </c>
    </row>
    <row r="30" spans="1:78" ht="16.5">
      <c r="A30" s="297" t="str">
        <f t="shared" si="1"/>
        <v>미추홀교통</v>
      </c>
      <c r="B30" s="108" t="str">
        <f t="shared" si="2"/>
        <v>오승환</v>
      </c>
      <c r="C30" s="109" t="str">
        <f t="shared" si="3"/>
        <v>F</v>
      </c>
      <c r="D30" s="110">
        <f t="shared" si="4"/>
        <v>0.78709298496563196</v>
      </c>
      <c r="E30" s="111">
        <f t="shared" si="5"/>
        <v>8777</v>
      </c>
      <c r="F30" s="112" t="str">
        <f t="shared" si="6"/>
        <v>76</v>
      </c>
      <c r="G30" s="113" t="str">
        <f t="shared" si="7"/>
        <v>70바2677</v>
      </c>
      <c r="H30" s="114">
        <f t="shared" si="8"/>
        <v>2</v>
      </c>
      <c r="I30" s="115">
        <f t="shared" si="9"/>
        <v>6496.174</v>
      </c>
      <c r="J30" s="116">
        <f t="shared" si="10"/>
        <v>3.1642900445329025E-2</v>
      </c>
      <c r="K30" s="116">
        <f t="shared" si="11"/>
        <v>0.32776578693625474</v>
      </c>
      <c r="L30" s="116">
        <f t="shared" si="12"/>
        <v>0.31326131350545722</v>
      </c>
      <c r="M30" s="117">
        <f t="shared" si="13"/>
        <v>8.98</v>
      </c>
      <c r="N30" s="118">
        <f t="shared" si="14"/>
        <v>0.41562926116203169</v>
      </c>
      <c r="O30" s="118">
        <f t="shared" si="15"/>
        <v>16.086391774604561</v>
      </c>
      <c r="P30" s="218">
        <f t="shared" si="16"/>
        <v>104</v>
      </c>
      <c r="Q30" s="219">
        <f t="shared" si="17"/>
        <v>27</v>
      </c>
      <c r="R30" s="219">
        <f t="shared" si="18"/>
        <v>1045</v>
      </c>
      <c r="T30">
        <v>511</v>
      </c>
      <c r="U30">
        <v>8777</v>
      </c>
      <c r="V30" t="s">
        <v>213</v>
      </c>
      <c r="W30">
        <v>6496.174</v>
      </c>
      <c r="X30">
        <v>2662.9540000000002</v>
      </c>
      <c r="Y30">
        <v>2.4390000000000001</v>
      </c>
      <c r="Z30">
        <v>8.98</v>
      </c>
      <c r="AA30">
        <v>428.98573800000003</v>
      </c>
      <c r="AB30">
        <v>13.574353</v>
      </c>
      <c r="AC30">
        <v>140.60684800000001</v>
      </c>
      <c r="AD30" s="1">
        <v>2035</v>
      </c>
      <c r="AE30">
        <v>27</v>
      </c>
      <c r="AF30">
        <v>1045</v>
      </c>
      <c r="AG30">
        <v>82</v>
      </c>
      <c r="AH30">
        <v>15.1431</v>
      </c>
      <c r="AI30">
        <v>2654.1</v>
      </c>
      <c r="AJ30">
        <v>0</v>
      </c>
      <c r="AK30">
        <v>104</v>
      </c>
      <c r="AL30">
        <v>46762</v>
      </c>
      <c r="AM30">
        <v>0.78709298496563196</v>
      </c>
      <c r="AN30" t="s">
        <v>70</v>
      </c>
      <c r="AO30">
        <v>6256.0460000000003</v>
      </c>
      <c r="AP30" t="s">
        <v>305</v>
      </c>
      <c r="AQ30" t="s">
        <v>115</v>
      </c>
      <c r="AR30" t="s">
        <v>118</v>
      </c>
      <c r="AS30" t="s">
        <v>115</v>
      </c>
      <c r="AT30" t="s">
        <v>118</v>
      </c>
      <c r="AU30" t="s">
        <v>184</v>
      </c>
      <c r="AV30" t="s">
        <v>213</v>
      </c>
      <c r="AW30" t="s">
        <v>70</v>
      </c>
      <c r="AX30">
        <v>8777</v>
      </c>
      <c r="AY30" t="s">
        <v>392</v>
      </c>
      <c r="AZ30">
        <v>2</v>
      </c>
      <c r="BA30" t="s">
        <v>247</v>
      </c>
      <c r="BB30">
        <v>2</v>
      </c>
      <c r="BC30">
        <v>1</v>
      </c>
      <c r="BE30" t="s">
        <v>70</v>
      </c>
      <c r="BF30">
        <v>0</v>
      </c>
      <c r="BG30" t="s">
        <v>257</v>
      </c>
      <c r="BI30" t="s">
        <v>115</v>
      </c>
      <c r="BJ30" t="s">
        <v>213</v>
      </c>
      <c r="BK30" t="s">
        <v>70</v>
      </c>
      <c r="BL30">
        <v>0.78709298496563196</v>
      </c>
      <c r="BM30">
        <v>8777</v>
      </c>
      <c r="BN30" t="s">
        <v>118</v>
      </c>
      <c r="BO30" t="s">
        <v>184</v>
      </c>
      <c r="BP30">
        <v>2</v>
      </c>
      <c r="BQ30">
        <v>6496.174</v>
      </c>
      <c r="BR30">
        <v>3.1642900445329025E-2</v>
      </c>
      <c r="BS30">
        <v>0.32776578693625474</v>
      </c>
      <c r="BT30">
        <v>0.31326131350545722</v>
      </c>
      <c r="BU30">
        <v>8.98</v>
      </c>
      <c r="BV30">
        <v>0.41562926116203169</v>
      </c>
      <c r="BW30">
        <v>16.086391774604561</v>
      </c>
      <c r="BX30">
        <v>104</v>
      </c>
      <c r="BY30">
        <v>27</v>
      </c>
      <c r="BZ30">
        <v>1045</v>
      </c>
    </row>
    <row r="31" spans="1:78" ht="16.5">
      <c r="A31" s="296" t="str">
        <f t="shared" si="1"/>
        <v>미추홀교통</v>
      </c>
      <c r="B31" s="124" t="str">
        <f t="shared" si="2"/>
        <v>유귀열</v>
      </c>
      <c r="C31" s="125" t="str">
        <f t="shared" si="3"/>
        <v>D</v>
      </c>
      <c r="D31" s="126">
        <f t="shared" si="4"/>
        <v>0.84286488105979873</v>
      </c>
      <c r="E31" s="127">
        <f t="shared" si="5"/>
        <v>5169</v>
      </c>
      <c r="F31" s="128" t="str">
        <f t="shared" si="6"/>
        <v>76</v>
      </c>
      <c r="G31" s="129" t="str">
        <f t="shared" si="7"/>
        <v>70바2690</v>
      </c>
      <c r="H31" s="130">
        <f t="shared" si="8"/>
        <v>3</v>
      </c>
      <c r="I31" s="131">
        <f t="shared" si="9"/>
        <v>850.14800000000002</v>
      </c>
      <c r="J31" s="132">
        <f t="shared" si="10"/>
        <v>3.219964320970984E-2</v>
      </c>
      <c r="K31" s="132">
        <f t="shared" si="11"/>
        <v>0.3014915552380239</v>
      </c>
      <c r="L31" s="132">
        <f t="shared" si="12"/>
        <v>0.23760568748029753</v>
      </c>
      <c r="M31" s="133">
        <f t="shared" si="13"/>
        <v>9.1170000000000009</v>
      </c>
      <c r="N31" s="134">
        <f t="shared" si="14"/>
        <v>0.11762657796054334</v>
      </c>
      <c r="O31" s="134">
        <f t="shared" si="15"/>
        <v>7.8809807233564033</v>
      </c>
      <c r="P31" s="216">
        <f t="shared" si="16"/>
        <v>4</v>
      </c>
      <c r="Q31" s="217">
        <f t="shared" si="17"/>
        <v>1</v>
      </c>
      <c r="R31" s="217">
        <f t="shared" si="18"/>
        <v>67</v>
      </c>
      <c r="T31">
        <v>511</v>
      </c>
      <c r="U31">
        <v>5169</v>
      </c>
      <c r="V31" t="s">
        <v>214</v>
      </c>
      <c r="W31">
        <v>850.14800000000002</v>
      </c>
      <c r="X31">
        <v>326.78100000000001</v>
      </c>
      <c r="Y31">
        <v>2.6019999999999999</v>
      </c>
      <c r="Z31">
        <v>9.1170000000000009</v>
      </c>
      <c r="AA31">
        <v>54.520541999999999</v>
      </c>
      <c r="AB31">
        <v>1.7555419999999999</v>
      </c>
      <c r="AC31">
        <v>16.437483</v>
      </c>
      <c r="AD31" s="1">
        <v>202</v>
      </c>
      <c r="AE31">
        <v>1</v>
      </c>
      <c r="AF31">
        <v>67</v>
      </c>
      <c r="AG31">
        <v>72</v>
      </c>
      <c r="AH31">
        <v>15.593168</v>
      </c>
      <c r="AI31">
        <v>67.7</v>
      </c>
      <c r="AJ31">
        <v>0</v>
      </c>
      <c r="AK31">
        <v>4</v>
      </c>
      <c r="AL31">
        <v>1268</v>
      </c>
      <c r="AM31">
        <v>0.84286488105979873</v>
      </c>
      <c r="AN31" t="s">
        <v>67</v>
      </c>
      <c r="AO31">
        <v>504.18299999999999</v>
      </c>
      <c r="AP31" t="s">
        <v>306</v>
      </c>
      <c r="AQ31" t="s">
        <v>115</v>
      </c>
      <c r="AR31" t="s">
        <v>118</v>
      </c>
      <c r="AS31" t="s">
        <v>115</v>
      </c>
      <c r="AT31" t="s">
        <v>118</v>
      </c>
      <c r="AU31" t="s">
        <v>186</v>
      </c>
      <c r="AV31" t="s">
        <v>214</v>
      </c>
      <c r="AW31" t="s">
        <v>67</v>
      </c>
      <c r="AX31">
        <v>5169</v>
      </c>
      <c r="AY31" t="s">
        <v>389</v>
      </c>
      <c r="AZ31">
        <v>1</v>
      </c>
      <c r="BA31" t="s">
        <v>248</v>
      </c>
      <c r="BB31">
        <v>3</v>
      </c>
      <c r="BC31">
        <v>1</v>
      </c>
      <c r="BE31" t="s">
        <v>67</v>
      </c>
      <c r="BF31">
        <v>0</v>
      </c>
      <c r="BG31" t="s">
        <v>257</v>
      </c>
      <c r="BI31" t="s">
        <v>115</v>
      </c>
      <c r="BJ31" t="s">
        <v>214</v>
      </c>
      <c r="BK31" t="s">
        <v>67</v>
      </c>
      <c r="BL31">
        <v>0.84286488105979873</v>
      </c>
      <c r="BM31">
        <v>5169</v>
      </c>
      <c r="BN31" t="s">
        <v>118</v>
      </c>
      <c r="BO31" t="s">
        <v>186</v>
      </c>
      <c r="BP31">
        <v>3</v>
      </c>
      <c r="BQ31">
        <v>850.14800000000002</v>
      </c>
      <c r="BR31">
        <v>3.219964320970984E-2</v>
      </c>
      <c r="BS31">
        <v>0.3014915552380239</v>
      </c>
      <c r="BT31">
        <v>0.23760568748029753</v>
      </c>
      <c r="BU31">
        <v>9.1170000000000009</v>
      </c>
      <c r="BV31">
        <v>0.11762657796054334</v>
      </c>
      <c r="BW31">
        <v>7.8809807233564033</v>
      </c>
      <c r="BX31">
        <v>4</v>
      </c>
      <c r="BY31">
        <v>1</v>
      </c>
      <c r="BZ31">
        <v>67</v>
      </c>
    </row>
    <row r="32" spans="1:78" ht="16.5">
      <c r="A32" s="297" t="str">
        <f t="shared" si="1"/>
        <v>미추홀교통</v>
      </c>
      <c r="B32" s="108" t="str">
        <f t="shared" si="2"/>
        <v>유용덕</v>
      </c>
      <c r="C32" s="109" t="str">
        <f t="shared" si="3"/>
        <v>S</v>
      </c>
      <c r="D32" s="110">
        <f t="shared" si="4"/>
        <v>1.0161904761904761</v>
      </c>
      <c r="E32" s="111">
        <f t="shared" si="5"/>
        <v>6516</v>
      </c>
      <c r="F32" s="112" t="str">
        <f t="shared" si="6"/>
        <v>12</v>
      </c>
      <c r="G32" s="113" t="str">
        <f t="shared" si="7"/>
        <v>70바2777</v>
      </c>
      <c r="H32" s="114">
        <f t="shared" si="8"/>
        <v>1</v>
      </c>
      <c r="I32" s="115">
        <f t="shared" si="9"/>
        <v>2177.2330000000002</v>
      </c>
      <c r="J32" s="116">
        <f t="shared" si="10"/>
        <v>9.8223564359665849E-3</v>
      </c>
      <c r="K32" s="116">
        <f t="shared" si="11"/>
        <v>0.33983091395153914</v>
      </c>
      <c r="L32" s="116">
        <f t="shared" si="12"/>
        <v>0.22184120854313708</v>
      </c>
      <c r="M32" s="117">
        <f t="shared" si="13"/>
        <v>8.1750000000000007</v>
      </c>
      <c r="N32" s="118">
        <f t="shared" si="14"/>
        <v>9.1859713682458419E-2</v>
      </c>
      <c r="O32" s="118">
        <f t="shared" si="15"/>
        <v>36.468306331935992</v>
      </c>
      <c r="P32" s="218">
        <f t="shared" si="16"/>
        <v>2</v>
      </c>
      <c r="Q32" s="219">
        <f t="shared" si="17"/>
        <v>2</v>
      </c>
      <c r="R32" s="219">
        <f t="shared" si="18"/>
        <v>794</v>
      </c>
      <c r="T32">
        <v>511</v>
      </c>
      <c r="U32">
        <v>6516</v>
      </c>
      <c r="V32" t="s">
        <v>215</v>
      </c>
      <c r="W32">
        <v>2177.2330000000002</v>
      </c>
      <c r="X32">
        <v>1020.2910000000001</v>
      </c>
      <c r="Y32">
        <v>2.1339999999999999</v>
      </c>
      <c r="Z32">
        <v>8.1750000000000007</v>
      </c>
      <c r="AA32">
        <v>133.393856</v>
      </c>
      <c r="AB32">
        <v>1.3102419999999999</v>
      </c>
      <c r="AC32">
        <v>45.331356</v>
      </c>
      <c r="AD32" s="1">
        <v>483</v>
      </c>
      <c r="AE32">
        <v>2</v>
      </c>
      <c r="AF32">
        <v>794</v>
      </c>
      <c r="AG32">
        <v>91</v>
      </c>
      <c r="AH32">
        <v>16.321838</v>
      </c>
      <c r="AI32">
        <v>438.5</v>
      </c>
      <c r="AJ32">
        <v>1.8</v>
      </c>
      <c r="AK32">
        <v>2</v>
      </c>
      <c r="AL32">
        <v>87</v>
      </c>
      <c r="AM32">
        <v>1.0161904761904761</v>
      </c>
      <c r="AN32" t="s">
        <v>253</v>
      </c>
      <c r="AO32">
        <v>2177.2330000000002</v>
      </c>
      <c r="AP32" t="s">
        <v>307</v>
      </c>
      <c r="AQ32" t="s">
        <v>115</v>
      </c>
      <c r="AR32" t="s">
        <v>116</v>
      </c>
      <c r="AS32" t="s">
        <v>115</v>
      </c>
      <c r="AT32" t="s">
        <v>116</v>
      </c>
      <c r="AU32" t="s">
        <v>183</v>
      </c>
      <c r="AV32" t="s">
        <v>215</v>
      </c>
      <c r="AW32" t="s">
        <v>253</v>
      </c>
      <c r="AX32">
        <v>6516</v>
      </c>
      <c r="AY32" t="s">
        <v>395</v>
      </c>
      <c r="AZ32">
        <v>2</v>
      </c>
      <c r="BA32" t="s">
        <v>396</v>
      </c>
      <c r="BB32">
        <v>1</v>
      </c>
      <c r="BC32">
        <v>1</v>
      </c>
      <c r="BE32" t="s">
        <v>66</v>
      </c>
      <c r="BF32">
        <v>1</v>
      </c>
      <c r="BG32" t="s">
        <v>255</v>
      </c>
      <c r="BI32" t="s">
        <v>115</v>
      </c>
      <c r="BJ32" t="s">
        <v>215</v>
      </c>
      <c r="BK32" t="s">
        <v>253</v>
      </c>
      <c r="BL32">
        <v>1.0161904761904761</v>
      </c>
      <c r="BM32">
        <v>6516</v>
      </c>
      <c r="BN32" t="s">
        <v>116</v>
      </c>
      <c r="BO32" t="s">
        <v>183</v>
      </c>
      <c r="BP32">
        <v>1</v>
      </c>
      <c r="BQ32">
        <v>2177.2330000000002</v>
      </c>
      <c r="BR32">
        <v>9.8223564359665849E-3</v>
      </c>
      <c r="BS32">
        <v>0.33983091395153914</v>
      </c>
      <c r="BT32">
        <v>0.22184120854313708</v>
      </c>
      <c r="BU32">
        <v>8.1750000000000007</v>
      </c>
      <c r="BV32">
        <v>9.1859713682458419E-2</v>
      </c>
      <c r="BW32">
        <v>36.468306331935992</v>
      </c>
      <c r="BX32">
        <v>2</v>
      </c>
      <c r="BY32">
        <v>2</v>
      </c>
      <c r="BZ32">
        <v>794</v>
      </c>
    </row>
    <row r="33" spans="1:78" ht="16.5">
      <c r="A33" s="296" t="str">
        <f t="shared" si="1"/>
        <v>미추홀교통</v>
      </c>
      <c r="B33" s="124" t="str">
        <f t="shared" si="2"/>
        <v>이명호</v>
      </c>
      <c r="C33" s="125" t="str">
        <f t="shared" si="3"/>
        <v>D</v>
      </c>
      <c r="D33" s="126">
        <f t="shared" si="4"/>
        <v>0.81238683491737063</v>
      </c>
      <c r="E33" s="127">
        <f t="shared" si="5"/>
        <v>11</v>
      </c>
      <c r="F33" s="128" t="str">
        <f t="shared" si="6"/>
        <v>76</v>
      </c>
      <c r="G33" s="129" t="str">
        <f t="shared" si="7"/>
        <v>70바2764</v>
      </c>
      <c r="H33" s="130">
        <f t="shared" si="8"/>
        <v>3</v>
      </c>
      <c r="I33" s="131">
        <f t="shared" si="9"/>
        <v>2263.7339999999999</v>
      </c>
      <c r="J33" s="132">
        <f t="shared" si="10"/>
        <v>3.1147830489114531E-2</v>
      </c>
      <c r="K33" s="132">
        <f t="shared" si="11"/>
        <v>0.32458327658966241</v>
      </c>
      <c r="L33" s="132">
        <f t="shared" si="12"/>
        <v>0.28536921740805238</v>
      </c>
      <c r="M33" s="133">
        <f t="shared" si="13"/>
        <v>8.5549999999999997</v>
      </c>
      <c r="N33" s="134">
        <f t="shared" si="14"/>
        <v>8.8349602912709713E-2</v>
      </c>
      <c r="O33" s="134">
        <f t="shared" si="15"/>
        <v>3.401459712139324</v>
      </c>
      <c r="P33" s="216">
        <f t="shared" si="16"/>
        <v>17</v>
      </c>
      <c r="Q33" s="217">
        <f t="shared" si="17"/>
        <v>2</v>
      </c>
      <c r="R33" s="217">
        <f t="shared" si="18"/>
        <v>77</v>
      </c>
      <c r="T33">
        <v>511</v>
      </c>
      <c r="U33">
        <v>11</v>
      </c>
      <c r="V33" t="s">
        <v>216</v>
      </c>
      <c r="W33">
        <v>2263.7339999999999</v>
      </c>
      <c r="X33">
        <v>899.40800000000002</v>
      </c>
      <c r="Y33">
        <v>2.5169999999999999</v>
      </c>
      <c r="Z33">
        <v>8.5549999999999997</v>
      </c>
      <c r="AA33">
        <v>144.60496699999999</v>
      </c>
      <c r="AB33">
        <v>4.5041310000000001</v>
      </c>
      <c r="AC33">
        <v>46.936354000000001</v>
      </c>
      <c r="AD33" s="1">
        <v>646</v>
      </c>
      <c r="AE33">
        <v>2</v>
      </c>
      <c r="AF33">
        <v>77</v>
      </c>
      <c r="AG33">
        <v>75</v>
      </c>
      <c r="AH33">
        <v>15.654607</v>
      </c>
      <c r="AI33">
        <v>129.69999999999999</v>
      </c>
      <c r="AJ33">
        <v>0</v>
      </c>
      <c r="AK33">
        <v>17</v>
      </c>
      <c r="AL33">
        <v>1561</v>
      </c>
      <c r="AM33">
        <v>0.81238683491737063</v>
      </c>
      <c r="AN33" t="s">
        <v>67</v>
      </c>
      <c r="AO33">
        <v>1914.163</v>
      </c>
      <c r="AP33" t="s">
        <v>308</v>
      </c>
      <c r="AQ33" t="s">
        <v>115</v>
      </c>
      <c r="AR33" t="s">
        <v>118</v>
      </c>
      <c r="AS33" t="s">
        <v>115</v>
      </c>
      <c r="AT33" t="s">
        <v>118</v>
      </c>
      <c r="AU33" t="s">
        <v>191</v>
      </c>
      <c r="AV33" t="s">
        <v>216</v>
      </c>
      <c r="AW33" t="s">
        <v>67</v>
      </c>
      <c r="AX33">
        <v>11</v>
      </c>
      <c r="AY33" t="s">
        <v>389</v>
      </c>
      <c r="AZ33">
        <v>5</v>
      </c>
      <c r="BA33" t="s">
        <v>397</v>
      </c>
      <c r="BB33">
        <v>3</v>
      </c>
      <c r="BC33">
        <v>1</v>
      </c>
      <c r="BE33" t="s">
        <v>70</v>
      </c>
      <c r="BF33">
        <v>1</v>
      </c>
      <c r="BG33" t="s">
        <v>255</v>
      </c>
      <c r="BI33" t="s">
        <v>115</v>
      </c>
      <c r="BJ33" t="s">
        <v>216</v>
      </c>
      <c r="BK33" t="s">
        <v>67</v>
      </c>
      <c r="BL33">
        <v>0.81238683491737063</v>
      </c>
      <c r="BM33">
        <v>11</v>
      </c>
      <c r="BN33" t="s">
        <v>118</v>
      </c>
      <c r="BO33" t="s">
        <v>191</v>
      </c>
      <c r="BP33">
        <v>3</v>
      </c>
      <c r="BQ33">
        <v>2263.7339999999999</v>
      </c>
      <c r="BR33">
        <v>3.1147830489114531E-2</v>
      </c>
      <c r="BS33">
        <v>0.32458327658966241</v>
      </c>
      <c r="BT33">
        <v>0.28536921740805238</v>
      </c>
      <c r="BU33">
        <v>8.5549999999999997</v>
      </c>
      <c r="BV33">
        <v>8.8349602912709713E-2</v>
      </c>
      <c r="BW33">
        <v>3.401459712139324</v>
      </c>
      <c r="BX33">
        <v>17</v>
      </c>
      <c r="BY33">
        <v>2</v>
      </c>
      <c r="BZ33">
        <v>77</v>
      </c>
    </row>
    <row r="34" spans="1:78" ht="16.5">
      <c r="A34" s="297" t="str">
        <f t="shared" si="1"/>
        <v>미추홀교통</v>
      </c>
      <c r="B34" s="108" t="str">
        <f t="shared" si="2"/>
        <v>이승훈</v>
      </c>
      <c r="C34" s="109" t="str">
        <f t="shared" si="3"/>
        <v>A</v>
      </c>
      <c r="D34" s="110">
        <f t="shared" si="4"/>
        <v>0.99809523809523815</v>
      </c>
      <c r="E34" s="111">
        <f t="shared" si="5"/>
        <v>2925</v>
      </c>
      <c r="F34" s="112" t="str">
        <f t="shared" si="6"/>
        <v>12</v>
      </c>
      <c r="G34" s="113" t="str">
        <f t="shared" si="7"/>
        <v>70바2651</v>
      </c>
      <c r="H34" s="114">
        <f t="shared" si="8"/>
        <v>1</v>
      </c>
      <c r="I34" s="115">
        <f t="shared" si="9"/>
        <v>2018.384</v>
      </c>
      <c r="J34" s="116">
        <f t="shared" si="10"/>
        <v>8.9381445129236292E-3</v>
      </c>
      <c r="K34" s="116">
        <f t="shared" si="11"/>
        <v>0.32508956522768323</v>
      </c>
      <c r="L34" s="116">
        <f t="shared" si="12"/>
        <v>4.8553694440701074E-2</v>
      </c>
      <c r="M34" s="117">
        <f t="shared" si="13"/>
        <v>8.6869999999999994</v>
      </c>
      <c r="N34" s="118">
        <f t="shared" si="14"/>
        <v>0</v>
      </c>
      <c r="O34" s="118">
        <f t="shared" si="15"/>
        <v>8.8684809233525428</v>
      </c>
      <c r="P34" s="218">
        <f t="shared" si="16"/>
        <v>0</v>
      </c>
      <c r="Q34" s="219">
        <f t="shared" si="17"/>
        <v>0</v>
      </c>
      <c r="R34" s="219">
        <f t="shared" si="18"/>
        <v>179</v>
      </c>
      <c r="T34">
        <v>511</v>
      </c>
      <c r="U34">
        <v>2925</v>
      </c>
      <c r="V34" t="s">
        <v>217</v>
      </c>
      <c r="W34">
        <v>2018.384</v>
      </c>
      <c r="X34">
        <v>963.02800000000002</v>
      </c>
      <c r="Y34">
        <v>2.0960000000000001</v>
      </c>
      <c r="Z34">
        <v>8.6869999999999994</v>
      </c>
      <c r="AA34">
        <v>121.66552</v>
      </c>
      <c r="AB34">
        <v>1.087464</v>
      </c>
      <c r="AC34">
        <v>39.552191000000001</v>
      </c>
      <c r="AD34" s="1">
        <v>98</v>
      </c>
      <c r="AE34">
        <v>0</v>
      </c>
      <c r="AF34">
        <v>179</v>
      </c>
      <c r="AG34">
        <v>89</v>
      </c>
      <c r="AH34">
        <v>16.589613</v>
      </c>
      <c r="AI34">
        <v>1129</v>
      </c>
      <c r="AJ34">
        <v>18.7</v>
      </c>
      <c r="AK34">
        <v>0</v>
      </c>
      <c r="AL34">
        <v>0</v>
      </c>
      <c r="AM34">
        <v>0.99809523809523815</v>
      </c>
      <c r="AN34" t="s">
        <v>66</v>
      </c>
      <c r="AO34">
        <v>2018.384</v>
      </c>
      <c r="AP34" t="s">
        <v>309</v>
      </c>
      <c r="AQ34" t="s">
        <v>115</v>
      </c>
      <c r="AR34" t="s">
        <v>116</v>
      </c>
      <c r="AS34" t="s">
        <v>115</v>
      </c>
      <c r="AT34" t="s">
        <v>116</v>
      </c>
      <c r="AU34" t="s">
        <v>174</v>
      </c>
      <c r="AV34" t="s">
        <v>217</v>
      </c>
      <c r="AW34" t="s">
        <v>66</v>
      </c>
      <c r="AX34">
        <v>2925</v>
      </c>
      <c r="AY34" t="s">
        <v>380</v>
      </c>
      <c r="AZ34">
        <v>1</v>
      </c>
      <c r="BA34" t="s">
        <v>277</v>
      </c>
      <c r="BB34">
        <v>1</v>
      </c>
      <c r="BC34">
        <v>1</v>
      </c>
      <c r="BE34" t="s">
        <v>68</v>
      </c>
      <c r="BF34">
        <v>1</v>
      </c>
      <c r="BG34" t="s">
        <v>255</v>
      </c>
      <c r="BI34" t="s">
        <v>115</v>
      </c>
      <c r="BJ34" t="s">
        <v>217</v>
      </c>
      <c r="BK34" t="s">
        <v>66</v>
      </c>
      <c r="BL34">
        <v>0.99809523809523815</v>
      </c>
      <c r="BM34">
        <v>2925</v>
      </c>
      <c r="BN34" t="s">
        <v>116</v>
      </c>
      <c r="BO34" t="s">
        <v>174</v>
      </c>
      <c r="BP34">
        <v>1</v>
      </c>
      <c r="BQ34">
        <v>2018.384</v>
      </c>
      <c r="BR34">
        <v>8.9381445129236292E-3</v>
      </c>
      <c r="BS34">
        <v>0.32508956522768323</v>
      </c>
      <c r="BT34">
        <v>4.8553694440701074E-2</v>
      </c>
      <c r="BU34">
        <v>8.6869999999999994</v>
      </c>
      <c r="BV34">
        <v>0</v>
      </c>
      <c r="BW34">
        <v>8.8684809233525428</v>
      </c>
      <c r="BX34">
        <v>0</v>
      </c>
      <c r="BY34">
        <v>0</v>
      </c>
      <c r="BZ34">
        <v>179</v>
      </c>
    </row>
    <row r="35" spans="1:78" ht="16.5">
      <c r="A35" s="296" t="str">
        <f t="shared" si="1"/>
        <v>미추홀교통</v>
      </c>
      <c r="B35" s="124" t="str">
        <f t="shared" si="2"/>
        <v>이영우</v>
      </c>
      <c r="C35" s="125" t="str">
        <f t="shared" si="3"/>
        <v>B</v>
      </c>
      <c r="D35" s="126">
        <f t="shared" si="4"/>
        <v>0.90904761904761899</v>
      </c>
      <c r="E35" s="127">
        <f t="shared" si="5"/>
        <v>4297</v>
      </c>
      <c r="F35" s="128" t="str">
        <f t="shared" si="6"/>
        <v>12</v>
      </c>
      <c r="G35" s="129" t="str">
        <f t="shared" si="7"/>
        <v>70바2766</v>
      </c>
      <c r="H35" s="130">
        <f t="shared" si="8"/>
        <v>1</v>
      </c>
      <c r="I35" s="131">
        <f t="shared" si="9"/>
        <v>5239.7489999999998</v>
      </c>
      <c r="J35" s="132">
        <f t="shared" si="10"/>
        <v>3.6683032765685734E-2</v>
      </c>
      <c r="K35" s="132">
        <f t="shared" si="11"/>
        <v>0.34891964530103409</v>
      </c>
      <c r="L35" s="132">
        <f t="shared" si="12"/>
        <v>0.20554419686897216</v>
      </c>
      <c r="M35" s="133">
        <f t="shared" si="13"/>
        <v>9.9239999999999995</v>
      </c>
      <c r="N35" s="134">
        <f t="shared" si="14"/>
        <v>0.78248022949190887</v>
      </c>
      <c r="O35" s="134">
        <f t="shared" si="15"/>
        <v>20.89794759252781</v>
      </c>
      <c r="P35" s="216">
        <f t="shared" si="16"/>
        <v>39</v>
      </c>
      <c r="Q35" s="217">
        <f t="shared" si="17"/>
        <v>41</v>
      </c>
      <c r="R35" s="217">
        <f t="shared" si="18"/>
        <v>1095</v>
      </c>
      <c r="T35">
        <v>511</v>
      </c>
      <c r="U35">
        <v>4297</v>
      </c>
      <c r="V35" t="s">
        <v>218</v>
      </c>
      <c r="W35">
        <v>5239.7489999999998</v>
      </c>
      <c r="X35">
        <v>2745.116</v>
      </c>
      <c r="Y35">
        <v>1.909</v>
      </c>
      <c r="Z35">
        <v>9.9239999999999995</v>
      </c>
      <c r="AA35">
        <v>340.54297200000002</v>
      </c>
      <c r="AB35">
        <v>12.492149</v>
      </c>
      <c r="AC35">
        <v>118.82213299999999</v>
      </c>
      <c r="AD35" s="1">
        <v>1077</v>
      </c>
      <c r="AE35">
        <v>41</v>
      </c>
      <c r="AF35">
        <v>1095</v>
      </c>
      <c r="AG35">
        <v>83</v>
      </c>
      <c r="AH35">
        <v>15.386454000000001</v>
      </c>
      <c r="AI35">
        <v>1822.8</v>
      </c>
      <c r="AJ35">
        <v>0</v>
      </c>
      <c r="AK35">
        <v>39</v>
      </c>
      <c r="AL35">
        <v>10103</v>
      </c>
      <c r="AM35">
        <v>0.90904761904761899</v>
      </c>
      <c r="AN35" t="s">
        <v>68</v>
      </c>
      <c r="AO35">
        <v>5239.7489999999998</v>
      </c>
      <c r="AP35" t="s">
        <v>310</v>
      </c>
      <c r="AQ35" t="s">
        <v>115</v>
      </c>
      <c r="AR35" t="s">
        <v>116</v>
      </c>
      <c r="AS35" t="s">
        <v>115</v>
      </c>
      <c r="AT35" t="s">
        <v>116</v>
      </c>
      <c r="AU35" t="s">
        <v>181</v>
      </c>
      <c r="AV35" t="s">
        <v>218</v>
      </c>
      <c r="AW35" t="s">
        <v>68</v>
      </c>
      <c r="AX35">
        <v>4297</v>
      </c>
      <c r="AY35" t="s">
        <v>368</v>
      </c>
      <c r="AZ35">
        <v>8</v>
      </c>
      <c r="BA35" t="s">
        <v>398</v>
      </c>
      <c r="BB35">
        <v>1</v>
      </c>
      <c r="BC35">
        <v>1</v>
      </c>
      <c r="BE35" t="s">
        <v>68</v>
      </c>
      <c r="BF35">
        <v>0</v>
      </c>
      <c r="BG35" t="s">
        <v>257</v>
      </c>
      <c r="BI35" t="s">
        <v>115</v>
      </c>
      <c r="BJ35" t="s">
        <v>218</v>
      </c>
      <c r="BK35" t="s">
        <v>68</v>
      </c>
      <c r="BL35">
        <v>0.90904761904761899</v>
      </c>
      <c r="BM35">
        <v>4297</v>
      </c>
      <c r="BN35" t="s">
        <v>116</v>
      </c>
      <c r="BO35" t="s">
        <v>181</v>
      </c>
      <c r="BP35">
        <v>1</v>
      </c>
      <c r="BQ35">
        <v>5239.7489999999998</v>
      </c>
      <c r="BR35">
        <v>3.6683032765685734E-2</v>
      </c>
      <c r="BS35">
        <v>0.34891964530103409</v>
      </c>
      <c r="BT35">
        <v>0.20554419686897216</v>
      </c>
      <c r="BU35">
        <v>9.9239999999999995</v>
      </c>
      <c r="BV35">
        <v>0.78248022949190887</v>
      </c>
      <c r="BW35">
        <v>20.89794759252781</v>
      </c>
      <c r="BX35">
        <v>39</v>
      </c>
      <c r="BY35">
        <v>41</v>
      </c>
      <c r="BZ35">
        <v>1095</v>
      </c>
    </row>
    <row r="36" spans="1:78" ht="16.5">
      <c r="A36" s="297" t="str">
        <f t="shared" si="1"/>
        <v>미추홀교통</v>
      </c>
      <c r="B36" s="108" t="str">
        <f t="shared" si="2"/>
        <v>이영진</v>
      </c>
      <c r="C36" s="109" t="str">
        <f t="shared" si="3"/>
        <v>B</v>
      </c>
      <c r="D36" s="110">
        <f t="shared" si="4"/>
        <v>0.93047619047619046</v>
      </c>
      <c r="E36" s="111">
        <f t="shared" si="5"/>
        <v>1417</v>
      </c>
      <c r="F36" s="112" t="str">
        <f t="shared" si="6"/>
        <v>12</v>
      </c>
      <c r="G36" s="113" t="str">
        <f t="shared" si="7"/>
        <v>70바2619</v>
      </c>
      <c r="H36" s="114">
        <f t="shared" si="8"/>
        <v>1</v>
      </c>
      <c r="I36" s="115">
        <f t="shared" si="9"/>
        <v>2876.058</v>
      </c>
      <c r="J36" s="116">
        <f t="shared" si="10"/>
        <v>1.3910129766040571E-2</v>
      </c>
      <c r="K36" s="116">
        <f t="shared" si="11"/>
        <v>0.3629072074964797</v>
      </c>
      <c r="L36" s="116">
        <f t="shared" si="12"/>
        <v>0.12830061146193852</v>
      </c>
      <c r="M36" s="117">
        <f t="shared" si="13"/>
        <v>8.9169999999999998</v>
      </c>
      <c r="N36" s="118">
        <f t="shared" si="14"/>
        <v>0.17384906702159691</v>
      </c>
      <c r="O36" s="118">
        <f t="shared" si="15"/>
        <v>10.570023274913092</v>
      </c>
      <c r="P36" s="218">
        <f t="shared" si="16"/>
        <v>17</v>
      </c>
      <c r="Q36" s="219">
        <f t="shared" si="17"/>
        <v>5</v>
      </c>
      <c r="R36" s="219">
        <f t="shared" si="18"/>
        <v>304</v>
      </c>
      <c r="T36">
        <v>511</v>
      </c>
      <c r="U36">
        <v>1417</v>
      </c>
      <c r="V36" t="s">
        <v>219</v>
      </c>
      <c r="W36">
        <v>2876.058</v>
      </c>
      <c r="X36">
        <v>1471.5730000000001</v>
      </c>
      <c r="Y36">
        <v>1.954</v>
      </c>
      <c r="Z36">
        <v>8.9169999999999998</v>
      </c>
      <c r="AA36">
        <v>191.38412400000001</v>
      </c>
      <c r="AB36">
        <v>2.6621779999999999</v>
      </c>
      <c r="AC36">
        <v>69.454678000000001</v>
      </c>
      <c r="AD36" s="1">
        <v>369</v>
      </c>
      <c r="AE36">
        <v>5</v>
      </c>
      <c r="AF36">
        <v>304</v>
      </c>
      <c r="AG36">
        <v>71</v>
      </c>
      <c r="AH36">
        <v>15.027672000000001</v>
      </c>
      <c r="AI36">
        <v>790</v>
      </c>
      <c r="AJ36">
        <v>0</v>
      </c>
      <c r="AK36">
        <v>17</v>
      </c>
      <c r="AL36">
        <v>1987</v>
      </c>
      <c r="AM36">
        <v>0.93047619047619046</v>
      </c>
      <c r="AN36" t="s">
        <v>68</v>
      </c>
      <c r="AO36">
        <v>2876.058</v>
      </c>
      <c r="AP36" t="s">
        <v>311</v>
      </c>
      <c r="AQ36" t="s">
        <v>115</v>
      </c>
      <c r="AR36" t="s">
        <v>116</v>
      </c>
      <c r="AS36" t="s">
        <v>115</v>
      </c>
      <c r="AT36" t="s">
        <v>116</v>
      </c>
      <c r="AU36" t="s">
        <v>171</v>
      </c>
      <c r="AV36" t="s">
        <v>219</v>
      </c>
      <c r="AW36" t="s">
        <v>68</v>
      </c>
      <c r="AX36">
        <v>1417</v>
      </c>
      <c r="AY36" t="s">
        <v>368</v>
      </c>
      <c r="AZ36">
        <v>1</v>
      </c>
      <c r="BA36" t="s">
        <v>175</v>
      </c>
      <c r="BB36">
        <v>1</v>
      </c>
      <c r="BC36">
        <v>1</v>
      </c>
      <c r="BE36" t="s">
        <v>68</v>
      </c>
      <c r="BF36">
        <v>0</v>
      </c>
      <c r="BG36" t="s">
        <v>257</v>
      </c>
      <c r="BI36" t="s">
        <v>115</v>
      </c>
      <c r="BJ36" t="s">
        <v>219</v>
      </c>
      <c r="BK36" t="s">
        <v>68</v>
      </c>
      <c r="BL36">
        <v>0.93047619047619046</v>
      </c>
      <c r="BM36">
        <v>1417</v>
      </c>
      <c r="BN36" t="s">
        <v>116</v>
      </c>
      <c r="BO36" t="s">
        <v>171</v>
      </c>
      <c r="BP36">
        <v>1</v>
      </c>
      <c r="BQ36">
        <v>2876.058</v>
      </c>
      <c r="BR36">
        <v>1.3910129766040571E-2</v>
      </c>
      <c r="BS36">
        <v>0.3629072074964797</v>
      </c>
      <c r="BT36">
        <v>0.12830061146193852</v>
      </c>
      <c r="BU36">
        <v>8.9169999999999998</v>
      </c>
      <c r="BV36">
        <v>0.17384906702159691</v>
      </c>
      <c r="BW36">
        <v>10.570023274913092</v>
      </c>
      <c r="BX36">
        <v>17</v>
      </c>
      <c r="BY36">
        <v>5</v>
      </c>
      <c r="BZ36">
        <v>304</v>
      </c>
    </row>
    <row r="37" spans="1:78" ht="16.5">
      <c r="A37" s="296" t="str">
        <f t="shared" si="1"/>
        <v>미추홀교통</v>
      </c>
      <c r="B37" s="124" t="str">
        <f t="shared" si="2"/>
        <v>이우정</v>
      </c>
      <c r="C37" s="125" t="str">
        <f t="shared" si="3"/>
        <v>D</v>
      </c>
      <c r="D37" s="126">
        <f t="shared" si="4"/>
        <v>0.81812421161488458</v>
      </c>
      <c r="E37" s="127">
        <f t="shared" si="5"/>
        <v>3423</v>
      </c>
      <c r="F37" s="128" t="str">
        <f t="shared" si="6"/>
        <v>76</v>
      </c>
      <c r="G37" s="129" t="str">
        <f t="shared" si="7"/>
        <v>70바2694</v>
      </c>
      <c r="H37" s="130">
        <f t="shared" si="8"/>
        <v>4</v>
      </c>
      <c r="I37" s="131">
        <f t="shared" si="9"/>
        <v>1130.5010000000002</v>
      </c>
      <c r="J37" s="132">
        <f t="shared" si="10"/>
        <v>2.179001828794613E-2</v>
      </c>
      <c r="K37" s="132">
        <f t="shared" si="11"/>
        <v>0.31681734910617831</v>
      </c>
      <c r="L37" s="132">
        <f t="shared" si="12"/>
        <v>0.29898248652588538</v>
      </c>
      <c r="M37" s="133">
        <f t="shared" si="13"/>
        <v>8.2609999999999992</v>
      </c>
      <c r="N37" s="134">
        <f t="shared" si="14"/>
        <v>0</v>
      </c>
      <c r="O37" s="134">
        <f t="shared" si="15"/>
        <v>9.9071119795559657</v>
      </c>
      <c r="P37" s="216">
        <f t="shared" si="16"/>
        <v>2</v>
      </c>
      <c r="Q37" s="217">
        <f t="shared" si="17"/>
        <v>0</v>
      </c>
      <c r="R37" s="217">
        <f t="shared" si="18"/>
        <v>112</v>
      </c>
      <c r="T37">
        <v>511</v>
      </c>
      <c r="U37">
        <v>3423</v>
      </c>
      <c r="V37" t="s">
        <v>220</v>
      </c>
      <c r="W37">
        <v>1130.501</v>
      </c>
      <c r="X37">
        <v>447.10700000000003</v>
      </c>
      <c r="Y37">
        <v>2.528</v>
      </c>
      <c r="Z37">
        <v>8.2609999999999992</v>
      </c>
      <c r="AA37">
        <v>70.622473999999997</v>
      </c>
      <c r="AB37">
        <v>1.5388649999999999</v>
      </c>
      <c r="AC37">
        <v>22.374424999999999</v>
      </c>
      <c r="AD37" s="1">
        <v>338</v>
      </c>
      <c r="AE37">
        <v>0</v>
      </c>
      <c r="AF37">
        <v>112</v>
      </c>
      <c r="AG37">
        <v>76</v>
      </c>
      <c r="AH37">
        <v>16.007666</v>
      </c>
      <c r="AI37">
        <v>68</v>
      </c>
      <c r="AJ37">
        <v>0</v>
      </c>
      <c r="AK37">
        <v>2</v>
      </c>
      <c r="AL37">
        <v>25</v>
      </c>
      <c r="AM37">
        <v>0.81812421161488458</v>
      </c>
      <c r="AN37" t="s">
        <v>67</v>
      </c>
      <c r="AO37">
        <v>504.02100000000002</v>
      </c>
      <c r="AP37" t="s">
        <v>312</v>
      </c>
      <c r="AQ37" t="s">
        <v>115</v>
      </c>
      <c r="AR37" t="s">
        <v>118</v>
      </c>
      <c r="AS37" t="s">
        <v>115</v>
      </c>
      <c r="AT37" t="s">
        <v>118</v>
      </c>
      <c r="AU37" t="s">
        <v>188</v>
      </c>
      <c r="AV37" t="s">
        <v>220</v>
      </c>
      <c r="AW37" t="s">
        <v>67</v>
      </c>
      <c r="AX37">
        <v>3423</v>
      </c>
      <c r="AY37" t="s">
        <v>389</v>
      </c>
      <c r="AZ37">
        <v>4</v>
      </c>
      <c r="BA37" t="s">
        <v>399</v>
      </c>
      <c r="BB37">
        <v>4</v>
      </c>
      <c r="BC37">
        <v>1</v>
      </c>
      <c r="BE37" t="s">
        <v>67</v>
      </c>
      <c r="BF37">
        <v>0</v>
      </c>
      <c r="BG37" t="s">
        <v>257</v>
      </c>
      <c r="BI37" t="s">
        <v>115</v>
      </c>
      <c r="BJ37" t="s">
        <v>220</v>
      </c>
      <c r="BK37" t="s">
        <v>67</v>
      </c>
      <c r="BL37">
        <v>0.81812421161488458</v>
      </c>
      <c r="BM37">
        <v>3423</v>
      </c>
      <c r="BN37" t="s">
        <v>118</v>
      </c>
      <c r="BO37" t="s">
        <v>188</v>
      </c>
      <c r="BP37">
        <v>4</v>
      </c>
      <c r="BQ37">
        <v>1130.5010000000002</v>
      </c>
      <c r="BR37">
        <v>2.179001828794613E-2</v>
      </c>
      <c r="BS37">
        <v>0.31681734910617831</v>
      </c>
      <c r="BT37">
        <v>0.29898248652588544</v>
      </c>
      <c r="BU37">
        <v>8.2609999999999992</v>
      </c>
      <c r="BV37">
        <v>0</v>
      </c>
      <c r="BW37">
        <v>9.9071119795559657</v>
      </c>
      <c r="BX37">
        <v>2</v>
      </c>
      <c r="BY37">
        <v>0</v>
      </c>
      <c r="BZ37">
        <v>112</v>
      </c>
    </row>
    <row r="38" spans="1:78" ht="16.5">
      <c r="A38" s="297" t="str">
        <f t="shared" si="1"/>
        <v>미추홀교통</v>
      </c>
      <c r="B38" s="108" t="str">
        <f t="shared" si="2"/>
        <v>이인성</v>
      </c>
      <c r="C38" s="109" t="str">
        <f t="shared" si="3"/>
        <v>A</v>
      </c>
      <c r="D38" s="110">
        <f t="shared" si="4"/>
        <v>0.99068932875901494</v>
      </c>
      <c r="E38" s="111">
        <f t="shared" si="5"/>
        <v>4473</v>
      </c>
      <c r="F38" s="112" t="str">
        <f t="shared" si="6"/>
        <v>12</v>
      </c>
      <c r="G38" s="113" t="str">
        <f t="shared" si="7"/>
        <v>70바2640</v>
      </c>
      <c r="H38" s="114">
        <f t="shared" si="8"/>
        <v>4</v>
      </c>
      <c r="I38" s="115">
        <f t="shared" si="9"/>
        <v>445.05200000000002</v>
      </c>
      <c r="J38" s="116">
        <f t="shared" si="10"/>
        <v>1.9497148098438814E-3</v>
      </c>
      <c r="K38" s="116">
        <f t="shared" si="11"/>
        <v>0.3180344678517853</v>
      </c>
      <c r="L38" s="116">
        <f t="shared" si="12"/>
        <v>0.26289062851082567</v>
      </c>
      <c r="M38" s="117">
        <f t="shared" si="13"/>
        <v>9.0459999999999994</v>
      </c>
      <c r="N38" s="118">
        <f t="shared" si="14"/>
        <v>0.4493856897620952</v>
      </c>
      <c r="O38" s="118">
        <f t="shared" si="15"/>
        <v>13.256877847981809</v>
      </c>
      <c r="P38" s="218">
        <f t="shared" si="16"/>
        <v>0</v>
      </c>
      <c r="Q38" s="219">
        <f t="shared" si="17"/>
        <v>2</v>
      </c>
      <c r="R38" s="219">
        <f t="shared" si="18"/>
        <v>59</v>
      </c>
      <c r="T38">
        <v>511</v>
      </c>
      <c r="U38">
        <v>4473</v>
      </c>
      <c r="V38" t="s">
        <v>272</v>
      </c>
      <c r="W38">
        <v>445.05200000000002</v>
      </c>
      <c r="X38">
        <v>216.30600000000001</v>
      </c>
      <c r="Y38">
        <v>2.0579999999999998</v>
      </c>
      <c r="Z38">
        <v>9.0459999999999994</v>
      </c>
      <c r="AA38">
        <v>25.498601000000001</v>
      </c>
      <c r="AB38">
        <v>4.9715000000000002E-2</v>
      </c>
      <c r="AC38">
        <v>8.1094340000000003</v>
      </c>
      <c r="AD38" s="1">
        <v>117</v>
      </c>
      <c r="AE38">
        <v>2</v>
      </c>
      <c r="AF38">
        <v>59</v>
      </c>
      <c r="AG38">
        <v>78</v>
      </c>
      <c r="AH38">
        <v>17.453976999999998</v>
      </c>
      <c r="AI38">
        <v>105.5</v>
      </c>
      <c r="AJ38">
        <v>0</v>
      </c>
      <c r="AK38">
        <v>0</v>
      </c>
      <c r="AL38">
        <v>0</v>
      </c>
      <c r="AM38">
        <v>0.99068932875901494</v>
      </c>
      <c r="AN38" t="s">
        <v>66</v>
      </c>
      <c r="AO38">
        <v>131.06</v>
      </c>
      <c r="AP38" t="s">
        <v>313</v>
      </c>
      <c r="AQ38" t="s">
        <v>115</v>
      </c>
      <c r="AR38" t="s">
        <v>116</v>
      </c>
      <c r="AS38" t="s">
        <v>115</v>
      </c>
      <c r="AT38" t="s">
        <v>116</v>
      </c>
      <c r="AU38" t="s">
        <v>172</v>
      </c>
      <c r="AV38" t="s">
        <v>272</v>
      </c>
      <c r="AW38" t="s">
        <v>66</v>
      </c>
      <c r="AX38">
        <v>4473</v>
      </c>
      <c r="AY38" t="s">
        <v>380</v>
      </c>
      <c r="AZ38">
        <v>2</v>
      </c>
      <c r="BA38" t="s">
        <v>400</v>
      </c>
      <c r="BB38">
        <v>4</v>
      </c>
      <c r="BC38">
        <v>1</v>
      </c>
      <c r="BE38" t="s">
        <v>66</v>
      </c>
      <c r="BF38">
        <v>0</v>
      </c>
      <c r="BG38" t="s">
        <v>257</v>
      </c>
      <c r="BI38" t="s">
        <v>115</v>
      </c>
      <c r="BJ38" t="s">
        <v>272</v>
      </c>
      <c r="BK38" t="s">
        <v>66</v>
      </c>
      <c r="BL38">
        <v>0.99068932875901494</v>
      </c>
      <c r="BM38">
        <v>4473</v>
      </c>
      <c r="BN38" t="s">
        <v>116</v>
      </c>
      <c r="BO38" t="s">
        <v>172</v>
      </c>
      <c r="BP38">
        <v>4</v>
      </c>
      <c r="BQ38">
        <v>445.05200000000002</v>
      </c>
      <c r="BR38">
        <v>1.9497148098438814E-3</v>
      </c>
      <c r="BS38">
        <v>0.3180344678517853</v>
      </c>
      <c r="BT38">
        <v>0.26289062851082567</v>
      </c>
      <c r="BU38">
        <v>9.0459999999999994</v>
      </c>
      <c r="BV38">
        <v>0.4493856897620952</v>
      </c>
      <c r="BW38">
        <v>13.256877847981809</v>
      </c>
      <c r="BX38">
        <v>0</v>
      </c>
      <c r="BY38">
        <v>2</v>
      </c>
      <c r="BZ38">
        <v>59</v>
      </c>
    </row>
    <row r="39" spans="1:78" ht="16.5">
      <c r="A39" s="296" t="str">
        <f t="shared" si="1"/>
        <v>미추홀교통</v>
      </c>
      <c r="B39" s="124" t="str">
        <f t="shared" si="2"/>
        <v>이재선</v>
      </c>
      <c r="C39" s="125" t="str">
        <f t="shared" si="3"/>
        <v>B</v>
      </c>
      <c r="D39" s="126">
        <f t="shared" si="4"/>
        <v>0.91701698169553736</v>
      </c>
      <c r="E39" s="127">
        <f t="shared" si="5"/>
        <v>6653</v>
      </c>
      <c r="F39" s="128" t="str">
        <f t="shared" si="6"/>
        <v>12</v>
      </c>
      <c r="G39" s="129" t="str">
        <f t="shared" si="7"/>
        <v>70바2617</v>
      </c>
      <c r="H39" s="130">
        <f t="shared" si="8"/>
        <v>4</v>
      </c>
      <c r="I39" s="131">
        <f t="shared" si="9"/>
        <v>423.35500000000002</v>
      </c>
      <c r="J39" s="132">
        <f t="shared" si="10"/>
        <v>8.1997742870262048E-3</v>
      </c>
      <c r="K39" s="132">
        <f t="shared" si="11"/>
        <v>0.36339584533208269</v>
      </c>
      <c r="L39" s="132">
        <f t="shared" si="12"/>
        <v>0.14408711365166349</v>
      </c>
      <c r="M39" s="133">
        <f t="shared" si="13"/>
        <v>10.442</v>
      </c>
      <c r="N39" s="134">
        <f t="shared" si="14"/>
        <v>0</v>
      </c>
      <c r="O39" s="134">
        <f t="shared" si="15"/>
        <v>26.455338899977558</v>
      </c>
      <c r="P39" s="216">
        <f t="shared" si="16"/>
        <v>4</v>
      </c>
      <c r="Q39" s="217">
        <f t="shared" si="17"/>
        <v>0</v>
      </c>
      <c r="R39" s="217">
        <f t="shared" si="18"/>
        <v>112</v>
      </c>
      <c r="T39">
        <v>511</v>
      </c>
      <c r="U39">
        <v>6653</v>
      </c>
      <c r="V39" t="s">
        <v>221</v>
      </c>
      <c r="W39">
        <v>423.35500000000002</v>
      </c>
      <c r="X39">
        <v>220.43700000000001</v>
      </c>
      <c r="Y39">
        <v>1.921</v>
      </c>
      <c r="Z39">
        <v>10.442</v>
      </c>
      <c r="AA39">
        <v>25.948885000000001</v>
      </c>
      <c r="AB39">
        <v>0.21277499999999999</v>
      </c>
      <c r="AC39">
        <v>9.4297170000000001</v>
      </c>
      <c r="AD39" s="1">
        <v>61</v>
      </c>
      <c r="AE39">
        <v>0</v>
      </c>
      <c r="AF39">
        <v>112</v>
      </c>
      <c r="AG39">
        <v>69</v>
      </c>
      <c r="AH39">
        <v>16.314959000000002</v>
      </c>
      <c r="AI39">
        <v>66.599999999999994</v>
      </c>
      <c r="AJ39">
        <v>0</v>
      </c>
      <c r="AK39">
        <v>4</v>
      </c>
      <c r="AL39">
        <v>441</v>
      </c>
      <c r="AM39">
        <v>0.91701698169553736</v>
      </c>
      <c r="AN39" t="s">
        <v>68</v>
      </c>
      <c r="AO39">
        <v>121.098</v>
      </c>
      <c r="AP39" t="s">
        <v>314</v>
      </c>
      <c r="AQ39" t="s">
        <v>115</v>
      </c>
      <c r="AR39" t="s">
        <v>116</v>
      </c>
      <c r="AS39" t="s">
        <v>115</v>
      </c>
      <c r="AT39" t="s">
        <v>116</v>
      </c>
      <c r="AU39" t="s">
        <v>170</v>
      </c>
      <c r="AV39" t="s">
        <v>221</v>
      </c>
      <c r="AW39" t="s">
        <v>68</v>
      </c>
      <c r="AX39">
        <v>6653</v>
      </c>
      <c r="AY39" t="s">
        <v>368</v>
      </c>
      <c r="AZ39">
        <v>5</v>
      </c>
      <c r="BA39" t="s">
        <v>238</v>
      </c>
      <c r="BB39">
        <v>4</v>
      </c>
      <c r="BC39">
        <v>1</v>
      </c>
      <c r="BE39" t="s">
        <v>68</v>
      </c>
      <c r="BF39">
        <v>0</v>
      </c>
      <c r="BG39" t="s">
        <v>257</v>
      </c>
      <c r="BI39" t="s">
        <v>115</v>
      </c>
      <c r="BJ39" t="s">
        <v>221</v>
      </c>
      <c r="BK39" t="s">
        <v>68</v>
      </c>
      <c r="BL39">
        <v>0.91701698169553736</v>
      </c>
      <c r="BM39">
        <v>6653</v>
      </c>
      <c r="BN39" t="s">
        <v>116</v>
      </c>
      <c r="BO39" t="s">
        <v>170</v>
      </c>
      <c r="BP39">
        <v>4</v>
      </c>
      <c r="BQ39">
        <v>423.35500000000002</v>
      </c>
      <c r="BR39">
        <v>8.1997742870262048E-3</v>
      </c>
      <c r="BS39">
        <v>0.36339584533208269</v>
      </c>
      <c r="BT39">
        <v>0.14408711365166349</v>
      </c>
      <c r="BU39">
        <v>10.442</v>
      </c>
      <c r="BV39">
        <v>0</v>
      </c>
      <c r="BW39">
        <v>26.455338899977558</v>
      </c>
      <c r="BX39">
        <v>4</v>
      </c>
      <c r="BY39">
        <v>0</v>
      </c>
      <c r="BZ39">
        <v>112</v>
      </c>
    </row>
    <row r="40" spans="1:78" ht="16.5">
      <c r="A40" s="297" t="str">
        <f t="shared" si="1"/>
        <v>미추홀교통</v>
      </c>
      <c r="B40" s="108" t="str">
        <f t="shared" si="2"/>
        <v>이진산</v>
      </c>
      <c r="C40" s="109" t="str">
        <f t="shared" si="3"/>
        <v>C</v>
      </c>
      <c r="D40" s="110">
        <f t="shared" si="4"/>
        <v>0.87523809523809526</v>
      </c>
      <c r="E40" s="111">
        <f t="shared" si="5"/>
        <v>8712</v>
      </c>
      <c r="F40" s="112" t="str">
        <f t="shared" si="6"/>
        <v>12</v>
      </c>
      <c r="G40" s="113" t="str">
        <f t="shared" si="7"/>
        <v>70바2617</v>
      </c>
      <c r="H40" s="114">
        <f t="shared" si="8"/>
        <v>1</v>
      </c>
      <c r="I40" s="115">
        <f t="shared" si="9"/>
        <v>2259.7440000000001</v>
      </c>
      <c r="J40" s="116">
        <f t="shared" si="10"/>
        <v>6.0666016652266381E-3</v>
      </c>
      <c r="K40" s="116">
        <f t="shared" si="11"/>
        <v>0.36074228388759239</v>
      </c>
      <c r="L40" s="116">
        <f t="shared" si="12"/>
        <v>0.27082713794128893</v>
      </c>
      <c r="M40" s="117">
        <f t="shared" si="13"/>
        <v>10.353</v>
      </c>
      <c r="N40" s="118">
        <f t="shared" si="14"/>
        <v>0</v>
      </c>
      <c r="O40" s="118">
        <f t="shared" si="15"/>
        <v>28.985584207768667</v>
      </c>
      <c r="P40" s="218">
        <f t="shared" si="16"/>
        <v>0</v>
      </c>
      <c r="Q40" s="219">
        <f t="shared" si="17"/>
        <v>0</v>
      </c>
      <c r="R40" s="219">
        <f t="shared" si="18"/>
        <v>655</v>
      </c>
      <c r="T40">
        <v>511</v>
      </c>
      <c r="U40">
        <v>8712</v>
      </c>
      <c r="V40" t="s">
        <v>222</v>
      </c>
      <c r="W40">
        <v>2259.7440000000001</v>
      </c>
      <c r="X40">
        <v>1229.356</v>
      </c>
      <c r="Y40">
        <v>1.8380000000000001</v>
      </c>
      <c r="Z40">
        <v>10.353</v>
      </c>
      <c r="AA40">
        <v>144.31885399999999</v>
      </c>
      <c r="AB40">
        <v>0.875525</v>
      </c>
      <c r="AC40">
        <v>52.061912999999997</v>
      </c>
      <c r="AD40" s="1">
        <v>612</v>
      </c>
      <c r="AE40">
        <v>0</v>
      </c>
      <c r="AF40">
        <v>655</v>
      </c>
      <c r="AG40">
        <v>83</v>
      </c>
      <c r="AH40">
        <v>15.657995</v>
      </c>
      <c r="AI40">
        <v>840.3</v>
      </c>
      <c r="AJ40">
        <v>0</v>
      </c>
      <c r="AK40">
        <v>0</v>
      </c>
      <c r="AL40">
        <v>0</v>
      </c>
      <c r="AM40">
        <v>0.87523809523809526</v>
      </c>
      <c r="AN40" t="s">
        <v>69</v>
      </c>
      <c r="AO40">
        <v>2259.7440000000001</v>
      </c>
      <c r="AP40" t="s">
        <v>315</v>
      </c>
      <c r="AQ40" t="s">
        <v>115</v>
      </c>
      <c r="AR40" t="s">
        <v>116</v>
      </c>
      <c r="AS40" t="s">
        <v>115</v>
      </c>
      <c r="AT40" t="s">
        <v>116</v>
      </c>
      <c r="AU40" t="s">
        <v>170</v>
      </c>
      <c r="AV40" t="s">
        <v>222</v>
      </c>
      <c r="AW40" t="s">
        <v>69</v>
      </c>
      <c r="AX40">
        <v>8712</v>
      </c>
      <c r="AY40" t="s">
        <v>372</v>
      </c>
      <c r="AZ40">
        <v>4</v>
      </c>
      <c r="BA40" t="s">
        <v>401</v>
      </c>
      <c r="BB40">
        <v>1</v>
      </c>
      <c r="BC40">
        <v>1</v>
      </c>
      <c r="BE40" t="s">
        <v>69</v>
      </c>
      <c r="BF40">
        <v>0</v>
      </c>
      <c r="BG40" t="s">
        <v>257</v>
      </c>
      <c r="BI40" t="s">
        <v>115</v>
      </c>
      <c r="BJ40" t="s">
        <v>222</v>
      </c>
      <c r="BK40" t="s">
        <v>69</v>
      </c>
      <c r="BL40">
        <v>0.87523809523809526</v>
      </c>
      <c r="BM40">
        <v>8712</v>
      </c>
      <c r="BN40" t="s">
        <v>116</v>
      </c>
      <c r="BO40" t="s">
        <v>170</v>
      </c>
      <c r="BP40">
        <v>1</v>
      </c>
      <c r="BQ40">
        <v>2259.7440000000001</v>
      </c>
      <c r="BR40">
        <v>6.0666016652266381E-3</v>
      </c>
      <c r="BS40">
        <v>0.36074228388759239</v>
      </c>
      <c r="BT40">
        <v>0.27082713794128893</v>
      </c>
      <c r="BU40">
        <v>10.353</v>
      </c>
      <c r="BV40">
        <v>0</v>
      </c>
      <c r="BW40">
        <v>28.985584207768667</v>
      </c>
      <c r="BX40">
        <v>0</v>
      </c>
      <c r="BY40">
        <v>0</v>
      </c>
      <c r="BZ40">
        <v>655</v>
      </c>
    </row>
    <row r="41" spans="1:78" ht="16.5">
      <c r="A41" s="296" t="str">
        <f t="shared" si="1"/>
        <v>미추홀교통</v>
      </c>
      <c r="B41" s="124" t="str">
        <f t="shared" si="2"/>
        <v>이창균</v>
      </c>
      <c r="C41" s="125" t="str">
        <f t="shared" si="3"/>
        <v>C</v>
      </c>
      <c r="D41" s="126">
        <f t="shared" si="4"/>
        <v>0.86022296933487308</v>
      </c>
      <c r="E41" s="127">
        <f t="shared" si="5"/>
        <v>9731</v>
      </c>
      <c r="F41" s="128" t="str">
        <f t="shared" si="6"/>
        <v>12</v>
      </c>
      <c r="G41" s="129" t="str">
        <f t="shared" si="7"/>
        <v>70바2759</v>
      </c>
      <c r="H41" s="130">
        <f t="shared" si="8"/>
        <v>6</v>
      </c>
      <c r="I41" s="131">
        <f t="shared" si="9"/>
        <v>874.13499999999988</v>
      </c>
      <c r="J41" s="132">
        <f t="shared" si="10"/>
        <v>2.4955759104927037E-2</v>
      </c>
      <c r="K41" s="132">
        <f t="shared" si="11"/>
        <v>0.36428018483715174</v>
      </c>
      <c r="L41" s="132">
        <f t="shared" si="12"/>
        <v>0.1189747579035275</v>
      </c>
      <c r="M41" s="133">
        <f t="shared" si="13"/>
        <v>11.374000000000001</v>
      </c>
      <c r="N41" s="134">
        <f t="shared" si="14"/>
        <v>0.2287976113529375</v>
      </c>
      <c r="O41" s="134">
        <f t="shared" si="15"/>
        <v>11.325481761970407</v>
      </c>
      <c r="P41" s="216">
        <f t="shared" si="16"/>
        <v>3</v>
      </c>
      <c r="Q41" s="217">
        <f t="shared" si="17"/>
        <v>2</v>
      </c>
      <c r="R41" s="217">
        <f t="shared" si="18"/>
        <v>99</v>
      </c>
      <c r="T41">
        <v>511</v>
      </c>
      <c r="U41">
        <v>9731</v>
      </c>
      <c r="V41" t="s">
        <v>316</v>
      </c>
      <c r="W41">
        <v>874.13499999999999</v>
      </c>
      <c r="X41">
        <v>474.84899999999999</v>
      </c>
      <c r="Y41">
        <v>1.841</v>
      </c>
      <c r="Z41">
        <v>11.374000000000001</v>
      </c>
      <c r="AA41">
        <v>57.879705999999999</v>
      </c>
      <c r="AB41">
        <v>1.4444319999999999</v>
      </c>
      <c r="AC41">
        <v>21.084430000000001</v>
      </c>
      <c r="AD41" s="1">
        <v>104</v>
      </c>
      <c r="AE41">
        <v>2</v>
      </c>
      <c r="AF41">
        <v>99</v>
      </c>
      <c r="AG41">
        <v>89</v>
      </c>
      <c r="AH41">
        <v>15.102615999999999</v>
      </c>
      <c r="AI41">
        <v>633.9</v>
      </c>
      <c r="AJ41">
        <v>28.4</v>
      </c>
      <c r="AK41">
        <v>3</v>
      </c>
      <c r="AL41">
        <v>1992</v>
      </c>
      <c r="AM41">
        <v>0.86022296933487308</v>
      </c>
      <c r="AN41" t="s">
        <v>69</v>
      </c>
      <c r="AO41">
        <v>251.791</v>
      </c>
      <c r="AP41" t="s">
        <v>317</v>
      </c>
      <c r="AQ41" t="s">
        <v>115</v>
      </c>
      <c r="AR41" t="s">
        <v>116</v>
      </c>
      <c r="AS41" t="s">
        <v>115</v>
      </c>
      <c r="AT41" t="s">
        <v>116</v>
      </c>
      <c r="AU41" t="s">
        <v>179</v>
      </c>
      <c r="AV41" t="s">
        <v>316</v>
      </c>
      <c r="AW41" t="s">
        <v>69</v>
      </c>
      <c r="AX41">
        <v>9731</v>
      </c>
      <c r="AY41" t="s">
        <v>372</v>
      </c>
      <c r="AZ41">
        <v>7</v>
      </c>
      <c r="BA41" t="s">
        <v>402</v>
      </c>
      <c r="BB41">
        <v>6</v>
      </c>
      <c r="BC41">
        <v>1</v>
      </c>
      <c r="BE41" t="s">
        <v>403</v>
      </c>
      <c r="BF41" t="s">
        <v>404</v>
      </c>
      <c r="BG41" t="s">
        <v>403</v>
      </c>
      <c r="BI41" t="s">
        <v>115</v>
      </c>
      <c r="BJ41" t="s">
        <v>316</v>
      </c>
      <c r="BK41" t="s">
        <v>69</v>
      </c>
      <c r="BL41">
        <v>0.86022296933487308</v>
      </c>
      <c r="BM41">
        <v>9731</v>
      </c>
      <c r="BN41" t="s">
        <v>116</v>
      </c>
      <c r="BO41" t="s">
        <v>179</v>
      </c>
      <c r="BP41">
        <v>6</v>
      </c>
      <c r="BQ41">
        <v>874.13499999999988</v>
      </c>
      <c r="BR41">
        <v>2.4955759104927037E-2</v>
      </c>
      <c r="BS41">
        <v>0.36428018483715174</v>
      </c>
      <c r="BT41">
        <v>0.11897475790352749</v>
      </c>
      <c r="BU41">
        <v>11.374000000000001</v>
      </c>
      <c r="BV41">
        <v>0.2287976113529375</v>
      </c>
      <c r="BW41">
        <v>11.325481761970407</v>
      </c>
      <c r="BX41">
        <v>3</v>
      </c>
      <c r="BY41">
        <v>2</v>
      </c>
      <c r="BZ41">
        <v>99</v>
      </c>
    </row>
    <row r="42" spans="1:78" ht="16.5">
      <c r="A42" s="297" t="str">
        <f t="shared" si="1"/>
        <v>미추홀교통</v>
      </c>
      <c r="B42" s="108" t="str">
        <f t="shared" si="2"/>
        <v>이청일</v>
      </c>
      <c r="C42" s="109" t="str">
        <f t="shared" si="3"/>
        <v>D</v>
      </c>
      <c r="D42" s="110">
        <f t="shared" si="4"/>
        <v>0.84158665870057914</v>
      </c>
      <c r="E42" s="111">
        <f t="shared" si="5"/>
        <v>259</v>
      </c>
      <c r="F42" s="112" t="str">
        <f t="shared" si="6"/>
        <v>76</v>
      </c>
      <c r="G42" s="113" t="str">
        <f t="shared" si="7"/>
        <v>70바2745</v>
      </c>
      <c r="H42" s="114">
        <f t="shared" si="8"/>
        <v>3</v>
      </c>
      <c r="I42" s="115">
        <f t="shared" si="9"/>
        <v>2178.482</v>
      </c>
      <c r="J42" s="116">
        <f t="shared" si="10"/>
        <v>2.6049257413454961E-2</v>
      </c>
      <c r="K42" s="116">
        <f t="shared" si="11"/>
        <v>0.33405181887978752</v>
      </c>
      <c r="L42" s="116">
        <f t="shared" si="12"/>
        <v>0.31352106650410699</v>
      </c>
      <c r="M42" s="117">
        <f t="shared" si="13"/>
        <v>8.1780000000000008</v>
      </c>
      <c r="N42" s="118">
        <f t="shared" si="14"/>
        <v>0</v>
      </c>
      <c r="O42" s="118">
        <f t="shared" si="15"/>
        <v>2.8001149424232104</v>
      </c>
      <c r="P42" s="218">
        <f t="shared" si="16"/>
        <v>44</v>
      </c>
      <c r="Q42" s="219">
        <f t="shared" si="17"/>
        <v>0</v>
      </c>
      <c r="R42" s="219">
        <f t="shared" si="18"/>
        <v>63</v>
      </c>
      <c r="T42">
        <v>511</v>
      </c>
      <c r="U42">
        <v>259</v>
      </c>
      <c r="V42" t="s">
        <v>223</v>
      </c>
      <c r="W42">
        <v>2197.652</v>
      </c>
      <c r="X42">
        <v>841.74699999999996</v>
      </c>
      <c r="Y42">
        <v>2.6110000000000002</v>
      </c>
      <c r="Z42">
        <v>8.1780000000000008</v>
      </c>
      <c r="AA42">
        <v>136.57802000000001</v>
      </c>
      <c r="AB42">
        <v>3.5577559999999999</v>
      </c>
      <c r="AC42">
        <v>45.624136</v>
      </c>
      <c r="AD42" s="1">
        <v>683</v>
      </c>
      <c r="AE42">
        <v>0</v>
      </c>
      <c r="AF42">
        <v>63</v>
      </c>
      <c r="AG42">
        <v>77</v>
      </c>
      <c r="AH42">
        <v>16.090817000000001</v>
      </c>
      <c r="AI42">
        <v>152.80000000000001</v>
      </c>
      <c r="AJ42">
        <v>0</v>
      </c>
      <c r="AK42">
        <v>44</v>
      </c>
      <c r="AL42">
        <v>15185</v>
      </c>
      <c r="AM42">
        <v>0.84158665870057914</v>
      </c>
      <c r="AN42" t="s">
        <v>67</v>
      </c>
      <c r="AO42">
        <v>1737.5170000000001</v>
      </c>
      <c r="AP42" t="s">
        <v>318</v>
      </c>
      <c r="AQ42" t="s">
        <v>115</v>
      </c>
      <c r="AR42" t="s">
        <v>118</v>
      </c>
      <c r="AS42" t="s">
        <v>115</v>
      </c>
      <c r="AT42" t="s">
        <v>118</v>
      </c>
      <c r="AU42" t="s">
        <v>190</v>
      </c>
      <c r="AV42" t="s">
        <v>223</v>
      </c>
      <c r="AW42" t="s">
        <v>67</v>
      </c>
      <c r="AX42">
        <v>259</v>
      </c>
      <c r="AY42" t="s">
        <v>389</v>
      </c>
      <c r="AZ42">
        <v>2</v>
      </c>
      <c r="BA42" t="s">
        <v>269</v>
      </c>
      <c r="BB42">
        <v>3</v>
      </c>
      <c r="BC42">
        <v>1</v>
      </c>
      <c r="BE42" t="s">
        <v>69</v>
      </c>
      <c r="BF42">
        <v>-1</v>
      </c>
      <c r="BG42" t="s">
        <v>259</v>
      </c>
      <c r="BI42" t="s">
        <v>115</v>
      </c>
      <c r="BJ42" t="s">
        <v>223</v>
      </c>
      <c r="BK42" t="s">
        <v>67</v>
      </c>
      <c r="BL42">
        <v>0.84158665870057914</v>
      </c>
      <c r="BM42">
        <v>259</v>
      </c>
      <c r="BN42" t="s">
        <v>118</v>
      </c>
      <c r="BO42" t="s">
        <v>190</v>
      </c>
      <c r="BP42">
        <v>3</v>
      </c>
      <c r="BQ42">
        <v>2178.482</v>
      </c>
      <c r="BR42">
        <v>2.6049257413454961E-2</v>
      </c>
      <c r="BS42">
        <v>0.33405181887978752</v>
      </c>
      <c r="BT42">
        <v>0.31078623913158226</v>
      </c>
      <c r="BU42">
        <v>8.1780000000000008</v>
      </c>
      <c r="BV42">
        <v>0</v>
      </c>
      <c r="BW42">
        <v>2.8001149424232104</v>
      </c>
      <c r="BX42">
        <v>44</v>
      </c>
      <c r="BY42">
        <v>0</v>
      </c>
      <c r="BZ42">
        <v>63</v>
      </c>
    </row>
    <row r="43" spans="1:78" ht="16.5">
      <c r="A43" s="296" t="str">
        <f t="shared" si="1"/>
        <v>미추홀교통</v>
      </c>
      <c r="B43" s="124" t="str">
        <f t="shared" si="2"/>
        <v>이태식</v>
      </c>
      <c r="C43" s="125" t="str">
        <f t="shared" si="3"/>
        <v>A</v>
      </c>
      <c r="D43" s="126">
        <f t="shared" si="4"/>
        <v>0.95571428571428574</v>
      </c>
      <c r="E43" s="127">
        <f t="shared" si="5"/>
        <v>3730</v>
      </c>
      <c r="F43" s="128" t="str">
        <f t="shared" si="6"/>
        <v>12</v>
      </c>
      <c r="G43" s="129" t="str">
        <f t="shared" si="7"/>
        <v>70바2640</v>
      </c>
      <c r="H43" s="130">
        <f t="shared" si="8"/>
        <v>1</v>
      </c>
      <c r="I43" s="131">
        <f t="shared" si="9"/>
        <v>2250.2379999999998</v>
      </c>
      <c r="J43" s="132">
        <f t="shared" si="10"/>
        <v>1.8690575293311702E-2</v>
      </c>
      <c r="K43" s="132">
        <f t="shared" si="11"/>
        <v>0.34117619473140909</v>
      </c>
      <c r="L43" s="132">
        <f t="shared" si="12"/>
        <v>0.17464819276894267</v>
      </c>
      <c r="M43" s="133">
        <f t="shared" si="13"/>
        <v>9.0229999999999997</v>
      </c>
      <c r="N43" s="134">
        <f t="shared" si="14"/>
        <v>0</v>
      </c>
      <c r="O43" s="134">
        <f t="shared" si="15"/>
        <v>3.5551794965688077</v>
      </c>
      <c r="P43" s="216">
        <f t="shared" si="16"/>
        <v>2</v>
      </c>
      <c r="Q43" s="217">
        <f t="shared" si="17"/>
        <v>0</v>
      </c>
      <c r="R43" s="217">
        <f t="shared" si="18"/>
        <v>80</v>
      </c>
      <c r="T43">
        <v>511</v>
      </c>
      <c r="U43">
        <v>3730</v>
      </c>
      <c r="V43" t="s">
        <v>224</v>
      </c>
      <c r="W43">
        <v>2250.2379999999998</v>
      </c>
      <c r="X43">
        <v>1120.998</v>
      </c>
      <c r="Y43">
        <v>2.0070000000000001</v>
      </c>
      <c r="Z43">
        <v>9.0229999999999997</v>
      </c>
      <c r="AA43">
        <v>144.27774199999999</v>
      </c>
      <c r="AB43">
        <v>2.696634</v>
      </c>
      <c r="AC43">
        <v>49.224131</v>
      </c>
      <c r="AD43" s="1">
        <v>393</v>
      </c>
      <c r="AE43">
        <v>0</v>
      </c>
      <c r="AF43">
        <v>80</v>
      </c>
      <c r="AG43">
        <v>76</v>
      </c>
      <c r="AH43">
        <v>15.59657</v>
      </c>
      <c r="AI43">
        <v>640.70000000000005</v>
      </c>
      <c r="AJ43">
        <v>0</v>
      </c>
      <c r="AK43">
        <v>2</v>
      </c>
      <c r="AL43">
        <v>77</v>
      </c>
      <c r="AM43">
        <v>0.95571428571428574</v>
      </c>
      <c r="AN43" t="s">
        <v>66</v>
      </c>
      <c r="AO43">
        <v>2250.2379999999998</v>
      </c>
      <c r="AP43" t="s">
        <v>319</v>
      </c>
      <c r="AQ43" t="s">
        <v>115</v>
      </c>
      <c r="AR43" t="s">
        <v>116</v>
      </c>
      <c r="AS43" t="s">
        <v>115</v>
      </c>
      <c r="AT43" t="s">
        <v>116</v>
      </c>
      <c r="AU43" t="s">
        <v>172</v>
      </c>
      <c r="AV43" t="s">
        <v>224</v>
      </c>
      <c r="AW43" t="s">
        <v>66</v>
      </c>
      <c r="AX43">
        <v>3730</v>
      </c>
      <c r="AY43" t="s">
        <v>380</v>
      </c>
      <c r="AZ43">
        <v>9</v>
      </c>
      <c r="BA43" t="s">
        <v>405</v>
      </c>
      <c r="BB43">
        <v>1</v>
      </c>
      <c r="BC43">
        <v>1</v>
      </c>
      <c r="BE43" t="s">
        <v>68</v>
      </c>
      <c r="BF43">
        <v>1</v>
      </c>
      <c r="BG43" t="s">
        <v>255</v>
      </c>
      <c r="BI43" t="s">
        <v>115</v>
      </c>
      <c r="BJ43" t="s">
        <v>224</v>
      </c>
      <c r="BK43" t="s">
        <v>66</v>
      </c>
      <c r="BL43">
        <v>0.95571428571428574</v>
      </c>
      <c r="BM43">
        <v>3730</v>
      </c>
      <c r="BN43" t="s">
        <v>116</v>
      </c>
      <c r="BO43" t="s">
        <v>172</v>
      </c>
      <c r="BP43">
        <v>1</v>
      </c>
      <c r="BQ43">
        <v>2250.2379999999998</v>
      </c>
      <c r="BR43">
        <v>1.8690575293311702E-2</v>
      </c>
      <c r="BS43">
        <v>0.34117619473140909</v>
      </c>
      <c r="BT43">
        <v>0.17464819276894267</v>
      </c>
      <c r="BU43">
        <v>9.0229999999999997</v>
      </c>
      <c r="BV43">
        <v>0</v>
      </c>
      <c r="BW43">
        <v>3.5551794965688077</v>
      </c>
      <c r="BX43">
        <v>2</v>
      </c>
      <c r="BY43">
        <v>0</v>
      </c>
      <c r="BZ43">
        <v>80</v>
      </c>
    </row>
    <row r="44" spans="1:78" ht="16.5">
      <c r="A44" s="297" t="str">
        <f t="shared" si="1"/>
        <v>미추홀교통</v>
      </c>
      <c r="B44" s="108" t="str">
        <f t="shared" si="2"/>
        <v>이현기</v>
      </c>
      <c r="C44" s="109" t="str">
        <f t="shared" si="3"/>
        <v>B</v>
      </c>
      <c r="D44" s="110">
        <f t="shared" si="4"/>
        <v>0.9170050778333908</v>
      </c>
      <c r="E44" s="111">
        <f t="shared" si="5"/>
        <v>3549</v>
      </c>
      <c r="F44" s="112" t="str">
        <f t="shared" si="6"/>
        <v>76</v>
      </c>
      <c r="G44" s="113" t="str">
        <f t="shared" si="7"/>
        <v>70바2743</v>
      </c>
      <c r="H44" s="114">
        <f t="shared" si="8"/>
        <v>2</v>
      </c>
      <c r="I44" s="115">
        <f t="shared" si="9"/>
        <v>2565.712</v>
      </c>
      <c r="J44" s="116">
        <f t="shared" si="10"/>
        <v>1.0822442660531907E-2</v>
      </c>
      <c r="K44" s="116">
        <f t="shared" si="11"/>
        <v>0.28617175844435672</v>
      </c>
      <c r="L44" s="116">
        <f t="shared" si="12"/>
        <v>0.24944342934826669</v>
      </c>
      <c r="M44" s="117">
        <f t="shared" si="13"/>
        <v>5.6929999999999996</v>
      </c>
      <c r="N44" s="118">
        <f t="shared" si="14"/>
        <v>7.7951071671333333E-2</v>
      </c>
      <c r="O44" s="118">
        <f t="shared" si="15"/>
        <v>1.3641437542483335</v>
      </c>
      <c r="P44" s="218">
        <f t="shared" si="16"/>
        <v>0</v>
      </c>
      <c r="Q44" s="219">
        <f t="shared" si="17"/>
        <v>2</v>
      </c>
      <c r="R44" s="219">
        <f t="shared" si="18"/>
        <v>35</v>
      </c>
      <c r="T44">
        <v>511</v>
      </c>
      <c r="U44">
        <v>3549</v>
      </c>
      <c r="V44" t="s">
        <v>225</v>
      </c>
      <c r="W44">
        <v>2565.712</v>
      </c>
      <c r="X44">
        <v>903.18899999999996</v>
      </c>
      <c r="Y44">
        <v>2.8410000000000002</v>
      </c>
      <c r="Z44">
        <v>5.6929999999999996</v>
      </c>
      <c r="AA44">
        <v>161.951886</v>
      </c>
      <c r="AB44">
        <v>1.752715</v>
      </c>
      <c r="AC44">
        <v>46.346055999999997</v>
      </c>
      <c r="AD44" s="1">
        <v>640</v>
      </c>
      <c r="AE44">
        <v>2</v>
      </c>
      <c r="AF44">
        <v>35</v>
      </c>
      <c r="AG44">
        <v>69</v>
      </c>
      <c r="AH44">
        <v>15.842433</v>
      </c>
      <c r="AI44">
        <v>70.8</v>
      </c>
      <c r="AJ44">
        <v>0</v>
      </c>
      <c r="AK44">
        <v>0</v>
      </c>
      <c r="AL44">
        <v>0</v>
      </c>
      <c r="AM44">
        <v>0.9170050778333908</v>
      </c>
      <c r="AN44" t="s">
        <v>68</v>
      </c>
      <c r="AO44">
        <v>2437.674</v>
      </c>
      <c r="AP44" t="s">
        <v>320</v>
      </c>
      <c r="AQ44" t="s">
        <v>115</v>
      </c>
      <c r="AR44" t="s">
        <v>118</v>
      </c>
      <c r="AS44" t="s">
        <v>115</v>
      </c>
      <c r="AT44" t="s">
        <v>118</v>
      </c>
      <c r="AU44" t="s">
        <v>189</v>
      </c>
      <c r="AV44" t="s">
        <v>225</v>
      </c>
      <c r="AW44" t="s">
        <v>68</v>
      </c>
      <c r="AX44">
        <v>3549</v>
      </c>
      <c r="AY44" t="s">
        <v>377</v>
      </c>
      <c r="AZ44">
        <v>2</v>
      </c>
      <c r="BA44" t="s">
        <v>267</v>
      </c>
      <c r="BB44">
        <v>2</v>
      </c>
      <c r="BC44">
        <v>1</v>
      </c>
      <c r="BE44" t="s">
        <v>68</v>
      </c>
      <c r="BF44">
        <v>0</v>
      </c>
      <c r="BG44" t="s">
        <v>257</v>
      </c>
      <c r="BI44" t="s">
        <v>115</v>
      </c>
      <c r="BJ44" t="s">
        <v>225</v>
      </c>
      <c r="BK44" t="s">
        <v>68</v>
      </c>
      <c r="BL44">
        <v>0.9170050778333908</v>
      </c>
      <c r="BM44">
        <v>3549</v>
      </c>
      <c r="BN44" t="s">
        <v>118</v>
      </c>
      <c r="BO44" t="s">
        <v>189</v>
      </c>
      <c r="BP44">
        <v>2</v>
      </c>
      <c r="BQ44">
        <v>2565.712</v>
      </c>
      <c r="BR44">
        <v>1.0822442660531907E-2</v>
      </c>
      <c r="BS44">
        <v>0.28617175844435672</v>
      </c>
      <c r="BT44">
        <v>0.24944342934826669</v>
      </c>
      <c r="BU44">
        <v>5.6929999999999996</v>
      </c>
      <c r="BV44">
        <v>7.7951071671333333E-2</v>
      </c>
      <c r="BW44">
        <v>1.3641437542483335</v>
      </c>
      <c r="BX44">
        <v>0</v>
      </c>
      <c r="BY44">
        <v>2</v>
      </c>
      <c r="BZ44">
        <v>35</v>
      </c>
    </row>
    <row r="45" spans="1:78" ht="16.5">
      <c r="A45" s="296" t="str">
        <f t="shared" si="1"/>
        <v>미추홀교통</v>
      </c>
      <c r="B45" s="124" t="str">
        <f t="shared" si="2"/>
        <v>이현웅</v>
      </c>
      <c r="C45" s="125" t="str">
        <f t="shared" si="3"/>
        <v>A</v>
      </c>
      <c r="D45" s="126">
        <f t="shared" si="4"/>
        <v>0.96568161505994154</v>
      </c>
      <c r="E45" s="127">
        <f t="shared" si="5"/>
        <v>2245</v>
      </c>
      <c r="F45" s="128" t="str">
        <f t="shared" si="6"/>
        <v>12</v>
      </c>
      <c r="G45" s="129" t="str">
        <f t="shared" si="7"/>
        <v>70바2651</v>
      </c>
      <c r="H45" s="130">
        <f t="shared" si="8"/>
        <v>8</v>
      </c>
      <c r="I45" s="131">
        <f t="shared" si="9"/>
        <v>1226.2059999999999</v>
      </c>
      <c r="J45" s="132">
        <f t="shared" si="10"/>
        <v>1.3414014308980995E-2</v>
      </c>
      <c r="K45" s="132">
        <f t="shared" si="11"/>
        <v>0.34632080245827535</v>
      </c>
      <c r="L45" s="132">
        <f t="shared" si="12"/>
        <v>0.19083253547935666</v>
      </c>
      <c r="M45" s="133">
        <f t="shared" si="13"/>
        <v>8.8279999999999994</v>
      </c>
      <c r="N45" s="134">
        <f t="shared" si="14"/>
        <v>0</v>
      </c>
      <c r="O45" s="134">
        <f t="shared" si="15"/>
        <v>4.8115895697786506</v>
      </c>
      <c r="P45" s="216">
        <f t="shared" si="16"/>
        <v>4</v>
      </c>
      <c r="Q45" s="217">
        <f t="shared" si="17"/>
        <v>0</v>
      </c>
      <c r="R45" s="217">
        <f t="shared" si="18"/>
        <v>59</v>
      </c>
      <c r="T45">
        <v>511</v>
      </c>
      <c r="U45">
        <v>2245</v>
      </c>
      <c r="V45" t="s">
        <v>226</v>
      </c>
      <c r="W45">
        <v>1226.2059999999999</v>
      </c>
      <c r="X45">
        <v>611.22199999999998</v>
      </c>
      <c r="Y45">
        <v>2.0059999999999998</v>
      </c>
      <c r="Z45">
        <v>8.8279999999999994</v>
      </c>
      <c r="AA45">
        <v>78.771647000000002</v>
      </c>
      <c r="AB45">
        <v>1.0566439999999999</v>
      </c>
      <c r="AC45">
        <v>27.280259999999998</v>
      </c>
      <c r="AD45" s="1">
        <v>234</v>
      </c>
      <c r="AE45">
        <v>0</v>
      </c>
      <c r="AF45">
        <v>59</v>
      </c>
      <c r="AG45">
        <v>70</v>
      </c>
      <c r="AH45">
        <v>15.56659</v>
      </c>
      <c r="AI45">
        <v>183.5</v>
      </c>
      <c r="AJ45">
        <v>0</v>
      </c>
      <c r="AK45">
        <v>4</v>
      </c>
      <c r="AL45">
        <v>327</v>
      </c>
      <c r="AM45">
        <v>0.96568161505994154</v>
      </c>
      <c r="AN45" t="s">
        <v>66</v>
      </c>
      <c r="AO45">
        <v>249.98</v>
      </c>
      <c r="AP45" t="s">
        <v>321</v>
      </c>
      <c r="AQ45" t="s">
        <v>115</v>
      </c>
      <c r="AR45" t="s">
        <v>116</v>
      </c>
      <c r="AS45" t="s">
        <v>115</v>
      </c>
      <c r="AT45" t="s">
        <v>116</v>
      </c>
      <c r="AU45" t="s">
        <v>174</v>
      </c>
      <c r="AV45" t="s">
        <v>226</v>
      </c>
      <c r="AW45" t="s">
        <v>66</v>
      </c>
      <c r="AX45">
        <v>2245</v>
      </c>
      <c r="AY45" t="s">
        <v>380</v>
      </c>
      <c r="AZ45">
        <v>7</v>
      </c>
      <c r="BA45" t="s">
        <v>406</v>
      </c>
      <c r="BB45">
        <v>8</v>
      </c>
      <c r="BC45">
        <v>1</v>
      </c>
      <c r="BE45" t="s">
        <v>66</v>
      </c>
      <c r="BF45">
        <v>0</v>
      </c>
      <c r="BG45" t="s">
        <v>257</v>
      </c>
      <c r="BI45" t="s">
        <v>115</v>
      </c>
      <c r="BJ45" t="s">
        <v>226</v>
      </c>
      <c r="BK45" t="s">
        <v>66</v>
      </c>
      <c r="BL45">
        <v>0.96568161505994154</v>
      </c>
      <c r="BM45">
        <v>2245</v>
      </c>
      <c r="BN45" t="s">
        <v>116</v>
      </c>
      <c r="BO45" t="s">
        <v>174</v>
      </c>
      <c r="BP45">
        <v>8</v>
      </c>
      <c r="BQ45">
        <v>1226.2059999999999</v>
      </c>
      <c r="BR45">
        <v>1.3414014308980995E-2</v>
      </c>
      <c r="BS45">
        <v>0.34632080245827535</v>
      </c>
      <c r="BT45">
        <v>0.19083253547935666</v>
      </c>
      <c r="BU45">
        <v>8.8279999999999994</v>
      </c>
      <c r="BV45">
        <v>0</v>
      </c>
      <c r="BW45">
        <v>4.8115895697786506</v>
      </c>
      <c r="BX45">
        <v>4</v>
      </c>
      <c r="BY45">
        <v>0</v>
      </c>
      <c r="BZ45">
        <v>59</v>
      </c>
    </row>
    <row r="46" spans="1:78" ht="16.5">
      <c r="A46" s="297" t="str">
        <f t="shared" si="1"/>
        <v>미추홀교통</v>
      </c>
      <c r="B46" s="108" t="str">
        <f t="shared" si="2"/>
        <v>장경규</v>
      </c>
      <c r="C46" s="109" t="str">
        <f t="shared" si="3"/>
        <v>A</v>
      </c>
      <c r="D46" s="110">
        <f t="shared" si="4"/>
        <v>0.95231695384059711</v>
      </c>
      <c r="E46" s="111">
        <f t="shared" si="5"/>
        <v>8935</v>
      </c>
      <c r="F46" s="112" t="str">
        <f t="shared" si="6"/>
        <v>76</v>
      </c>
      <c r="G46" s="113" t="str">
        <f t="shared" si="7"/>
        <v>70바2745</v>
      </c>
      <c r="H46" s="114">
        <f t="shared" si="8"/>
        <v>6</v>
      </c>
      <c r="I46" s="115">
        <f t="shared" si="9"/>
        <v>1763.4829999999999</v>
      </c>
      <c r="J46" s="116">
        <f t="shared" si="10"/>
        <v>1.620333896777941E-2</v>
      </c>
      <c r="K46" s="116">
        <f t="shared" si="11"/>
        <v>0.2889640282814443</v>
      </c>
      <c r="L46" s="116">
        <f t="shared" si="12"/>
        <v>0.25007329245589555</v>
      </c>
      <c r="M46" s="117">
        <f t="shared" si="13"/>
        <v>6.6929999999999996</v>
      </c>
      <c r="N46" s="118">
        <f t="shared" si="14"/>
        <v>5.6705962008139578E-2</v>
      </c>
      <c r="O46" s="118">
        <f t="shared" si="15"/>
        <v>5.3303604287651201</v>
      </c>
      <c r="P46" s="218">
        <f t="shared" si="16"/>
        <v>2</v>
      </c>
      <c r="Q46" s="219">
        <f t="shared" si="17"/>
        <v>1</v>
      </c>
      <c r="R46" s="219">
        <f t="shared" si="18"/>
        <v>94</v>
      </c>
      <c r="T46">
        <v>511</v>
      </c>
      <c r="U46">
        <v>8935</v>
      </c>
      <c r="V46" t="s">
        <v>227</v>
      </c>
      <c r="W46">
        <v>1763.4829999999999</v>
      </c>
      <c r="X46">
        <v>599.005</v>
      </c>
      <c r="Y46">
        <v>2.944</v>
      </c>
      <c r="Z46">
        <v>6.6929999999999996</v>
      </c>
      <c r="AA46">
        <v>107.4344</v>
      </c>
      <c r="AB46">
        <v>1.740796</v>
      </c>
      <c r="AC46">
        <v>31.044677</v>
      </c>
      <c r="AD46" s="1">
        <v>441</v>
      </c>
      <c r="AE46">
        <v>1</v>
      </c>
      <c r="AF46">
        <v>94</v>
      </c>
      <c r="AG46">
        <v>78</v>
      </c>
      <c r="AH46">
        <v>16.414508999999999</v>
      </c>
      <c r="AI46">
        <v>44.9</v>
      </c>
      <c r="AJ46">
        <v>0</v>
      </c>
      <c r="AK46">
        <v>2</v>
      </c>
      <c r="AL46">
        <v>497</v>
      </c>
      <c r="AM46">
        <v>0.95231695384059711</v>
      </c>
      <c r="AN46" t="s">
        <v>66</v>
      </c>
      <c r="AO46">
        <v>630.35500000000002</v>
      </c>
      <c r="AP46" t="s">
        <v>322</v>
      </c>
      <c r="AQ46" t="s">
        <v>115</v>
      </c>
      <c r="AR46" t="s">
        <v>118</v>
      </c>
      <c r="AS46" t="s">
        <v>115</v>
      </c>
      <c r="AT46" t="s">
        <v>118</v>
      </c>
      <c r="AU46" t="s">
        <v>190</v>
      </c>
      <c r="AV46" t="s">
        <v>227</v>
      </c>
      <c r="AW46" t="s">
        <v>66</v>
      </c>
      <c r="AX46">
        <v>8935</v>
      </c>
      <c r="AY46" t="s">
        <v>383</v>
      </c>
      <c r="AZ46">
        <v>2</v>
      </c>
      <c r="BA46" t="s">
        <v>407</v>
      </c>
      <c r="BB46">
        <v>6</v>
      </c>
      <c r="BC46">
        <v>1</v>
      </c>
      <c r="BE46" t="s">
        <v>66</v>
      </c>
      <c r="BF46">
        <v>0</v>
      </c>
      <c r="BG46" t="s">
        <v>257</v>
      </c>
      <c r="BI46" t="s">
        <v>115</v>
      </c>
      <c r="BJ46" t="s">
        <v>227</v>
      </c>
      <c r="BK46" t="s">
        <v>66</v>
      </c>
      <c r="BL46">
        <v>0.95231695384059711</v>
      </c>
      <c r="BM46">
        <v>8935</v>
      </c>
      <c r="BN46" t="s">
        <v>118</v>
      </c>
      <c r="BO46" t="s">
        <v>190</v>
      </c>
      <c r="BP46">
        <v>6</v>
      </c>
      <c r="BQ46">
        <v>1763.4829999999999</v>
      </c>
      <c r="BR46">
        <v>1.620333896777941E-2</v>
      </c>
      <c r="BS46">
        <v>0.2889640282814443</v>
      </c>
      <c r="BT46">
        <v>0.25007329245589555</v>
      </c>
      <c r="BU46">
        <v>6.6929999999999996</v>
      </c>
      <c r="BV46">
        <v>5.6705962008139578E-2</v>
      </c>
      <c r="BW46">
        <v>5.3303604287651201</v>
      </c>
      <c r="BX46">
        <v>2</v>
      </c>
      <c r="BY46">
        <v>1</v>
      </c>
      <c r="BZ46">
        <v>94</v>
      </c>
    </row>
    <row r="47" spans="1:78" ht="16.5">
      <c r="A47" s="296" t="str">
        <f t="shared" si="1"/>
        <v>미추홀교통</v>
      </c>
      <c r="B47" s="124" t="str">
        <f t="shared" si="2"/>
        <v>장덕</v>
      </c>
      <c r="C47" s="125" t="str">
        <f t="shared" si="3"/>
        <v>D</v>
      </c>
      <c r="D47" s="126">
        <f t="shared" si="4"/>
        <v>0.83142857142857141</v>
      </c>
      <c r="E47" s="127">
        <f t="shared" si="5"/>
        <v>3840</v>
      </c>
      <c r="F47" s="128" t="str">
        <f t="shared" si="6"/>
        <v>12</v>
      </c>
      <c r="G47" s="129" t="str">
        <f t="shared" si="7"/>
        <v>70바2759</v>
      </c>
      <c r="H47" s="130">
        <f t="shared" si="8"/>
        <v>1</v>
      </c>
      <c r="I47" s="131">
        <f t="shared" si="9"/>
        <v>2006.365</v>
      </c>
      <c r="J47" s="132">
        <f t="shared" si="10"/>
        <v>2.4138516019539466E-2</v>
      </c>
      <c r="K47" s="132">
        <f t="shared" si="11"/>
        <v>0.39495326176289874</v>
      </c>
      <c r="L47" s="132">
        <f t="shared" si="12"/>
        <v>0.22229255394706346</v>
      </c>
      <c r="M47" s="133">
        <f t="shared" si="13"/>
        <v>13.221</v>
      </c>
      <c r="N47" s="134">
        <f t="shared" si="14"/>
        <v>0.14952413942627588</v>
      </c>
      <c r="O47" s="134">
        <f t="shared" si="15"/>
        <v>31.400069279517933</v>
      </c>
      <c r="P47" s="216">
        <f t="shared" si="16"/>
        <v>36</v>
      </c>
      <c r="Q47" s="217">
        <f t="shared" si="17"/>
        <v>3</v>
      </c>
      <c r="R47" s="217">
        <f t="shared" si="18"/>
        <v>630</v>
      </c>
      <c r="T47">
        <v>511</v>
      </c>
      <c r="U47">
        <v>3840</v>
      </c>
      <c r="V47" t="s">
        <v>228</v>
      </c>
      <c r="W47">
        <v>2006.365</v>
      </c>
      <c r="X47">
        <v>1148.837</v>
      </c>
      <c r="Y47">
        <v>1.746</v>
      </c>
      <c r="Z47">
        <v>13.221</v>
      </c>
      <c r="AA47">
        <v>126.168858</v>
      </c>
      <c r="AB47">
        <v>3.0455290000000002</v>
      </c>
      <c r="AC47">
        <v>49.830801999999998</v>
      </c>
      <c r="AD47" s="1">
        <v>446</v>
      </c>
      <c r="AE47">
        <v>3</v>
      </c>
      <c r="AF47">
        <v>630</v>
      </c>
      <c r="AG47">
        <v>93</v>
      </c>
      <c r="AH47">
        <v>15.90222</v>
      </c>
      <c r="AI47">
        <v>2753.3</v>
      </c>
      <c r="AJ47">
        <v>18.2</v>
      </c>
      <c r="AK47">
        <v>36</v>
      </c>
      <c r="AL47">
        <v>7161</v>
      </c>
      <c r="AM47">
        <v>0.83142857142857141</v>
      </c>
      <c r="AN47" t="s">
        <v>67</v>
      </c>
      <c r="AO47">
        <v>2006.365</v>
      </c>
      <c r="AP47" t="s">
        <v>323</v>
      </c>
      <c r="AQ47" t="s">
        <v>115</v>
      </c>
      <c r="AR47" t="s">
        <v>116</v>
      </c>
      <c r="AS47" t="s">
        <v>115</v>
      </c>
      <c r="AT47" t="s">
        <v>116</v>
      </c>
      <c r="AU47" t="s">
        <v>179</v>
      </c>
      <c r="AV47" t="s">
        <v>228</v>
      </c>
      <c r="AW47" t="s">
        <v>67</v>
      </c>
      <c r="AX47">
        <v>3840</v>
      </c>
      <c r="AY47" t="s">
        <v>374</v>
      </c>
      <c r="AZ47">
        <v>4</v>
      </c>
      <c r="BA47" t="s">
        <v>376</v>
      </c>
      <c r="BB47">
        <v>1</v>
      </c>
      <c r="BC47">
        <v>2</v>
      </c>
      <c r="BE47" t="s">
        <v>67</v>
      </c>
      <c r="BF47">
        <v>0</v>
      </c>
      <c r="BG47" t="s">
        <v>257</v>
      </c>
      <c r="BI47" t="s">
        <v>115</v>
      </c>
      <c r="BJ47" t="s">
        <v>228</v>
      </c>
      <c r="BK47" t="s">
        <v>67</v>
      </c>
      <c r="BL47">
        <v>0.83142857142857141</v>
      </c>
      <c r="BM47">
        <v>3840</v>
      </c>
      <c r="BN47" t="s">
        <v>116</v>
      </c>
      <c r="BO47" t="s">
        <v>179</v>
      </c>
      <c r="BP47">
        <v>1</v>
      </c>
      <c r="BQ47">
        <v>2006.365</v>
      </c>
      <c r="BR47">
        <v>2.4138516019539466E-2</v>
      </c>
      <c r="BS47">
        <v>0.39495326176289874</v>
      </c>
      <c r="BT47">
        <v>0.22229255394706346</v>
      </c>
      <c r="BU47">
        <v>13.221</v>
      </c>
      <c r="BV47">
        <v>0.14952413942627588</v>
      </c>
      <c r="BW47">
        <v>31.400069279517933</v>
      </c>
      <c r="BX47">
        <v>36</v>
      </c>
      <c r="BY47">
        <v>3</v>
      </c>
      <c r="BZ47">
        <v>630</v>
      </c>
    </row>
    <row r="48" spans="1:78" ht="16.5">
      <c r="A48" s="297" t="str">
        <f t="shared" si="1"/>
        <v>미추홀교통</v>
      </c>
      <c r="B48" s="108" t="str">
        <f t="shared" si="2"/>
        <v>장연규</v>
      </c>
      <c r="C48" s="109" t="str">
        <f t="shared" si="3"/>
        <v>D</v>
      </c>
      <c r="D48" s="110">
        <f t="shared" si="4"/>
        <v>0.84128785496954162</v>
      </c>
      <c r="E48" s="111">
        <f t="shared" si="5"/>
        <v>6585</v>
      </c>
      <c r="F48" s="112" t="str">
        <f t="shared" si="6"/>
        <v>12</v>
      </c>
      <c r="G48" s="113" t="str">
        <f t="shared" si="7"/>
        <v>70바2617</v>
      </c>
      <c r="H48" s="114">
        <f t="shared" si="8"/>
        <v>10</v>
      </c>
      <c r="I48" s="115">
        <f t="shared" si="9"/>
        <v>1330.8709999999999</v>
      </c>
      <c r="J48" s="116">
        <f t="shared" si="10"/>
        <v>5.92159531234403E-3</v>
      </c>
      <c r="K48" s="116">
        <f t="shared" si="11"/>
        <v>0.39351254353516929</v>
      </c>
      <c r="L48" s="116">
        <f t="shared" si="12"/>
        <v>0.19611217015022495</v>
      </c>
      <c r="M48" s="117">
        <f t="shared" si="13"/>
        <v>12.009</v>
      </c>
      <c r="N48" s="118">
        <f t="shared" si="14"/>
        <v>0.3005550500386589</v>
      </c>
      <c r="O48" s="118">
        <f t="shared" si="15"/>
        <v>32.084251591626838</v>
      </c>
      <c r="P48" s="218">
        <f t="shared" si="16"/>
        <v>14</v>
      </c>
      <c r="Q48" s="219">
        <f t="shared" si="17"/>
        <v>4</v>
      </c>
      <c r="R48" s="219">
        <f t="shared" si="18"/>
        <v>427</v>
      </c>
      <c r="T48">
        <v>511</v>
      </c>
      <c r="U48">
        <v>6585</v>
      </c>
      <c r="V48" t="s">
        <v>229</v>
      </c>
      <c r="W48">
        <v>1330.8710000000001</v>
      </c>
      <c r="X48">
        <v>753.654</v>
      </c>
      <c r="Y48">
        <v>1.766</v>
      </c>
      <c r="Z48">
        <v>12.009</v>
      </c>
      <c r="AA48">
        <v>86.545259000000001</v>
      </c>
      <c r="AB48">
        <v>0.512486</v>
      </c>
      <c r="AC48">
        <v>34.056645000000003</v>
      </c>
      <c r="AD48" s="1">
        <v>261</v>
      </c>
      <c r="AE48">
        <v>4</v>
      </c>
      <c r="AF48">
        <v>427</v>
      </c>
      <c r="AG48">
        <v>72</v>
      </c>
      <c r="AH48">
        <v>15.377745000000001</v>
      </c>
      <c r="AI48">
        <v>640.6</v>
      </c>
      <c r="AJ48">
        <v>0</v>
      </c>
      <c r="AK48">
        <v>14</v>
      </c>
      <c r="AL48">
        <v>1219</v>
      </c>
      <c r="AM48">
        <v>0.84128785496954162</v>
      </c>
      <c r="AN48" t="s">
        <v>67</v>
      </c>
      <c r="AO48">
        <v>241.44800000000001</v>
      </c>
      <c r="AP48" t="s">
        <v>324</v>
      </c>
      <c r="AQ48" t="s">
        <v>115</v>
      </c>
      <c r="AR48" t="s">
        <v>116</v>
      </c>
      <c r="AS48" t="s">
        <v>115</v>
      </c>
      <c r="AT48" t="s">
        <v>116</v>
      </c>
      <c r="AU48" t="s">
        <v>170</v>
      </c>
      <c r="AV48" t="s">
        <v>229</v>
      </c>
      <c r="AW48" t="s">
        <v>67</v>
      </c>
      <c r="AX48">
        <v>6585</v>
      </c>
      <c r="AY48" t="s">
        <v>374</v>
      </c>
      <c r="AZ48">
        <v>2</v>
      </c>
      <c r="BA48" t="s">
        <v>262</v>
      </c>
      <c r="BB48">
        <v>10</v>
      </c>
      <c r="BC48">
        <v>1</v>
      </c>
      <c r="BE48" t="s">
        <v>69</v>
      </c>
      <c r="BF48">
        <v>-1</v>
      </c>
      <c r="BG48" t="s">
        <v>259</v>
      </c>
      <c r="BI48" t="s">
        <v>115</v>
      </c>
      <c r="BJ48" t="s">
        <v>229</v>
      </c>
      <c r="BK48" t="s">
        <v>67</v>
      </c>
      <c r="BL48">
        <v>0.84128785496954162</v>
      </c>
      <c r="BM48">
        <v>6585</v>
      </c>
      <c r="BN48" t="s">
        <v>116</v>
      </c>
      <c r="BO48" t="s">
        <v>170</v>
      </c>
      <c r="BP48">
        <v>10</v>
      </c>
      <c r="BQ48">
        <v>1330.8709999999999</v>
      </c>
      <c r="BR48">
        <v>5.92159531234403E-3</v>
      </c>
      <c r="BS48">
        <v>0.39351254353516929</v>
      </c>
      <c r="BT48">
        <v>0.19611217015022492</v>
      </c>
      <c r="BU48">
        <v>12.009</v>
      </c>
      <c r="BV48">
        <v>0.3005550500386589</v>
      </c>
      <c r="BW48">
        <v>32.084251591626838</v>
      </c>
      <c r="BX48">
        <v>14</v>
      </c>
      <c r="BY48">
        <v>4</v>
      </c>
      <c r="BZ48">
        <v>427</v>
      </c>
    </row>
    <row r="49" spans="1:78" ht="16.5">
      <c r="A49" s="296" t="str">
        <f t="shared" si="1"/>
        <v>미추홀교통</v>
      </c>
      <c r="B49" s="124" t="str">
        <f t="shared" si="2"/>
        <v>정덕균</v>
      </c>
      <c r="C49" s="125" t="str">
        <f t="shared" si="3"/>
        <v>D</v>
      </c>
      <c r="D49" s="126">
        <f t="shared" si="4"/>
        <v>0.82074174995987048</v>
      </c>
      <c r="E49" s="127">
        <f t="shared" si="5"/>
        <v>5851</v>
      </c>
      <c r="F49" s="128" t="str">
        <f t="shared" si="6"/>
        <v>12</v>
      </c>
      <c r="G49" s="129" t="str">
        <f t="shared" si="7"/>
        <v>70바2757</v>
      </c>
      <c r="H49" s="130">
        <f t="shared" si="8"/>
        <v>2</v>
      </c>
      <c r="I49" s="131">
        <f t="shared" si="9"/>
        <v>1301.441</v>
      </c>
      <c r="J49" s="132">
        <f t="shared" si="10"/>
        <v>2.5309959758235467E-2</v>
      </c>
      <c r="K49" s="132">
        <f t="shared" si="11"/>
        <v>0.40157288737421004</v>
      </c>
      <c r="L49" s="132">
        <f t="shared" si="12"/>
        <v>0.14522364056457418</v>
      </c>
      <c r="M49" s="133">
        <f t="shared" si="13"/>
        <v>11.977</v>
      </c>
      <c r="N49" s="134">
        <f t="shared" si="14"/>
        <v>7.683790506062127E-2</v>
      </c>
      <c r="O49" s="134">
        <f t="shared" si="15"/>
        <v>48.023690662888292</v>
      </c>
      <c r="P49" s="216">
        <f t="shared" si="16"/>
        <v>21</v>
      </c>
      <c r="Q49" s="217">
        <f t="shared" si="17"/>
        <v>1</v>
      </c>
      <c r="R49" s="217">
        <f t="shared" si="18"/>
        <v>625</v>
      </c>
      <c r="T49">
        <v>511</v>
      </c>
      <c r="U49">
        <v>5851</v>
      </c>
      <c r="V49" t="s">
        <v>230</v>
      </c>
      <c r="W49">
        <v>1301.441</v>
      </c>
      <c r="X49">
        <v>755.45600000000002</v>
      </c>
      <c r="Y49">
        <v>1.7230000000000001</v>
      </c>
      <c r="Z49">
        <v>11.977</v>
      </c>
      <c r="AA49">
        <v>83.771923000000001</v>
      </c>
      <c r="AB49">
        <v>2.1202640000000001</v>
      </c>
      <c r="AC49">
        <v>33.640532999999998</v>
      </c>
      <c r="AD49" s="1">
        <v>189</v>
      </c>
      <c r="AE49">
        <v>1</v>
      </c>
      <c r="AF49">
        <v>625</v>
      </c>
      <c r="AG49">
        <v>93</v>
      </c>
      <c r="AH49">
        <v>15.535527</v>
      </c>
      <c r="AI49">
        <v>1076.2</v>
      </c>
      <c r="AJ49">
        <v>32.700000000000003</v>
      </c>
      <c r="AK49">
        <v>21</v>
      </c>
      <c r="AL49">
        <v>3397</v>
      </c>
      <c r="AM49">
        <v>0.82074174995987048</v>
      </c>
      <c r="AN49" t="s">
        <v>67</v>
      </c>
      <c r="AO49">
        <v>1209.5170000000001</v>
      </c>
      <c r="AP49" t="s">
        <v>325</v>
      </c>
      <c r="AQ49" t="s">
        <v>115</v>
      </c>
      <c r="AR49" t="s">
        <v>116</v>
      </c>
      <c r="AS49" t="s">
        <v>115</v>
      </c>
      <c r="AT49" t="s">
        <v>116</v>
      </c>
      <c r="AU49" t="s">
        <v>177</v>
      </c>
      <c r="AV49" t="s">
        <v>230</v>
      </c>
      <c r="AW49" t="s">
        <v>67</v>
      </c>
      <c r="AX49">
        <v>5851</v>
      </c>
      <c r="AY49" t="s">
        <v>374</v>
      </c>
      <c r="AZ49">
        <v>7</v>
      </c>
      <c r="BA49" t="s">
        <v>408</v>
      </c>
      <c r="BB49">
        <v>2</v>
      </c>
      <c r="BC49">
        <v>1</v>
      </c>
      <c r="BE49" t="s">
        <v>67</v>
      </c>
      <c r="BF49">
        <v>0</v>
      </c>
      <c r="BG49" t="s">
        <v>257</v>
      </c>
      <c r="BI49" t="s">
        <v>115</v>
      </c>
      <c r="BJ49" t="s">
        <v>230</v>
      </c>
      <c r="BK49" t="s">
        <v>67</v>
      </c>
      <c r="BL49">
        <v>0.82074174995987048</v>
      </c>
      <c r="BM49">
        <v>5851</v>
      </c>
      <c r="BN49" t="s">
        <v>116</v>
      </c>
      <c r="BO49" t="s">
        <v>177</v>
      </c>
      <c r="BP49">
        <v>2</v>
      </c>
      <c r="BQ49">
        <v>1301.441</v>
      </c>
      <c r="BR49">
        <v>2.5309959758235467E-2</v>
      </c>
      <c r="BS49">
        <v>0.40157288737421004</v>
      </c>
      <c r="BT49">
        <v>0.14522364056457418</v>
      </c>
      <c r="BU49">
        <v>11.977</v>
      </c>
      <c r="BV49">
        <v>7.683790506062127E-2</v>
      </c>
      <c r="BW49">
        <v>48.023690662888292</v>
      </c>
      <c r="BX49">
        <v>21</v>
      </c>
      <c r="BY49">
        <v>1</v>
      </c>
      <c r="BZ49">
        <v>625</v>
      </c>
    </row>
    <row r="50" spans="1:78" ht="16.5">
      <c r="A50" s="297" t="str">
        <f t="shared" si="1"/>
        <v>미추홀교통</v>
      </c>
      <c r="B50" s="108" t="str">
        <f t="shared" si="2"/>
        <v>정용명</v>
      </c>
      <c r="C50" s="109" t="str">
        <f t="shared" si="3"/>
        <v>C</v>
      </c>
      <c r="D50" s="110">
        <f t="shared" si="4"/>
        <v>0.85172667581729278</v>
      </c>
      <c r="E50" s="111">
        <f t="shared" si="5"/>
        <v>2101</v>
      </c>
      <c r="F50" s="112" t="str">
        <f t="shared" si="6"/>
        <v>12</v>
      </c>
      <c r="G50" s="113" t="str">
        <f t="shared" si="7"/>
        <v>70바2640</v>
      </c>
      <c r="H50" s="114">
        <f t="shared" si="8"/>
        <v>6</v>
      </c>
      <c r="I50" s="115">
        <f t="shared" si="9"/>
        <v>663.05400000000009</v>
      </c>
      <c r="J50" s="116">
        <f t="shared" si="10"/>
        <v>3.8236800747478823E-2</v>
      </c>
      <c r="K50" s="116">
        <f t="shared" si="11"/>
        <v>0.33620569070881917</v>
      </c>
      <c r="L50" s="116">
        <f t="shared" si="12"/>
        <v>0.26543841074784252</v>
      </c>
      <c r="M50" s="117">
        <f t="shared" si="13"/>
        <v>11.363</v>
      </c>
      <c r="N50" s="118">
        <f t="shared" si="14"/>
        <v>0</v>
      </c>
      <c r="O50" s="118">
        <f t="shared" si="15"/>
        <v>10.5572095183801</v>
      </c>
      <c r="P50" s="218">
        <f t="shared" si="16"/>
        <v>3</v>
      </c>
      <c r="Q50" s="219">
        <f t="shared" si="17"/>
        <v>0</v>
      </c>
      <c r="R50" s="219">
        <f t="shared" si="18"/>
        <v>70</v>
      </c>
      <c r="T50">
        <v>511</v>
      </c>
      <c r="U50">
        <v>2101</v>
      </c>
      <c r="V50" t="s">
        <v>326</v>
      </c>
      <c r="W50">
        <v>663.05399999999997</v>
      </c>
      <c r="X50">
        <v>368.96800000000002</v>
      </c>
      <c r="Y50">
        <v>1.7969999999999999</v>
      </c>
      <c r="Z50">
        <v>11.363</v>
      </c>
      <c r="AA50">
        <v>42.258321000000002</v>
      </c>
      <c r="AB50">
        <v>1.615823</v>
      </c>
      <c r="AC50">
        <v>14.207488</v>
      </c>
      <c r="AD50" s="1">
        <v>176</v>
      </c>
      <c r="AE50">
        <v>0</v>
      </c>
      <c r="AF50">
        <v>70</v>
      </c>
      <c r="AG50">
        <v>70</v>
      </c>
      <c r="AH50">
        <v>15.690495</v>
      </c>
      <c r="AI50">
        <v>45.9</v>
      </c>
      <c r="AJ50">
        <v>0</v>
      </c>
      <c r="AK50">
        <v>3</v>
      </c>
      <c r="AL50">
        <v>358</v>
      </c>
      <c r="AM50">
        <v>0.85172667581729278</v>
      </c>
      <c r="AN50" t="s">
        <v>69</v>
      </c>
      <c r="AO50">
        <v>170.41300000000001</v>
      </c>
      <c r="AP50" t="s">
        <v>327</v>
      </c>
      <c r="AQ50" t="s">
        <v>115</v>
      </c>
      <c r="AR50" t="s">
        <v>116</v>
      </c>
      <c r="AS50" t="s">
        <v>115</v>
      </c>
      <c r="AT50" t="s">
        <v>116</v>
      </c>
      <c r="AU50" t="s">
        <v>172</v>
      </c>
      <c r="AV50" t="s">
        <v>326</v>
      </c>
      <c r="AW50" t="s">
        <v>69</v>
      </c>
      <c r="AX50">
        <v>2101</v>
      </c>
      <c r="AY50" t="s">
        <v>372</v>
      </c>
      <c r="AZ50">
        <v>10</v>
      </c>
      <c r="BA50" t="s">
        <v>409</v>
      </c>
      <c r="BB50">
        <v>6</v>
      </c>
      <c r="BC50">
        <v>1</v>
      </c>
      <c r="BE50" t="s">
        <v>403</v>
      </c>
      <c r="BF50" t="s">
        <v>404</v>
      </c>
      <c r="BG50" t="s">
        <v>403</v>
      </c>
      <c r="BI50" t="s">
        <v>115</v>
      </c>
      <c r="BJ50" t="s">
        <v>326</v>
      </c>
      <c r="BK50" t="s">
        <v>69</v>
      </c>
      <c r="BL50">
        <v>0.85172667581729278</v>
      </c>
      <c r="BM50">
        <v>2101</v>
      </c>
      <c r="BN50" t="s">
        <v>116</v>
      </c>
      <c r="BO50" t="s">
        <v>172</v>
      </c>
      <c r="BP50">
        <v>6</v>
      </c>
      <c r="BQ50">
        <v>663.05400000000009</v>
      </c>
      <c r="BR50">
        <v>3.8236800747478823E-2</v>
      </c>
      <c r="BS50">
        <v>0.33620569070881917</v>
      </c>
      <c r="BT50">
        <v>0.26543841074784258</v>
      </c>
      <c r="BU50">
        <v>11.363</v>
      </c>
      <c r="BV50">
        <v>0</v>
      </c>
      <c r="BW50">
        <v>10.5572095183801</v>
      </c>
      <c r="BX50">
        <v>3</v>
      </c>
      <c r="BY50">
        <v>0</v>
      </c>
      <c r="BZ50">
        <v>70</v>
      </c>
    </row>
    <row r="51" spans="1:78" ht="16.5">
      <c r="A51" s="296" t="str">
        <f t="shared" si="1"/>
        <v>미추홀교통</v>
      </c>
      <c r="B51" s="124" t="str">
        <f t="shared" si="2"/>
        <v>정종록</v>
      </c>
      <c r="C51" s="125" t="str">
        <f t="shared" si="3"/>
        <v>B</v>
      </c>
      <c r="D51" s="126">
        <f t="shared" si="4"/>
        <v>0.9202249018333809</v>
      </c>
      <c r="E51" s="127">
        <f t="shared" si="5"/>
        <v>4126</v>
      </c>
      <c r="F51" s="128" t="str">
        <f t="shared" si="6"/>
        <v>12</v>
      </c>
      <c r="G51" s="129" t="str">
        <f t="shared" si="7"/>
        <v>70바2758</v>
      </c>
      <c r="H51" s="130">
        <f t="shared" si="8"/>
        <v>6</v>
      </c>
      <c r="I51" s="131">
        <f t="shared" si="9"/>
        <v>1215.3159999999998</v>
      </c>
      <c r="J51" s="132">
        <f t="shared" si="10"/>
        <v>1.4697122975661404E-2</v>
      </c>
      <c r="K51" s="132">
        <f t="shared" si="11"/>
        <v>0.36530120262891286</v>
      </c>
      <c r="L51" s="132">
        <f t="shared" si="12"/>
        <v>0.12342468954576424</v>
      </c>
      <c r="M51" s="133">
        <f t="shared" si="13"/>
        <v>10.212</v>
      </c>
      <c r="N51" s="134">
        <f t="shared" si="14"/>
        <v>0.24684937909152849</v>
      </c>
      <c r="O51" s="134">
        <f t="shared" si="15"/>
        <v>6.9117826145627976</v>
      </c>
      <c r="P51" s="216">
        <f t="shared" si="16"/>
        <v>4</v>
      </c>
      <c r="Q51" s="217">
        <f t="shared" si="17"/>
        <v>3</v>
      </c>
      <c r="R51" s="217">
        <f t="shared" si="18"/>
        <v>84</v>
      </c>
      <c r="T51">
        <v>511</v>
      </c>
      <c r="U51">
        <v>4126</v>
      </c>
      <c r="V51" t="s">
        <v>231</v>
      </c>
      <c r="W51">
        <v>1215.316</v>
      </c>
      <c r="X51">
        <v>631.76400000000001</v>
      </c>
      <c r="Y51">
        <v>1.9239999999999999</v>
      </c>
      <c r="Z51">
        <v>10.212</v>
      </c>
      <c r="AA51">
        <v>78.547753999999998</v>
      </c>
      <c r="AB51">
        <v>1.154426</v>
      </c>
      <c r="AC51">
        <v>28.693588999999999</v>
      </c>
      <c r="AD51" s="1">
        <v>150</v>
      </c>
      <c r="AE51">
        <v>3</v>
      </c>
      <c r="AF51">
        <v>84</v>
      </c>
      <c r="AG51">
        <v>70</v>
      </c>
      <c r="AH51">
        <v>15.47232</v>
      </c>
      <c r="AI51">
        <v>509.9</v>
      </c>
      <c r="AJ51">
        <v>0</v>
      </c>
      <c r="AK51">
        <v>4</v>
      </c>
      <c r="AL51">
        <v>380</v>
      </c>
      <c r="AM51">
        <v>0.9202249018333809</v>
      </c>
      <c r="AN51" t="s">
        <v>68</v>
      </c>
      <c r="AO51">
        <v>617.93899999999996</v>
      </c>
      <c r="AP51" t="s">
        <v>328</v>
      </c>
      <c r="AQ51" t="s">
        <v>115</v>
      </c>
      <c r="AR51" t="s">
        <v>116</v>
      </c>
      <c r="AS51" t="s">
        <v>115</v>
      </c>
      <c r="AT51" t="s">
        <v>116</v>
      </c>
      <c r="AU51" t="s">
        <v>178</v>
      </c>
      <c r="AV51" t="s">
        <v>231</v>
      </c>
      <c r="AW51" t="s">
        <v>68</v>
      </c>
      <c r="AX51">
        <v>4126</v>
      </c>
      <c r="AY51" t="s">
        <v>368</v>
      </c>
      <c r="AZ51">
        <v>4</v>
      </c>
      <c r="BA51" t="s">
        <v>261</v>
      </c>
      <c r="BB51">
        <v>6</v>
      </c>
      <c r="BC51">
        <v>1</v>
      </c>
      <c r="BE51" t="s">
        <v>68</v>
      </c>
      <c r="BF51">
        <v>0</v>
      </c>
      <c r="BG51" t="s">
        <v>257</v>
      </c>
      <c r="BI51" t="s">
        <v>115</v>
      </c>
      <c r="BJ51" t="s">
        <v>231</v>
      </c>
      <c r="BK51" t="s">
        <v>68</v>
      </c>
      <c r="BL51">
        <v>0.9202249018333809</v>
      </c>
      <c r="BM51">
        <v>4126</v>
      </c>
      <c r="BN51" t="s">
        <v>116</v>
      </c>
      <c r="BO51" t="s">
        <v>178</v>
      </c>
      <c r="BP51">
        <v>6</v>
      </c>
      <c r="BQ51">
        <v>1215.3159999999998</v>
      </c>
      <c r="BR51">
        <v>1.4697122975661404E-2</v>
      </c>
      <c r="BS51">
        <v>0.36530120262891286</v>
      </c>
      <c r="BT51">
        <v>0.12342468954576423</v>
      </c>
      <c r="BU51">
        <v>10.212</v>
      </c>
      <c r="BV51">
        <v>0.24684937909152849</v>
      </c>
      <c r="BW51">
        <v>6.9117826145627976</v>
      </c>
      <c r="BX51">
        <v>4</v>
      </c>
      <c r="BY51">
        <v>3</v>
      </c>
      <c r="BZ51">
        <v>84</v>
      </c>
    </row>
    <row r="52" spans="1:78" ht="16.5">
      <c r="A52" s="297" t="str">
        <f t="shared" si="1"/>
        <v>미추홀교통</v>
      </c>
      <c r="B52" s="108" t="str">
        <f t="shared" si="2"/>
        <v>정주경</v>
      </c>
      <c r="C52" s="109" t="str">
        <f t="shared" si="3"/>
        <v>A</v>
      </c>
      <c r="D52" s="110">
        <f t="shared" si="4"/>
        <v>0.97010255114157296</v>
      </c>
      <c r="E52" s="111">
        <f t="shared" si="5"/>
        <v>7589</v>
      </c>
      <c r="F52" s="112" t="str">
        <f t="shared" si="6"/>
        <v>12</v>
      </c>
      <c r="G52" s="113" t="str">
        <f t="shared" si="7"/>
        <v>70바2771</v>
      </c>
      <c r="H52" s="114">
        <f t="shared" si="8"/>
        <v>7</v>
      </c>
      <c r="I52" s="115">
        <f t="shared" si="9"/>
        <v>1118.2920000000001</v>
      </c>
      <c r="J52" s="116">
        <f t="shared" si="10"/>
        <v>2.0057929024048612E-2</v>
      </c>
      <c r="K52" s="116">
        <f t="shared" si="11"/>
        <v>0.36522266751701082</v>
      </c>
      <c r="L52" s="116">
        <f t="shared" si="12"/>
        <v>0.10909494121392264</v>
      </c>
      <c r="M52" s="117">
        <f t="shared" si="13"/>
        <v>9.0820000000000007</v>
      </c>
      <c r="N52" s="118">
        <f t="shared" si="14"/>
        <v>8.9422082962231683E-2</v>
      </c>
      <c r="O52" s="118">
        <f t="shared" si="15"/>
        <v>26.468936556820577</v>
      </c>
      <c r="P52" s="218">
        <f t="shared" si="16"/>
        <v>7</v>
      </c>
      <c r="Q52" s="219">
        <f t="shared" si="17"/>
        <v>1</v>
      </c>
      <c r="R52" s="219">
        <f t="shared" si="18"/>
        <v>296</v>
      </c>
      <c r="T52">
        <v>511</v>
      </c>
      <c r="U52">
        <v>7589</v>
      </c>
      <c r="V52" t="s">
        <v>232</v>
      </c>
      <c r="W52">
        <v>1118.2919999999999</v>
      </c>
      <c r="X52">
        <v>552.75</v>
      </c>
      <c r="Y52">
        <v>2.0230000000000001</v>
      </c>
      <c r="Z52">
        <v>9.0820000000000007</v>
      </c>
      <c r="AA52">
        <v>73.079429000000005</v>
      </c>
      <c r="AB52">
        <v>1.465822</v>
      </c>
      <c r="AC52">
        <v>26.690263999999999</v>
      </c>
      <c r="AD52" s="1">
        <v>122</v>
      </c>
      <c r="AE52">
        <v>1</v>
      </c>
      <c r="AF52">
        <v>296</v>
      </c>
      <c r="AG52">
        <v>69</v>
      </c>
      <c r="AH52">
        <v>15.302417999999999</v>
      </c>
      <c r="AI52">
        <v>233.6</v>
      </c>
      <c r="AJ52">
        <v>0</v>
      </c>
      <c r="AK52">
        <v>7</v>
      </c>
      <c r="AL52">
        <v>871</v>
      </c>
      <c r="AM52">
        <v>0.97010255114157296</v>
      </c>
      <c r="AN52" t="s">
        <v>66</v>
      </c>
      <c r="AO52">
        <v>261.90800000000002</v>
      </c>
      <c r="AP52" t="s">
        <v>329</v>
      </c>
      <c r="AQ52" t="s">
        <v>115</v>
      </c>
      <c r="AR52" t="s">
        <v>116</v>
      </c>
      <c r="AS52" t="s">
        <v>115</v>
      </c>
      <c r="AT52" t="s">
        <v>116</v>
      </c>
      <c r="AU52" t="s">
        <v>182</v>
      </c>
      <c r="AV52" t="s">
        <v>232</v>
      </c>
      <c r="AW52" t="s">
        <v>66</v>
      </c>
      <c r="AX52">
        <v>7589</v>
      </c>
      <c r="AY52" t="s">
        <v>380</v>
      </c>
      <c r="AZ52">
        <v>6</v>
      </c>
      <c r="BA52" t="s">
        <v>410</v>
      </c>
      <c r="BB52">
        <v>7</v>
      </c>
      <c r="BC52">
        <v>1</v>
      </c>
      <c r="BE52" t="s">
        <v>66</v>
      </c>
      <c r="BF52">
        <v>0</v>
      </c>
      <c r="BG52" t="s">
        <v>257</v>
      </c>
      <c r="BI52" t="s">
        <v>115</v>
      </c>
      <c r="BJ52" t="s">
        <v>232</v>
      </c>
      <c r="BK52" t="s">
        <v>66</v>
      </c>
      <c r="BL52">
        <v>0.97010255114157296</v>
      </c>
      <c r="BM52">
        <v>7589</v>
      </c>
      <c r="BN52" t="s">
        <v>116</v>
      </c>
      <c r="BO52" t="s">
        <v>182</v>
      </c>
      <c r="BP52">
        <v>7</v>
      </c>
      <c r="BQ52">
        <v>1118.2920000000001</v>
      </c>
      <c r="BR52">
        <v>2.0057929024048612E-2</v>
      </c>
      <c r="BS52">
        <v>0.36522266751701082</v>
      </c>
      <c r="BT52">
        <v>0.10909494121392267</v>
      </c>
      <c r="BU52">
        <v>9.0820000000000007</v>
      </c>
      <c r="BV52">
        <v>8.9422082962231683E-2</v>
      </c>
      <c r="BW52">
        <v>26.468936556820577</v>
      </c>
      <c r="BX52">
        <v>7</v>
      </c>
      <c r="BY52">
        <v>1</v>
      </c>
      <c r="BZ52">
        <v>296</v>
      </c>
    </row>
    <row r="53" spans="1:78" ht="16.5">
      <c r="A53" s="296" t="str">
        <f t="shared" si="1"/>
        <v>미추홀교통</v>
      </c>
      <c r="B53" s="124" t="str">
        <f t="shared" si="2"/>
        <v>정진식</v>
      </c>
      <c r="C53" s="125" t="str">
        <f t="shared" si="3"/>
        <v>C</v>
      </c>
      <c r="D53" s="126">
        <f t="shared" si="4"/>
        <v>0.89238095238095239</v>
      </c>
      <c r="E53" s="127">
        <f t="shared" si="5"/>
        <v>7127</v>
      </c>
      <c r="F53" s="128" t="str">
        <f t="shared" si="6"/>
        <v>12</v>
      </c>
      <c r="G53" s="129" t="str">
        <f t="shared" si="7"/>
        <v>70바2771</v>
      </c>
      <c r="H53" s="130">
        <f t="shared" si="8"/>
        <v>1</v>
      </c>
      <c r="I53" s="131">
        <f t="shared" si="9"/>
        <v>1953.992</v>
      </c>
      <c r="J53" s="132">
        <f t="shared" si="10"/>
        <v>1.5779395164210015E-2</v>
      </c>
      <c r="K53" s="132">
        <f t="shared" si="11"/>
        <v>0.33513752501897809</v>
      </c>
      <c r="L53" s="132">
        <f t="shared" si="12"/>
        <v>0.20061494622291187</v>
      </c>
      <c r="M53" s="133">
        <f t="shared" si="13"/>
        <v>10.507</v>
      </c>
      <c r="N53" s="134">
        <f t="shared" si="14"/>
        <v>0.15353184659916724</v>
      </c>
      <c r="O53" s="134">
        <f t="shared" si="15"/>
        <v>18.730885285098402</v>
      </c>
      <c r="P53" s="216">
        <f t="shared" si="16"/>
        <v>2</v>
      </c>
      <c r="Q53" s="217">
        <f t="shared" si="17"/>
        <v>3</v>
      </c>
      <c r="R53" s="217">
        <f t="shared" si="18"/>
        <v>366</v>
      </c>
      <c r="T53">
        <v>511</v>
      </c>
      <c r="U53">
        <v>7127</v>
      </c>
      <c r="V53" t="s">
        <v>233</v>
      </c>
      <c r="W53">
        <v>1953.992</v>
      </c>
      <c r="X53">
        <v>1042.819</v>
      </c>
      <c r="Y53">
        <v>1.8740000000000001</v>
      </c>
      <c r="Z53">
        <v>10.507</v>
      </c>
      <c r="AA53">
        <v>118.38413199999999</v>
      </c>
      <c r="AB53">
        <v>1.8680300000000001</v>
      </c>
      <c r="AC53">
        <v>39.674965</v>
      </c>
      <c r="AD53" s="1">
        <v>392</v>
      </c>
      <c r="AE53">
        <v>3</v>
      </c>
      <c r="AF53">
        <v>366</v>
      </c>
      <c r="AG53">
        <v>92</v>
      </c>
      <c r="AH53">
        <v>16.505521999999999</v>
      </c>
      <c r="AI53">
        <v>1185.8</v>
      </c>
      <c r="AJ53">
        <v>22.4</v>
      </c>
      <c r="AK53">
        <v>2</v>
      </c>
      <c r="AL53">
        <v>104</v>
      </c>
      <c r="AM53">
        <v>0.89238095238095239</v>
      </c>
      <c r="AN53" t="s">
        <v>69</v>
      </c>
      <c r="AO53">
        <v>1953.992</v>
      </c>
      <c r="AP53" t="s">
        <v>330</v>
      </c>
      <c r="AQ53" t="s">
        <v>115</v>
      </c>
      <c r="AR53" t="s">
        <v>116</v>
      </c>
      <c r="AS53" t="s">
        <v>115</v>
      </c>
      <c r="AT53" t="s">
        <v>116</v>
      </c>
      <c r="AU53" t="s">
        <v>182</v>
      </c>
      <c r="AV53" t="s">
        <v>233</v>
      </c>
      <c r="AW53" t="s">
        <v>69</v>
      </c>
      <c r="AX53">
        <v>7127</v>
      </c>
      <c r="AY53" t="s">
        <v>372</v>
      </c>
      <c r="AZ53">
        <v>1</v>
      </c>
      <c r="BA53" t="s">
        <v>245</v>
      </c>
      <c r="BB53">
        <v>1</v>
      </c>
      <c r="BC53">
        <v>1</v>
      </c>
      <c r="BE53" t="s">
        <v>69</v>
      </c>
      <c r="BF53">
        <v>0</v>
      </c>
      <c r="BG53" t="s">
        <v>257</v>
      </c>
      <c r="BI53" t="s">
        <v>115</v>
      </c>
      <c r="BJ53" t="s">
        <v>233</v>
      </c>
      <c r="BK53" t="s">
        <v>69</v>
      </c>
      <c r="BL53">
        <v>0.89238095238095239</v>
      </c>
      <c r="BM53">
        <v>7127</v>
      </c>
      <c r="BN53" t="s">
        <v>116</v>
      </c>
      <c r="BO53" t="s">
        <v>182</v>
      </c>
      <c r="BP53">
        <v>1</v>
      </c>
      <c r="BQ53">
        <v>1953.992</v>
      </c>
      <c r="BR53">
        <v>1.5779395164210015E-2</v>
      </c>
      <c r="BS53">
        <v>0.33513752501897809</v>
      </c>
      <c r="BT53">
        <v>0.20061494622291187</v>
      </c>
      <c r="BU53">
        <v>10.507</v>
      </c>
      <c r="BV53">
        <v>0.15353184659916724</v>
      </c>
      <c r="BW53">
        <v>18.730885285098402</v>
      </c>
      <c r="BX53">
        <v>2</v>
      </c>
      <c r="BY53">
        <v>3</v>
      </c>
      <c r="BZ53">
        <v>366</v>
      </c>
    </row>
    <row r="54" spans="1:78" ht="16.5">
      <c r="A54" s="297" t="str">
        <f t="shared" si="1"/>
        <v>미추홀교통</v>
      </c>
      <c r="B54" s="108" t="str">
        <f t="shared" si="2"/>
        <v>조성기</v>
      </c>
      <c r="C54" s="109" t="str">
        <f t="shared" si="3"/>
        <v>C</v>
      </c>
      <c r="D54" s="110">
        <f t="shared" si="4"/>
        <v>0.86129032258064508</v>
      </c>
      <c r="E54" s="111">
        <f t="shared" si="5"/>
        <v>160</v>
      </c>
      <c r="F54" s="112" t="str">
        <f t="shared" si="6"/>
        <v>76</v>
      </c>
      <c r="G54" s="113" t="str">
        <f t="shared" si="7"/>
        <v>70바2692</v>
      </c>
      <c r="H54" s="114">
        <f t="shared" si="8"/>
        <v>1</v>
      </c>
      <c r="I54" s="115">
        <f t="shared" si="9"/>
        <v>2231.1320000000001</v>
      </c>
      <c r="J54" s="116">
        <f t="shared" si="10"/>
        <v>1.8728232061431854E-2</v>
      </c>
      <c r="K54" s="116">
        <f t="shared" si="11"/>
        <v>0.30801347697174486</v>
      </c>
      <c r="L54" s="116">
        <f t="shared" si="12"/>
        <v>0.3603551918936217</v>
      </c>
      <c r="M54" s="117">
        <f t="shared" si="13"/>
        <v>7.0330000000000004</v>
      </c>
      <c r="N54" s="118">
        <f t="shared" si="14"/>
        <v>4.4820297499206678E-2</v>
      </c>
      <c r="O54" s="118">
        <f t="shared" si="15"/>
        <v>9.2329812848365762</v>
      </c>
      <c r="P54" s="218">
        <f t="shared" si="16"/>
        <v>27</v>
      </c>
      <c r="Q54" s="219">
        <f t="shared" si="17"/>
        <v>1</v>
      </c>
      <c r="R54" s="219">
        <f t="shared" si="18"/>
        <v>206</v>
      </c>
      <c r="T54">
        <v>511</v>
      </c>
      <c r="U54">
        <v>160</v>
      </c>
      <c r="V54" t="s">
        <v>234</v>
      </c>
      <c r="W54">
        <v>2231.1320000000001</v>
      </c>
      <c r="X54">
        <v>835.58100000000002</v>
      </c>
      <c r="Y54">
        <v>2.67</v>
      </c>
      <c r="Z54">
        <v>7.0330000000000004</v>
      </c>
      <c r="AA54">
        <v>143.27551</v>
      </c>
      <c r="AB54">
        <v>2.683297</v>
      </c>
      <c r="AC54">
        <v>44.130788000000003</v>
      </c>
      <c r="AD54" s="1">
        <v>804</v>
      </c>
      <c r="AE54">
        <v>1</v>
      </c>
      <c r="AF54">
        <v>206</v>
      </c>
      <c r="AG54">
        <v>81</v>
      </c>
      <c r="AH54">
        <v>15.572319</v>
      </c>
      <c r="AI54">
        <v>367.6</v>
      </c>
      <c r="AJ54">
        <v>0</v>
      </c>
      <c r="AK54">
        <v>27</v>
      </c>
      <c r="AL54">
        <v>2784</v>
      </c>
      <c r="AM54">
        <v>0.86129032258064508</v>
      </c>
      <c r="AN54" t="s">
        <v>69</v>
      </c>
      <c r="AO54">
        <v>2231.1320000000001</v>
      </c>
      <c r="AP54" t="s">
        <v>331</v>
      </c>
      <c r="AQ54" t="s">
        <v>115</v>
      </c>
      <c r="AR54" t="s">
        <v>118</v>
      </c>
      <c r="AS54" t="s">
        <v>115</v>
      </c>
      <c r="AT54" t="s">
        <v>118</v>
      </c>
      <c r="AU54" t="s">
        <v>187</v>
      </c>
      <c r="AV54" t="s">
        <v>234</v>
      </c>
      <c r="AW54" t="s">
        <v>69</v>
      </c>
      <c r="AX54">
        <v>160</v>
      </c>
      <c r="AY54" t="s">
        <v>369</v>
      </c>
      <c r="AZ54">
        <v>6</v>
      </c>
      <c r="BA54" t="s">
        <v>411</v>
      </c>
      <c r="BB54">
        <v>1</v>
      </c>
      <c r="BC54">
        <v>1</v>
      </c>
      <c r="BE54" t="s">
        <v>67</v>
      </c>
      <c r="BF54">
        <v>1</v>
      </c>
      <c r="BG54" t="s">
        <v>255</v>
      </c>
      <c r="BI54" t="s">
        <v>115</v>
      </c>
      <c r="BJ54" t="s">
        <v>234</v>
      </c>
      <c r="BK54" t="s">
        <v>69</v>
      </c>
      <c r="BL54">
        <v>0.86129032258064508</v>
      </c>
      <c r="BM54">
        <v>160</v>
      </c>
      <c r="BN54" t="s">
        <v>118</v>
      </c>
      <c r="BO54" t="s">
        <v>187</v>
      </c>
      <c r="BP54">
        <v>1</v>
      </c>
      <c r="BQ54">
        <v>2231.1320000000001</v>
      </c>
      <c r="BR54">
        <v>1.8728232061431854E-2</v>
      </c>
      <c r="BS54">
        <v>0.30801347697174486</v>
      </c>
      <c r="BT54">
        <v>0.3603551918936217</v>
      </c>
      <c r="BU54">
        <v>7.0330000000000004</v>
      </c>
      <c r="BV54">
        <v>4.4820297499206678E-2</v>
      </c>
      <c r="BW54">
        <v>9.2329812848365762</v>
      </c>
      <c r="BX54">
        <v>27</v>
      </c>
      <c r="BY54">
        <v>1</v>
      </c>
      <c r="BZ54">
        <v>206</v>
      </c>
    </row>
    <row r="55" spans="1:78" ht="16.5">
      <c r="A55" s="296" t="str">
        <f t="shared" si="1"/>
        <v>미추홀교통</v>
      </c>
      <c r="B55" s="124" t="str">
        <f t="shared" si="2"/>
        <v>조영기</v>
      </c>
      <c r="C55" s="125" t="str">
        <f t="shared" si="3"/>
        <v>C</v>
      </c>
      <c r="D55" s="126">
        <f t="shared" si="4"/>
        <v>0.85238095238095235</v>
      </c>
      <c r="E55" s="127">
        <f t="shared" si="5"/>
        <v>8573</v>
      </c>
      <c r="F55" s="128" t="str">
        <f t="shared" si="6"/>
        <v>12</v>
      </c>
      <c r="G55" s="129" t="str">
        <f t="shared" si="7"/>
        <v>70바2761</v>
      </c>
      <c r="H55" s="130">
        <f t="shared" si="8"/>
        <v>1</v>
      </c>
      <c r="I55" s="131">
        <f t="shared" si="9"/>
        <v>1836.078</v>
      </c>
      <c r="J55" s="132">
        <f t="shared" si="10"/>
        <v>2.3950471017506053E-2</v>
      </c>
      <c r="K55" s="132">
        <f t="shared" si="11"/>
        <v>0.36885238623519978</v>
      </c>
      <c r="L55" s="132">
        <f t="shared" si="12"/>
        <v>0.2107753592167653</v>
      </c>
      <c r="M55" s="133">
        <f t="shared" si="13"/>
        <v>12.583</v>
      </c>
      <c r="N55" s="134">
        <f t="shared" si="14"/>
        <v>0.2178556684411011</v>
      </c>
      <c r="O55" s="134">
        <f t="shared" si="15"/>
        <v>14.051690614451021</v>
      </c>
      <c r="P55" s="216">
        <f t="shared" si="16"/>
        <v>4</v>
      </c>
      <c r="Q55" s="217">
        <f t="shared" si="17"/>
        <v>4</v>
      </c>
      <c r="R55" s="217">
        <f t="shared" si="18"/>
        <v>258</v>
      </c>
      <c r="T55">
        <v>511</v>
      </c>
      <c r="U55">
        <v>8573</v>
      </c>
      <c r="V55" t="s">
        <v>273</v>
      </c>
      <c r="W55">
        <v>1836.078</v>
      </c>
      <c r="X55">
        <v>1025.6559999999999</v>
      </c>
      <c r="Y55">
        <v>1.79</v>
      </c>
      <c r="Z55">
        <v>12.583</v>
      </c>
      <c r="AA55">
        <v>111.26996200000001</v>
      </c>
      <c r="AB55">
        <v>2.664968</v>
      </c>
      <c r="AC55">
        <v>41.042191000000003</v>
      </c>
      <c r="AD55" s="1">
        <v>387</v>
      </c>
      <c r="AE55">
        <v>4</v>
      </c>
      <c r="AF55">
        <v>258</v>
      </c>
      <c r="AG55">
        <v>86</v>
      </c>
      <c r="AH55">
        <v>16.501111000000002</v>
      </c>
      <c r="AI55">
        <v>580.79999999999995</v>
      </c>
      <c r="AJ55">
        <v>0.6</v>
      </c>
      <c r="AK55">
        <v>4</v>
      </c>
      <c r="AL55">
        <v>263</v>
      </c>
      <c r="AM55">
        <v>0.85238095238095235</v>
      </c>
      <c r="AN55" t="s">
        <v>69</v>
      </c>
      <c r="AO55">
        <v>1836.078</v>
      </c>
      <c r="AP55" t="s">
        <v>332</v>
      </c>
      <c r="AQ55" t="s">
        <v>115</v>
      </c>
      <c r="AR55" t="s">
        <v>116</v>
      </c>
      <c r="AS55" t="s">
        <v>115</v>
      </c>
      <c r="AT55" t="s">
        <v>116</v>
      </c>
      <c r="AU55" t="s">
        <v>263</v>
      </c>
      <c r="AV55" t="s">
        <v>273</v>
      </c>
      <c r="AW55" t="s">
        <v>69</v>
      </c>
      <c r="AX55">
        <v>8573</v>
      </c>
      <c r="AY55" t="s">
        <v>372</v>
      </c>
      <c r="AZ55">
        <v>9</v>
      </c>
      <c r="BA55" t="s">
        <v>412</v>
      </c>
      <c r="BB55">
        <v>1</v>
      </c>
      <c r="BC55">
        <v>1</v>
      </c>
      <c r="BE55" t="s">
        <v>67</v>
      </c>
      <c r="BF55">
        <v>1</v>
      </c>
      <c r="BG55" t="s">
        <v>255</v>
      </c>
      <c r="BI55" t="s">
        <v>115</v>
      </c>
      <c r="BJ55" t="s">
        <v>273</v>
      </c>
      <c r="BK55" t="s">
        <v>69</v>
      </c>
      <c r="BL55">
        <v>0.85238095238095235</v>
      </c>
      <c r="BM55">
        <v>8573</v>
      </c>
      <c r="BN55" t="s">
        <v>116</v>
      </c>
      <c r="BO55" t="s">
        <v>263</v>
      </c>
      <c r="BP55">
        <v>1</v>
      </c>
      <c r="BQ55">
        <v>1836.078</v>
      </c>
      <c r="BR55">
        <v>2.3950471017506053E-2</v>
      </c>
      <c r="BS55">
        <v>0.36885238623519978</v>
      </c>
      <c r="BT55">
        <v>0.2107753592167653</v>
      </c>
      <c r="BU55">
        <v>12.583</v>
      </c>
      <c r="BV55">
        <v>0.2178556684411011</v>
      </c>
      <c r="BW55">
        <v>14.051690614451021</v>
      </c>
      <c r="BX55">
        <v>4</v>
      </c>
      <c r="BY55">
        <v>4</v>
      </c>
      <c r="BZ55">
        <v>258</v>
      </c>
    </row>
    <row r="56" spans="1:78" ht="16.5">
      <c r="A56" s="297" t="str">
        <f t="shared" si="1"/>
        <v>미추홀교통</v>
      </c>
      <c r="B56" s="108" t="str">
        <f t="shared" si="2"/>
        <v>조한표</v>
      </c>
      <c r="C56" s="109" t="str">
        <f t="shared" si="3"/>
        <v>C</v>
      </c>
      <c r="D56" s="110">
        <f t="shared" si="4"/>
        <v>0.88523809523809516</v>
      </c>
      <c r="E56" s="111">
        <f t="shared" si="5"/>
        <v>2176</v>
      </c>
      <c r="F56" s="112" t="str">
        <f t="shared" si="6"/>
        <v>12</v>
      </c>
      <c r="G56" s="113" t="str">
        <f t="shared" si="7"/>
        <v>70바2601</v>
      </c>
      <c r="H56" s="114">
        <f t="shared" si="8"/>
        <v>1</v>
      </c>
      <c r="I56" s="115">
        <f t="shared" si="9"/>
        <v>2139.873</v>
      </c>
      <c r="J56" s="116">
        <f t="shared" si="10"/>
        <v>1.4614504126566447E-2</v>
      </c>
      <c r="K56" s="116">
        <f t="shared" si="11"/>
        <v>0.37452572748061702</v>
      </c>
      <c r="L56" s="116">
        <f t="shared" si="12"/>
        <v>0.25235142459388943</v>
      </c>
      <c r="M56" s="117">
        <f t="shared" si="13"/>
        <v>12.396000000000001</v>
      </c>
      <c r="N56" s="118">
        <f t="shared" si="14"/>
        <v>4.673174529516471E-2</v>
      </c>
      <c r="O56" s="118">
        <f t="shared" si="15"/>
        <v>22.89855519463071</v>
      </c>
      <c r="P56" s="218">
        <f t="shared" si="16"/>
        <v>28</v>
      </c>
      <c r="Q56" s="219">
        <f t="shared" si="17"/>
        <v>1</v>
      </c>
      <c r="R56" s="219">
        <f t="shared" si="18"/>
        <v>490</v>
      </c>
      <c r="T56">
        <v>511</v>
      </c>
      <c r="U56">
        <v>2176</v>
      </c>
      <c r="V56" t="s">
        <v>235</v>
      </c>
      <c r="W56">
        <v>2139.873</v>
      </c>
      <c r="X56">
        <v>1151.173</v>
      </c>
      <c r="Y56">
        <v>1.859</v>
      </c>
      <c r="Z56">
        <v>12.396000000000001</v>
      </c>
      <c r="AA56">
        <v>134.09247300000001</v>
      </c>
      <c r="AB56">
        <v>1.959695</v>
      </c>
      <c r="AC56">
        <v>50.221080999999998</v>
      </c>
      <c r="AD56" s="1">
        <v>540</v>
      </c>
      <c r="AE56">
        <v>1</v>
      </c>
      <c r="AF56">
        <v>490</v>
      </c>
      <c r="AG56">
        <v>72</v>
      </c>
      <c r="AH56">
        <v>15.958188</v>
      </c>
      <c r="AI56">
        <v>1153.8</v>
      </c>
      <c r="AJ56">
        <v>0</v>
      </c>
      <c r="AK56">
        <v>28</v>
      </c>
      <c r="AL56">
        <v>3994</v>
      </c>
      <c r="AM56">
        <v>0.88523809523809516</v>
      </c>
      <c r="AN56" t="s">
        <v>69</v>
      </c>
      <c r="AO56">
        <v>2139.873</v>
      </c>
      <c r="AP56" t="s">
        <v>333</v>
      </c>
      <c r="AQ56" t="s">
        <v>115</v>
      </c>
      <c r="AR56" t="s">
        <v>116</v>
      </c>
      <c r="AS56" t="s">
        <v>115</v>
      </c>
      <c r="AT56" t="s">
        <v>116</v>
      </c>
      <c r="AU56" t="s">
        <v>169</v>
      </c>
      <c r="AV56" t="s">
        <v>235</v>
      </c>
      <c r="AW56" t="s">
        <v>69</v>
      </c>
      <c r="AX56">
        <v>2176</v>
      </c>
      <c r="AY56" t="s">
        <v>372</v>
      </c>
      <c r="AZ56">
        <v>2</v>
      </c>
      <c r="BA56" t="s">
        <v>254</v>
      </c>
      <c r="BB56">
        <v>1</v>
      </c>
      <c r="BC56">
        <v>1</v>
      </c>
      <c r="BE56" t="s">
        <v>69</v>
      </c>
      <c r="BF56">
        <v>0</v>
      </c>
      <c r="BG56" t="s">
        <v>257</v>
      </c>
      <c r="BI56" t="s">
        <v>115</v>
      </c>
      <c r="BJ56" t="s">
        <v>235</v>
      </c>
      <c r="BK56" t="s">
        <v>69</v>
      </c>
      <c r="BL56">
        <v>0.88523809523809516</v>
      </c>
      <c r="BM56">
        <v>2176</v>
      </c>
      <c r="BN56" t="s">
        <v>116</v>
      </c>
      <c r="BO56" t="s">
        <v>169</v>
      </c>
      <c r="BP56">
        <v>1</v>
      </c>
      <c r="BQ56">
        <v>2139.873</v>
      </c>
      <c r="BR56">
        <v>1.4614504126566447E-2</v>
      </c>
      <c r="BS56">
        <v>0.37452572748061702</v>
      </c>
      <c r="BT56">
        <v>0.25235142459388943</v>
      </c>
      <c r="BU56">
        <v>12.396000000000001</v>
      </c>
      <c r="BV56">
        <v>4.673174529516471E-2</v>
      </c>
      <c r="BW56">
        <v>22.89855519463071</v>
      </c>
      <c r="BX56">
        <v>28</v>
      </c>
      <c r="BY56">
        <v>1</v>
      </c>
      <c r="BZ56">
        <v>490</v>
      </c>
    </row>
    <row r="57" spans="1:78" ht="16.5">
      <c r="A57" s="296" t="str">
        <f t="shared" si="1"/>
        <v>미추홀교통</v>
      </c>
      <c r="B57" s="124" t="str">
        <f t="shared" si="2"/>
        <v>천재호</v>
      </c>
      <c r="C57" s="125" t="str">
        <f t="shared" si="3"/>
        <v>B</v>
      </c>
      <c r="D57" s="126">
        <f t="shared" si="4"/>
        <v>0.92355294915924346</v>
      </c>
      <c r="E57" s="127">
        <f t="shared" si="5"/>
        <v>6234</v>
      </c>
      <c r="F57" s="128" t="str">
        <f t="shared" si="6"/>
        <v>12</v>
      </c>
      <c r="G57" s="129" t="str">
        <f t="shared" si="7"/>
        <v>70바2651</v>
      </c>
      <c r="H57" s="130">
        <f t="shared" si="8"/>
        <v>4</v>
      </c>
      <c r="I57" s="131">
        <f t="shared" si="9"/>
        <v>606.06700000000001</v>
      </c>
      <c r="J57" s="132">
        <f t="shared" si="10"/>
        <v>3.2264035597455165E-3</v>
      </c>
      <c r="K57" s="132">
        <f t="shared" si="11"/>
        <v>0.34680057553550586</v>
      </c>
      <c r="L57" s="132">
        <f t="shared" si="12"/>
        <v>0.15344838111957917</v>
      </c>
      <c r="M57" s="133">
        <f t="shared" si="13"/>
        <v>10.542999999999999</v>
      </c>
      <c r="N57" s="134">
        <f t="shared" si="14"/>
        <v>0.49499477780509415</v>
      </c>
      <c r="O57" s="134">
        <f t="shared" si="15"/>
        <v>21.779770223424144</v>
      </c>
      <c r="P57" s="216">
        <f t="shared" si="16"/>
        <v>1</v>
      </c>
      <c r="Q57" s="217">
        <f t="shared" si="17"/>
        <v>3</v>
      </c>
      <c r="R57" s="217">
        <f t="shared" si="18"/>
        <v>132</v>
      </c>
      <c r="T57">
        <v>511</v>
      </c>
      <c r="U57">
        <v>6234</v>
      </c>
      <c r="V57" t="s">
        <v>236</v>
      </c>
      <c r="W57">
        <v>606.06700000000001</v>
      </c>
      <c r="X57">
        <v>313.37</v>
      </c>
      <c r="Y57">
        <v>1.9339999999999999</v>
      </c>
      <c r="Z57">
        <v>10.542999999999999</v>
      </c>
      <c r="AA57">
        <v>35.985269000000002</v>
      </c>
      <c r="AB57">
        <v>0.116103</v>
      </c>
      <c r="AC57">
        <v>12.479711999999999</v>
      </c>
      <c r="AD57" s="1">
        <v>93</v>
      </c>
      <c r="AE57">
        <v>3</v>
      </c>
      <c r="AF57">
        <v>132</v>
      </c>
      <c r="AG57">
        <v>70</v>
      </c>
      <c r="AH57">
        <v>16.842085999999998</v>
      </c>
      <c r="AI57">
        <v>159.9</v>
      </c>
      <c r="AJ57">
        <v>0</v>
      </c>
      <c r="AK57">
        <v>1</v>
      </c>
      <c r="AL57">
        <v>103</v>
      </c>
      <c r="AM57">
        <v>0.92355294915924346</v>
      </c>
      <c r="AN57" t="s">
        <v>68</v>
      </c>
      <c r="AO57">
        <v>250.69499999999999</v>
      </c>
      <c r="AP57" t="s">
        <v>334</v>
      </c>
      <c r="AQ57" t="s">
        <v>115</v>
      </c>
      <c r="AR57" t="s">
        <v>116</v>
      </c>
      <c r="AS57" t="s">
        <v>115</v>
      </c>
      <c r="AT57" t="s">
        <v>116</v>
      </c>
      <c r="AU57" t="s">
        <v>174</v>
      </c>
      <c r="AV57" t="s">
        <v>236</v>
      </c>
      <c r="AW57" t="s">
        <v>68</v>
      </c>
      <c r="AX57">
        <v>6234</v>
      </c>
      <c r="AY57" t="s">
        <v>368</v>
      </c>
      <c r="AZ57">
        <v>3</v>
      </c>
      <c r="BA57" t="s">
        <v>244</v>
      </c>
      <c r="BB57">
        <v>4</v>
      </c>
      <c r="BC57">
        <v>1</v>
      </c>
      <c r="BE57" t="s">
        <v>66</v>
      </c>
      <c r="BF57">
        <v>-1</v>
      </c>
      <c r="BG57" t="s">
        <v>259</v>
      </c>
      <c r="BI57" t="s">
        <v>115</v>
      </c>
      <c r="BJ57" t="s">
        <v>236</v>
      </c>
      <c r="BK57" t="s">
        <v>68</v>
      </c>
      <c r="BL57">
        <v>0.92355294915924346</v>
      </c>
      <c r="BM57">
        <v>6234</v>
      </c>
      <c r="BN57" t="s">
        <v>116</v>
      </c>
      <c r="BO57" t="s">
        <v>174</v>
      </c>
      <c r="BP57">
        <v>4</v>
      </c>
      <c r="BQ57">
        <v>606.06700000000001</v>
      </c>
      <c r="BR57">
        <v>3.2264035597455165E-3</v>
      </c>
      <c r="BS57">
        <v>0.34680057553550586</v>
      </c>
      <c r="BT57">
        <v>0.15344838111957917</v>
      </c>
      <c r="BU57">
        <v>10.542999999999999</v>
      </c>
      <c r="BV57">
        <v>0.49499477780509415</v>
      </c>
      <c r="BW57">
        <v>21.779770223424144</v>
      </c>
      <c r="BX57">
        <v>1</v>
      </c>
      <c r="BY57">
        <v>3</v>
      </c>
      <c r="BZ57">
        <v>132</v>
      </c>
    </row>
    <row r="58" spans="1:78" ht="16.5">
      <c r="A58" s="297" t="str">
        <f t="shared" si="1"/>
        <v>미추홀교통</v>
      </c>
      <c r="B58" s="108" t="str">
        <f t="shared" si="2"/>
        <v>최병철</v>
      </c>
      <c r="C58" s="109" t="str">
        <f t="shared" si="3"/>
        <v>D</v>
      </c>
      <c r="D58" s="110">
        <f t="shared" si="4"/>
        <v>0.81095238095238098</v>
      </c>
      <c r="E58" s="111">
        <f t="shared" si="5"/>
        <v>5380</v>
      </c>
      <c r="F58" s="112" t="str">
        <f t="shared" si="6"/>
        <v>12</v>
      </c>
      <c r="G58" s="113" t="str">
        <f t="shared" si="7"/>
        <v>70바2601</v>
      </c>
      <c r="H58" s="114">
        <f t="shared" si="8"/>
        <v>1</v>
      </c>
      <c r="I58" s="115">
        <f t="shared" si="9"/>
        <v>1342.8009999999999</v>
      </c>
      <c r="J58" s="116">
        <f t="shared" si="10"/>
        <v>2.3111240000909992E-2</v>
      </c>
      <c r="K58" s="116">
        <f t="shared" si="11"/>
        <v>0.37910867700667228</v>
      </c>
      <c r="L58" s="116">
        <f t="shared" si="12"/>
        <v>0.17426260480890318</v>
      </c>
      <c r="M58" s="117">
        <f t="shared" si="13"/>
        <v>14.347</v>
      </c>
      <c r="N58" s="118">
        <f t="shared" si="14"/>
        <v>0.14894239727256683</v>
      </c>
      <c r="O58" s="118">
        <f t="shared" si="15"/>
        <v>12.362218973623047</v>
      </c>
      <c r="P58" s="218">
        <f t="shared" si="16"/>
        <v>27</v>
      </c>
      <c r="Q58" s="219">
        <f t="shared" si="17"/>
        <v>2</v>
      </c>
      <c r="R58" s="219">
        <f t="shared" si="18"/>
        <v>166</v>
      </c>
      <c r="T58">
        <v>511</v>
      </c>
      <c r="U58">
        <v>5380</v>
      </c>
      <c r="V58" t="s">
        <v>251</v>
      </c>
      <c r="W58">
        <v>1342.8009999999999</v>
      </c>
      <c r="X58">
        <v>788.61199999999997</v>
      </c>
      <c r="Y58">
        <v>1.7030000000000001</v>
      </c>
      <c r="Z58">
        <v>14.347</v>
      </c>
      <c r="AA58">
        <v>85.275260000000003</v>
      </c>
      <c r="AB58">
        <v>1.970817</v>
      </c>
      <c r="AC58">
        <v>32.328591000000003</v>
      </c>
      <c r="AD58" s="1">
        <v>234</v>
      </c>
      <c r="AE58">
        <v>2</v>
      </c>
      <c r="AF58">
        <v>166</v>
      </c>
      <c r="AG58">
        <v>73</v>
      </c>
      <c r="AH58">
        <v>15.746665</v>
      </c>
      <c r="AI58">
        <v>1792</v>
      </c>
      <c r="AJ58">
        <v>0</v>
      </c>
      <c r="AK58">
        <v>27</v>
      </c>
      <c r="AL58">
        <v>6723</v>
      </c>
      <c r="AM58">
        <v>0.81095238095238098</v>
      </c>
      <c r="AN58" t="s">
        <v>67</v>
      </c>
      <c r="AO58">
        <v>1342.8009999999999</v>
      </c>
      <c r="AP58" t="s">
        <v>335</v>
      </c>
      <c r="AQ58" t="s">
        <v>115</v>
      </c>
      <c r="AR58" t="s">
        <v>116</v>
      </c>
      <c r="AS58" t="s">
        <v>115</v>
      </c>
      <c r="AT58" t="s">
        <v>116</v>
      </c>
      <c r="AU58" t="s">
        <v>169</v>
      </c>
      <c r="AV58" t="s">
        <v>251</v>
      </c>
      <c r="AW58" t="s">
        <v>67</v>
      </c>
      <c r="AX58">
        <v>5380</v>
      </c>
      <c r="AY58" t="s">
        <v>374</v>
      </c>
      <c r="AZ58">
        <v>9</v>
      </c>
      <c r="BA58" t="s">
        <v>413</v>
      </c>
      <c r="BB58">
        <v>1</v>
      </c>
      <c r="BC58">
        <v>1</v>
      </c>
      <c r="BE58" t="s">
        <v>67</v>
      </c>
      <c r="BF58">
        <v>0</v>
      </c>
      <c r="BG58" t="s">
        <v>257</v>
      </c>
      <c r="BI58" t="s">
        <v>115</v>
      </c>
      <c r="BJ58" t="s">
        <v>251</v>
      </c>
      <c r="BK58" t="s">
        <v>67</v>
      </c>
      <c r="BL58">
        <v>0.81095238095238098</v>
      </c>
      <c r="BM58">
        <v>5380</v>
      </c>
      <c r="BN58" t="s">
        <v>116</v>
      </c>
      <c r="BO58" t="s">
        <v>169</v>
      </c>
      <c r="BP58">
        <v>1</v>
      </c>
      <c r="BQ58">
        <v>1342.8009999999999</v>
      </c>
      <c r="BR58">
        <v>2.3111240000909992E-2</v>
      </c>
      <c r="BS58">
        <v>0.37910867700667228</v>
      </c>
      <c r="BT58">
        <v>0.17426260480890318</v>
      </c>
      <c r="BU58">
        <v>14.347</v>
      </c>
      <c r="BV58">
        <v>0.14894239727256683</v>
      </c>
      <c r="BW58">
        <v>12.362218973623047</v>
      </c>
      <c r="BX58">
        <v>27</v>
      </c>
      <c r="BY58">
        <v>2</v>
      </c>
      <c r="BZ58">
        <v>166</v>
      </c>
    </row>
    <row r="59" spans="1:78" ht="16.5">
      <c r="A59" s="296" t="str">
        <f t="shared" si="1"/>
        <v>미추홀교통</v>
      </c>
      <c r="B59" s="124" t="str">
        <f t="shared" si="2"/>
        <v>한기윤</v>
      </c>
      <c r="C59" s="125" t="str">
        <f t="shared" si="3"/>
        <v>S</v>
      </c>
      <c r="D59" s="126">
        <f t="shared" si="4"/>
        <v>1.0106699134838573</v>
      </c>
      <c r="E59" s="127">
        <f t="shared" si="5"/>
        <v>2424</v>
      </c>
      <c r="F59" s="128" t="str">
        <f t="shared" si="6"/>
        <v>12</v>
      </c>
      <c r="G59" s="129" t="str">
        <f t="shared" si="7"/>
        <v>70바2619</v>
      </c>
      <c r="H59" s="130">
        <f t="shared" si="8"/>
        <v>2</v>
      </c>
      <c r="I59" s="131">
        <f t="shared" si="9"/>
        <v>846.25</v>
      </c>
      <c r="J59" s="132">
        <f t="shared" si="10"/>
        <v>6.1046536395410853E-4</v>
      </c>
      <c r="K59" s="132">
        <f t="shared" si="11"/>
        <v>0.3642674040206953</v>
      </c>
      <c r="L59" s="132">
        <f t="shared" si="12"/>
        <v>5.9084194977843424E-2</v>
      </c>
      <c r="M59" s="133">
        <f t="shared" si="13"/>
        <v>8.8889999999999993</v>
      </c>
      <c r="N59" s="134">
        <f t="shared" si="14"/>
        <v>0.35450516986706054</v>
      </c>
      <c r="O59" s="134">
        <f t="shared" si="15"/>
        <v>20.6794682422452</v>
      </c>
      <c r="P59" s="216">
        <f t="shared" si="16"/>
        <v>20</v>
      </c>
      <c r="Q59" s="217">
        <f t="shared" si="17"/>
        <v>3</v>
      </c>
      <c r="R59" s="217">
        <f t="shared" si="18"/>
        <v>175</v>
      </c>
      <c r="T59">
        <v>511</v>
      </c>
      <c r="U59">
        <v>2424</v>
      </c>
      <c r="V59" t="s">
        <v>252</v>
      </c>
      <c r="W59">
        <v>846.25</v>
      </c>
      <c r="X59">
        <v>398.78899999999999</v>
      </c>
      <c r="Y59">
        <v>2.1219999999999999</v>
      </c>
      <c r="Z59">
        <v>8.8889999999999993</v>
      </c>
      <c r="AA59">
        <v>51.408321999999998</v>
      </c>
      <c r="AB59">
        <v>3.1383000000000001E-2</v>
      </c>
      <c r="AC59">
        <v>18.726375999999998</v>
      </c>
      <c r="AD59" s="1">
        <v>50</v>
      </c>
      <c r="AE59">
        <v>3</v>
      </c>
      <c r="AF59">
        <v>175</v>
      </c>
      <c r="AG59">
        <v>71</v>
      </c>
      <c r="AH59">
        <v>16.461341999999998</v>
      </c>
      <c r="AI59">
        <v>332.2</v>
      </c>
      <c r="AJ59">
        <v>0</v>
      </c>
      <c r="AK59">
        <v>20</v>
      </c>
      <c r="AL59">
        <v>4504</v>
      </c>
      <c r="AM59">
        <v>1.0106699134838573</v>
      </c>
      <c r="AN59" t="s">
        <v>253</v>
      </c>
      <c r="AO59">
        <v>741.78300000000002</v>
      </c>
      <c r="AP59" t="s">
        <v>336</v>
      </c>
      <c r="AQ59" t="s">
        <v>115</v>
      </c>
      <c r="AR59" t="s">
        <v>116</v>
      </c>
      <c r="AS59" t="s">
        <v>115</v>
      </c>
      <c r="AT59" t="s">
        <v>116</v>
      </c>
      <c r="AU59" t="s">
        <v>171</v>
      </c>
      <c r="AV59" t="s">
        <v>252</v>
      </c>
      <c r="AW59" t="s">
        <v>253</v>
      </c>
      <c r="AX59">
        <v>2424</v>
      </c>
      <c r="AY59" t="s">
        <v>395</v>
      </c>
      <c r="AZ59">
        <v>3</v>
      </c>
      <c r="BA59" t="s">
        <v>414</v>
      </c>
      <c r="BB59">
        <v>2</v>
      </c>
      <c r="BC59">
        <v>1</v>
      </c>
      <c r="BE59" t="s">
        <v>68</v>
      </c>
      <c r="BF59">
        <v>2</v>
      </c>
      <c r="BG59" t="s">
        <v>255</v>
      </c>
      <c r="BI59" t="s">
        <v>115</v>
      </c>
      <c r="BJ59" t="s">
        <v>252</v>
      </c>
      <c r="BK59" t="s">
        <v>253</v>
      </c>
      <c r="BL59">
        <v>1.0106699134838573</v>
      </c>
      <c r="BM59">
        <v>2424</v>
      </c>
      <c r="BN59" t="s">
        <v>116</v>
      </c>
      <c r="BO59" t="s">
        <v>171</v>
      </c>
      <c r="BP59">
        <v>2</v>
      </c>
      <c r="BQ59">
        <v>846.25</v>
      </c>
      <c r="BR59">
        <v>6.1046536395410853E-4</v>
      </c>
      <c r="BS59">
        <v>0.3642674040206953</v>
      </c>
      <c r="BT59">
        <v>5.9084194977843424E-2</v>
      </c>
      <c r="BU59">
        <v>8.8889999999999993</v>
      </c>
      <c r="BV59">
        <v>0.35450516986706054</v>
      </c>
      <c r="BW59">
        <v>20.6794682422452</v>
      </c>
      <c r="BX59">
        <v>20</v>
      </c>
      <c r="BY59">
        <v>3</v>
      </c>
      <c r="BZ59">
        <v>175</v>
      </c>
    </row>
    <row r="60" spans="1:78" ht="16.5">
      <c r="A60" s="297" t="str">
        <f t="shared" si="1"/>
        <v>미추홀교통</v>
      </c>
      <c r="B60" s="108" t="str">
        <f t="shared" si="2"/>
        <v>한석범</v>
      </c>
      <c r="C60" s="109" t="str">
        <f t="shared" si="3"/>
        <v>B</v>
      </c>
      <c r="D60" s="110">
        <f t="shared" si="4"/>
        <v>0.91181818181818164</v>
      </c>
      <c r="E60" s="111">
        <f t="shared" si="5"/>
        <v>9682</v>
      </c>
      <c r="F60" s="112" t="str">
        <f t="shared" si="6"/>
        <v>12</v>
      </c>
      <c r="G60" s="113" t="str">
        <f t="shared" si="7"/>
        <v>70바2722</v>
      </c>
      <c r="H60" s="114">
        <f t="shared" si="8"/>
        <v>1</v>
      </c>
      <c r="I60" s="115">
        <f t="shared" si="9"/>
        <v>2326.7689999999998</v>
      </c>
      <c r="J60" s="116">
        <f t="shared" si="10"/>
        <v>1.3186106782238237E-2</v>
      </c>
      <c r="K60" s="116">
        <f t="shared" si="11"/>
        <v>0.36152376390661828</v>
      </c>
      <c r="L60" s="116">
        <f t="shared" si="12"/>
        <v>0.25056204548023464</v>
      </c>
      <c r="M60" s="117">
        <f t="shared" si="13"/>
        <v>9.0250000000000004</v>
      </c>
      <c r="N60" s="118">
        <f t="shared" si="14"/>
        <v>0.34382441918385542</v>
      </c>
      <c r="O60" s="118">
        <f t="shared" si="15"/>
        <v>7.3492469600549093</v>
      </c>
      <c r="P60" s="218">
        <f t="shared" si="16"/>
        <v>7</v>
      </c>
      <c r="Q60" s="219">
        <f t="shared" si="17"/>
        <v>8</v>
      </c>
      <c r="R60" s="219">
        <f t="shared" si="18"/>
        <v>171</v>
      </c>
      <c r="T60">
        <v>511</v>
      </c>
      <c r="U60">
        <v>9682</v>
      </c>
      <c r="V60" t="s">
        <v>274</v>
      </c>
      <c r="W60">
        <v>2326.7689999999998</v>
      </c>
      <c r="X60">
        <v>1159.982</v>
      </c>
      <c r="Y60">
        <v>2.0059999999999998</v>
      </c>
      <c r="Z60">
        <v>9.0250000000000004</v>
      </c>
      <c r="AA60">
        <v>149.333843</v>
      </c>
      <c r="AB60">
        <v>1.9691320000000001</v>
      </c>
      <c r="AC60">
        <v>53.987732999999999</v>
      </c>
      <c r="AD60" s="1">
        <v>583</v>
      </c>
      <c r="AE60">
        <v>8</v>
      </c>
      <c r="AF60">
        <v>171</v>
      </c>
      <c r="AG60">
        <v>71</v>
      </c>
      <c r="AH60">
        <v>15.580989000000001</v>
      </c>
      <c r="AI60">
        <v>638.1</v>
      </c>
      <c r="AJ60">
        <v>0</v>
      </c>
      <c r="AK60">
        <v>7</v>
      </c>
      <c r="AL60">
        <v>643</v>
      </c>
      <c r="AM60">
        <v>0.91181818181818164</v>
      </c>
      <c r="AN60" t="s">
        <v>68</v>
      </c>
      <c r="AO60">
        <v>2326.7689999999998</v>
      </c>
      <c r="AP60" t="s">
        <v>337</v>
      </c>
      <c r="AQ60" t="s">
        <v>115</v>
      </c>
      <c r="AR60" t="s">
        <v>116</v>
      </c>
      <c r="AS60" t="s">
        <v>115</v>
      </c>
      <c r="AT60" t="s">
        <v>116</v>
      </c>
      <c r="AU60" t="s">
        <v>260</v>
      </c>
      <c r="AV60" t="s">
        <v>274</v>
      </c>
      <c r="AW60" t="s">
        <v>68</v>
      </c>
      <c r="AX60">
        <v>9682</v>
      </c>
      <c r="AY60" t="s">
        <v>368</v>
      </c>
      <c r="AZ60">
        <v>7</v>
      </c>
      <c r="BA60" t="s">
        <v>278</v>
      </c>
      <c r="BB60">
        <v>1</v>
      </c>
      <c r="BC60">
        <v>1</v>
      </c>
      <c r="BE60" t="s">
        <v>69</v>
      </c>
      <c r="BF60">
        <v>1</v>
      </c>
      <c r="BG60" t="s">
        <v>255</v>
      </c>
      <c r="BI60" t="s">
        <v>115</v>
      </c>
      <c r="BJ60" t="s">
        <v>274</v>
      </c>
      <c r="BK60" t="s">
        <v>68</v>
      </c>
      <c r="BL60">
        <v>0.91181818181818164</v>
      </c>
      <c r="BM60">
        <v>9682</v>
      </c>
      <c r="BN60" t="s">
        <v>116</v>
      </c>
      <c r="BO60" t="s">
        <v>260</v>
      </c>
      <c r="BP60">
        <v>1</v>
      </c>
      <c r="BQ60">
        <v>2326.7689999999998</v>
      </c>
      <c r="BR60">
        <v>1.3186106782238237E-2</v>
      </c>
      <c r="BS60">
        <v>0.36152376390661828</v>
      </c>
      <c r="BT60">
        <v>0.25056204548023464</v>
      </c>
      <c r="BU60">
        <v>9.0250000000000004</v>
      </c>
      <c r="BV60">
        <v>0.34382441918385542</v>
      </c>
      <c r="BW60">
        <v>7.3492469600549093</v>
      </c>
      <c r="BX60">
        <v>7</v>
      </c>
      <c r="BY60">
        <v>8</v>
      </c>
      <c r="BZ60">
        <v>171</v>
      </c>
    </row>
    <row r="61" spans="1:78" ht="16.5">
      <c r="A61" s="296" t="str">
        <f t="shared" si="1"/>
        <v>미추홀교통</v>
      </c>
      <c r="B61" s="124" t="str">
        <f t="shared" si="2"/>
        <v>한태전</v>
      </c>
      <c r="C61" s="125" t="str">
        <f t="shared" si="3"/>
        <v>S</v>
      </c>
      <c r="D61" s="126">
        <f t="shared" si="4"/>
        <v>1.0780200259279551</v>
      </c>
      <c r="E61" s="127">
        <f t="shared" si="5"/>
        <v>4751</v>
      </c>
      <c r="F61" s="128" t="str">
        <f t="shared" si="6"/>
        <v>12</v>
      </c>
      <c r="G61" s="129" t="str">
        <f t="shared" si="7"/>
        <v>70바2771</v>
      </c>
      <c r="H61" s="130">
        <f t="shared" si="8"/>
        <v>8</v>
      </c>
      <c r="I61" s="131">
        <f t="shared" si="9"/>
        <v>1809.002</v>
      </c>
      <c r="J61" s="132">
        <f t="shared" si="10"/>
        <v>1.2301789511806781E-2</v>
      </c>
      <c r="K61" s="132">
        <f t="shared" si="11"/>
        <v>0.31414610387549052</v>
      </c>
      <c r="L61" s="132">
        <f t="shared" si="12"/>
        <v>0.14151449252129075</v>
      </c>
      <c r="M61" s="133">
        <f t="shared" si="13"/>
        <v>6.1459999999999999</v>
      </c>
      <c r="N61" s="134">
        <f t="shared" si="14"/>
        <v>5.5279098641129197E-2</v>
      </c>
      <c r="O61" s="134">
        <f t="shared" si="15"/>
        <v>20.342708299935545</v>
      </c>
      <c r="P61" s="216">
        <f t="shared" si="16"/>
        <v>4</v>
      </c>
      <c r="Q61" s="217">
        <f t="shared" si="17"/>
        <v>1</v>
      </c>
      <c r="R61" s="217">
        <f t="shared" si="18"/>
        <v>368</v>
      </c>
      <c r="T61">
        <v>511</v>
      </c>
      <c r="U61">
        <v>4751</v>
      </c>
      <c r="V61" t="s">
        <v>239</v>
      </c>
      <c r="W61">
        <v>1809.002</v>
      </c>
      <c r="X61">
        <v>797.26800000000003</v>
      </c>
      <c r="Y61">
        <v>2.2690000000000001</v>
      </c>
      <c r="Z61">
        <v>6.1459999999999999</v>
      </c>
      <c r="AA61">
        <v>115.925248</v>
      </c>
      <c r="AB61">
        <v>1.426088</v>
      </c>
      <c r="AC61">
        <v>36.417465</v>
      </c>
      <c r="AD61" s="1">
        <v>256</v>
      </c>
      <c r="AE61">
        <v>1</v>
      </c>
      <c r="AF61">
        <v>368</v>
      </c>
      <c r="AG61">
        <v>70</v>
      </c>
      <c r="AH61">
        <v>15.604900000000001</v>
      </c>
      <c r="AI61">
        <v>267.2</v>
      </c>
      <c r="AJ61">
        <v>0</v>
      </c>
      <c r="AK61">
        <v>4</v>
      </c>
      <c r="AL61">
        <v>1207</v>
      </c>
      <c r="AM61">
        <v>1.0780200259279551</v>
      </c>
      <c r="AN61" t="s">
        <v>253</v>
      </c>
      <c r="AO61">
        <v>492.35399999999998</v>
      </c>
      <c r="AP61" t="s">
        <v>338</v>
      </c>
      <c r="AQ61" t="s">
        <v>115</v>
      </c>
      <c r="AR61" t="s">
        <v>116</v>
      </c>
      <c r="AS61" t="s">
        <v>115</v>
      </c>
      <c r="AT61" t="s">
        <v>116</v>
      </c>
      <c r="AU61" t="s">
        <v>182</v>
      </c>
      <c r="AV61" t="s">
        <v>239</v>
      </c>
      <c r="AW61" t="s">
        <v>253</v>
      </c>
      <c r="AX61">
        <v>4751</v>
      </c>
      <c r="AY61" t="s">
        <v>395</v>
      </c>
      <c r="AZ61">
        <v>1</v>
      </c>
      <c r="BA61" t="s">
        <v>415</v>
      </c>
      <c r="BB61">
        <v>8</v>
      </c>
      <c r="BC61">
        <v>1</v>
      </c>
      <c r="BE61" t="s">
        <v>253</v>
      </c>
      <c r="BF61">
        <v>0</v>
      </c>
      <c r="BG61" t="s">
        <v>257</v>
      </c>
      <c r="BI61" t="s">
        <v>115</v>
      </c>
      <c r="BJ61" t="s">
        <v>239</v>
      </c>
      <c r="BK61" t="s">
        <v>253</v>
      </c>
      <c r="BL61">
        <v>1.0780200259279551</v>
      </c>
      <c r="BM61">
        <v>4751</v>
      </c>
      <c r="BN61" t="s">
        <v>116</v>
      </c>
      <c r="BO61" t="s">
        <v>182</v>
      </c>
      <c r="BP61">
        <v>8</v>
      </c>
      <c r="BQ61">
        <v>1809.002</v>
      </c>
      <c r="BR61">
        <v>1.2301789511806781E-2</v>
      </c>
      <c r="BS61">
        <v>0.31414610387549052</v>
      </c>
      <c r="BT61">
        <v>0.14151449252129075</v>
      </c>
      <c r="BU61">
        <v>6.1459999999999999</v>
      </c>
      <c r="BV61">
        <v>5.5279098641129197E-2</v>
      </c>
      <c r="BW61">
        <v>20.342708299935545</v>
      </c>
      <c r="BX61">
        <v>4</v>
      </c>
      <c r="BY61">
        <v>1</v>
      </c>
      <c r="BZ61">
        <v>368</v>
      </c>
    </row>
    <row r="62" spans="1:78" ht="16.5">
      <c r="A62" s="297" t="str">
        <f t="shared" si="1"/>
        <v>미추홀교통</v>
      </c>
      <c r="B62" s="108" t="str">
        <f t="shared" si="2"/>
        <v>허명국</v>
      </c>
      <c r="C62" s="109" t="str">
        <f t="shared" si="3"/>
        <v>D</v>
      </c>
      <c r="D62" s="110">
        <f t="shared" si="4"/>
        <v>0.83190476190476192</v>
      </c>
      <c r="E62" s="111">
        <f t="shared" si="5"/>
        <v>1022</v>
      </c>
      <c r="F62" s="112" t="str">
        <f t="shared" si="6"/>
        <v>12</v>
      </c>
      <c r="G62" s="113" t="str">
        <f t="shared" si="7"/>
        <v>70바2617</v>
      </c>
      <c r="H62" s="114">
        <f t="shared" si="8"/>
        <v>1</v>
      </c>
      <c r="I62" s="115">
        <f t="shared" si="9"/>
        <v>1895.9069999999999</v>
      </c>
      <c r="J62" s="116">
        <f t="shared" si="10"/>
        <v>2.1944171755667437E-2</v>
      </c>
      <c r="K62" s="116">
        <f t="shared" si="11"/>
        <v>0.38035686225796245</v>
      </c>
      <c r="L62" s="116">
        <f t="shared" si="12"/>
        <v>0.22205730555348971</v>
      </c>
      <c r="M62" s="117">
        <f t="shared" si="13"/>
        <v>12.651999999999999</v>
      </c>
      <c r="N62" s="118">
        <f t="shared" si="14"/>
        <v>0.63294243863227473</v>
      </c>
      <c r="O62" s="118">
        <f t="shared" si="15"/>
        <v>43.303811843091459</v>
      </c>
      <c r="P62" s="218">
        <f t="shared" si="16"/>
        <v>22</v>
      </c>
      <c r="Q62" s="219">
        <f t="shared" si="17"/>
        <v>12</v>
      </c>
      <c r="R62" s="219">
        <f t="shared" si="18"/>
        <v>821</v>
      </c>
      <c r="T62">
        <v>511</v>
      </c>
      <c r="U62">
        <v>1022</v>
      </c>
      <c r="V62" t="s">
        <v>237</v>
      </c>
      <c r="W62">
        <v>1895.9069999999999</v>
      </c>
      <c r="X62">
        <v>1084.94</v>
      </c>
      <c r="Y62">
        <v>1.7470000000000001</v>
      </c>
      <c r="Z62">
        <v>12.651999999999999</v>
      </c>
      <c r="AA62">
        <v>119.151911</v>
      </c>
      <c r="AB62">
        <v>2.61469</v>
      </c>
      <c r="AC62">
        <v>45.320247000000002</v>
      </c>
      <c r="AD62" s="1">
        <v>421</v>
      </c>
      <c r="AE62">
        <v>12</v>
      </c>
      <c r="AF62">
        <v>821</v>
      </c>
      <c r="AG62">
        <v>74</v>
      </c>
      <c r="AH62">
        <v>15.911678999999999</v>
      </c>
      <c r="AI62">
        <v>1524.9</v>
      </c>
      <c r="AJ62">
        <v>0</v>
      </c>
      <c r="AK62">
        <v>22</v>
      </c>
      <c r="AL62">
        <v>9531</v>
      </c>
      <c r="AM62">
        <v>0.83190476190476192</v>
      </c>
      <c r="AN62" t="s">
        <v>67</v>
      </c>
      <c r="AO62">
        <v>1895.9069999999999</v>
      </c>
      <c r="AP62" t="s">
        <v>339</v>
      </c>
      <c r="AQ62" t="s">
        <v>115</v>
      </c>
      <c r="AR62" t="s">
        <v>116</v>
      </c>
      <c r="AS62" t="s">
        <v>115</v>
      </c>
      <c r="AT62" t="s">
        <v>116</v>
      </c>
      <c r="AU62" t="s">
        <v>170</v>
      </c>
      <c r="AV62" t="s">
        <v>237</v>
      </c>
      <c r="AW62" t="s">
        <v>67</v>
      </c>
      <c r="AX62">
        <v>1022</v>
      </c>
      <c r="AY62" t="s">
        <v>374</v>
      </c>
      <c r="AZ62">
        <v>3</v>
      </c>
      <c r="BA62" t="s">
        <v>416</v>
      </c>
      <c r="BB62">
        <v>1</v>
      </c>
      <c r="BC62">
        <v>1</v>
      </c>
      <c r="BE62" t="s">
        <v>69</v>
      </c>
      <c r="BF62">
        <v>-1</v>
      </c>
      <c r="BG62" t="s">
        <v>259</v>
      </c>
      <c r="BI62" t="s">
        <v>115</v>
      </c>
      <c r="BJ62" t="s">
        <v>237</v>
      </c>
      <c r="BK62" t="s">
        <v>67</v>
      </c>
      <c r="BL62">
        <v>0.83190476190476192</v>
      </c>
      <c r="BM62">
        <v>1022</v>
      </c>
      <c r="BN62" t="s">
        <v>116</v>
      </c>
      <c r="BO62" t="s">
        <v>170</v>
      </c>
      <c r="BP62">
        <v>1</v>
      </c>
      <c r="BQ62">
        <v>1895.9069999999999</v>
      </c>
      <c r="BR62">
        <v>2.1944171755667437E-2</v>
      </c>
      <c r="BS62">
        <v>0.38035686225796245</v>
      </c>
      <c r="BT62">
        <v>0.22205730555348971</v>
      </c>
      <c r="BU62">
        <v>12.651999999999999</v>
      </c>
      <c r="BV62">
        <v>0.63294243863227473</v>
      </c>
      <c r="BW62">
        <v>43.303811843091459</v>
      </c>
      <c r="BX62">
        <v>22</v>
      </c>
      <c r="BY62">
        <v>12</v>
      </c>
      <c r="BZ62">
        <v>821</v>
      </c>
    </row>
    <row r="63" spans="1:78" ht="16.5">
      <c r="A63" s="296" t="str">
        <f t="shared" si="1"/>
        <v>미추홀교통</v>
      </c>
      <c r="B63" s="124" t="str">
        <f t="shared" si="2"/>
        <v>홍성현</v>
      </c>
      <c r="C63" s="125" t="str">
        <f t="shared" si="3"/>
        <v>B</v>
      </c>
      <c r="D63" s="126">
        <f t="shared" si="4"/>
        <v>0.92733316119787068</v>
      </c>
      <c r="E63" s="127">
        <f t="shared" si="5"/>
        <v>8648</v>
      </c>
      <c r="F63" s="128" t="str">
        <f t="shared" si="6"/>
        <v>12</v>
      </c>
      <c r="G63" s="129" t="str">
        <f t="shared" si="7"/>
        <v>70바2761</v>
      </c>
      <c r="H63" s="130">
        <f t="shared" si="8"/>
        <v>2</v>
      </c>
      <c r="I63" s="131">
        <f t="shared" si="9"/>
        <v>2179.8999999999996</v>
      </c>
      <c r="J63" s="132">
        <f t="shared" si="10"/>
        <v>8.8093450065792975E-3</v>
      </c>
      <c r="K63" s="132">
        <f t="shared" si="11"/>
        <v>0.3281799050211045</v>
      </c>
      <c r="L63" s="132">
        <f t="shared" si="12"/>
        <v>0.24955273177668705</v>
      </c>
      <c r="M63" s="133">
        <f t="shared" si="13"/>
        <v>9.4120000000000008</v>
      </c>
      <c r="N63" s="134">
        <f t="shared" si="14"/>
        <v>0.32111564750676641</v>
      </c>
      <c r="O63" s="134">
        <f t="shared" si="15"/>
        <v>12.110647277398048</v>
      </c>
      <c r="P63" s="216">
        <f t="shared" si="16"/>
        <v>1</v>
      </c>
      <c r="Q63" s="217">
        <f t="shared" si="17"/>
        <v>7</v>
      </c>
      <c r="R63" s="217">
        <f t="shared" si="18"/>
        <v>264</v>
      </c>
      <c r="T63">
        <v>511</v>
      </c>
      <c r="U63">
        <v>8648</v>
      </c>
      <c r="V63" t="s">
        <v>275</v>
      </c>
      <c r="W63">
        <v>2179.9</v>
      </c>
      <c r="X63">
        <v>1119.4159999999999</v>
      </c>
      <c r="Y63">
        <v>1.9470000000000001</v>
      </c>
      <c r="Z63">
        <v>9.4120000000000008</v>
      </c>
      <c r="AA63">
        <v>132.71327199999999</v>
      </c>
      <c r="AB63">
        <v>1.169117</v>
      </c>
      <c r="AC63">
        <v>43.553829</v>
      </c>
      <c r="AD63" s="1">
        <v>544</v>
      </c>
      <c r="AE63">
        <v>7</v>
      </c>
      <c r="AF63">
        <v>264</v>
      </c>
      <c r="AG63">
        <v>71</v>
      </c>
      <c r="AH63">
        <v>16.425636000000001</v>
      </c>
      <c r="AI63">
        <v>252.2</v>
      </c>
      <c r="AJ63">
        <v>0</v>
      </c>
      <c r="AK63">
        <v>1</v>
      </c>
      <c r="AL63">
        <v>70</v>
      </c>
      <c r="AM63">
        <v>0.92733316119787068</v>
      </c>
      <c r="AN63" t="s">
        <v>68</v>
      </c>
      <c r="AO63">
        <v>2090.4479999999999</v>
      </c>
      <c r="AP63" t="s">
        <v>340</v>
      </c>
      <c r="AQ63" t="s">
        <v>115</v>
      </c>
      <c r="AR63" t="s">
        <v>116</v>
      </c>
      <c r="AS63" t="s">
        <v>115</v>
      </c>
      <c r="AT63" t="s">
        <v>116</v>
      </c>
      <c r="AU63" t="s">
        <v>263</v>
      </c>
      <c r="AV63" t="s">
        <v>275</v>
      </c>
      <c r="AW63" t="s">
        <v>68</v>
      </c>
      <c r="AX63">
        <v>8648</v>
      </c>
      <c r="AY63" t="s">
        <v>368</v>
      </c>
      <c r="AZ63">
        <v>2</v>
      </c>
      <c r="BA63" t="s">
        <v>180</v>
      </c>
      <c r="BB63">
        <v>2</v>
      </c>
      <c r="BC63">
        <v>1</v>
      </c>
      <c r="BE63" t="s">
        <v>69</v>
      </c>
      <c r="BF63">
        <v>1</v>
      </c>
      <c r="BG63" t="s">
        <v>255</v>
      </c>
      <c r="BI63" t="s">
        <v>115</v>
      </c>
      <c r="BJ63" t="s">
        <v>275</v>
      </c>
      <c r="BK63" t="s">
        <v>68</v>
      </c>
      <c r="BL63">
        <v>0.92733316119787068</v>
      </c>
      <c r="BM63">
        <v>8648</v>
      </c>
      <c r="BN63" t="s">
        <v>116</v>
      </c>
      <c r="BO63" t="s">
        <v>263</v>
      </c>
      <c r="BP63">
        <v>2</v>
      </c>
      <c r="BQ63">
        <v>2179.8999999999996</v>
      </c>
      <c r="BR63">
        <v>8.8093450065792975E-3</v>
      </c>
      <c r="BS63">
        <v>0.3281799050211045</v>
      </c>
      <c r="BT63">
        <v>0.24955273177668699</v>
      </c>
      <c r="BU63">
        <v>9.4120000000000008</v>
      </c>
      <c r="BV63">
        <v>0.32111564750676641</v>
      </c>
      <c r="BW63">
        <v>12.110647277398048</v>
      </c>
      <c r="BX63">
        <v>1</v>
      </c>
      <c r="BY63">
        <v>7</v>
      </c>
      <c r="BZ63">
        <v>264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63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9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6" t="s">
        <v>341</v>
      </c>
      <c r="B2" s="247"/>
      <c r="C2" s="248"/>
      <c r="D2" s="249"/>
      <c r="E2" s="246"/>
      <c r="F2" s="250"/>
      <c r="G2" s="246"/>
      <c r="H2" s="246"/>
      <c r="I2" s="246"/>
      <c r="J2" s="246"/>
      <c r="K2" s="251"/>
      <c r="L2" s="251"/>
      <c r="M2" s="251"/>
      <c r="N2" s="251"/>
      <c r="O2" s="251"/>
      <c r="P2" s="251"/>
      <c r="Q2" s="251"/>
      <c r="R2" s="251"/>
    </row>
    <row r="3" spans="1:18">
      <c r="A3" s="251"/>
      <c r="B3" s="251"/>
      <c r="C3" s="251"/>
      <c r="D3" s="251"/>
      <c r="E3" s="251"/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1"/>
      <c r="Q3" s="251"/>
      <c r="R3" s="251"/>
    </row>
    <row r="4" spans="1:18" ht="26.25">
      <c r="A4" s="252" t="s">
        <v>342</v>
      </c>
      <c r="B4" s="253"/>
      <c r="C4" s="254"/>
      <c r="D4" s="255"/>
      <c r="E4" s="256"/>
      <c r="F4" s="257"/>
      <c r="G4" s="251"/>
      <c r="H4" s="256"/>
      <c r="I4" s="251"/>
      <c r="J4" s="251"/>
      <c r="K4" s="251"/>
      <c r="L4" s="251"/>
      <c r="M4" s="251"/>
      <c r="N4" s="251"/>
      <c r="O4" s="251"/>
      <c r="P4" s="251"/>
      <c r="Q4" s="251"/>
      <c r="R4" s="251"/>
    </row>
    <row r="5" spans="1:18" ht="26.25">
      <c r="A5" s="258" t="s">
        <v>343</v>
      </c>
      <c r="B5" s="251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</row>
    <row r="6" spans="1:18" ht="17.25">
      <c r="A6" s="259" t="s">
        <v>344</v>
      </c>
      <c r="B6" s="251"/>
      <c r="C6" s="251"/>
      <c r="D6" s="251"/>
      <c r="E6" s="251"/>
      <c r="F6" s="251"/>
      <c r="G6" s="251"/>
      <c r="H6" s="251"/>
      <c r="I6" s="251"/>
      <c r="J6" s="251"/>
      <c r="K6" s="251"/>
      <c r="L6" s="251"/>
      <c r="M6" s="251"/>
      <c r="N6" s="251"/>
      <c r="O6" s="251"/>
      <c r="P6" s="251"/>
      <c r="Q6" s="251"/>
      <c r="R6" s="251"/>
    </row>
    <row r="7" spans="1:18" ht="17.25">
      <c r="A7" s="259"/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251"/>
      <c r="P7" s="251"/>
      <c r="Q7" s="251"/>
      <c r="R7" s="251"/>
    </row>
    <row r="8" spans="1:18" ht="17.25">
      <c r="A8" s="260" t="s">
        <v>163</v>
      </c>
      <c r="B8" s="261"/>
      <c r="C8" s="261"/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</row>
    <row r="9" spans="1:18">
      <c r="A9" s="261"/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</row>
    <row r="10" spans="1:18">
      <c r="A10" s="261" t="s">
        <v>345</v>
      </c>
      <c r="B10" s="261"/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</row>
    <row r="11" spans="1:18">
      <c r="A11" s="261"/>
      <c r="B11" s="26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</row>
    <row r="12" spans="1:18">
      <c r="A12" s="251"/>
      <c r="B12" s="251"/>
      <c r="C12" s="251"/>
      <c r="D12" s="251"/>
      <c r="E12" s="251"/>
      <c r="F12" s="251"/>
      <c r="G12" s="251"/>
      <c r="H12" s="251"/>
      <c r="I12" s="251"/>
      <c r="J12" s="251"/>
      <c r="K12" s="251"/>
      <c r="L12" s="251"/>
      <c r="M12" s="251"/>
      <c r="N12" s="251"/>
      <c r="O12" s="251"/>
      <c r="P12" s="251"/>
      <c r="Q12" s="251"/>
      <c r="R12" s="251"/>
    </row>
    <row r="13" spans="1:18" ht="37.5" customHeight="1">
      <c r="A13" s="262" t="s">
        <v>0</v>
      </c>
      <c r="B13" s="263" t="s">
        <v>73</v>
      </c>
      <c r="C13" s="264" t="s">
        <v>65</v>
      </c>
      <c r="D13" s="264" t="s">
        <v>153</v>
      </c>
      <c r="E13" s="265" t="s">
        <v>139</v>
      </c>
      <c r="F13" s="263" t="s">
        <v>144</v>
      </c>
      <c r="G13" s="265" t="s">
        <v>142</v>
      </c>
      <c r="H13" s="265" t="s">
        <v>146</v>
      </c>
      <c r="I13" s="226" t="s">
        <v>148</v>
      </c>
      <c r="J13" s="265" t="s">
        <v>11</v>
      </c>
      <c r="K13" s="265" t="s">
        <v>12</v>
      </c>
      <c r="L13" s="265" t="s">
        <v>13</v>
      </c>
      <c r="M13" s="265" t="s">
        <v>104</v>
      </c>
      <c r="N13" s="265" t="s">
        <v>6</v>
      </c>
      <c r="O13" s="265" t="s">
        <v>7</v>
      </c>
      <c r="P13" s="265" t="s">
        <v>157</v>
      </c>
      <c r="Q13" s="266" t="s">
        <v>159</v>
      </c>
      <c r="R13" s="266" t="s">
        <v>160</v>
      </c>
    </row>
    <row r="14" spans="1:18" ht="16.5">
      <c r="A14" s="267" t="s">
        <v>115</v>
      </c>
      <c r="B14" s="268" t="s">
        <v>196</v>
      </c>
      <c r="C14" s="269" t="s">
        <v>67</v>
      </c>
      <c r="D14" s="270">
        <v>0.82571428571428562</v>
      </c>
      <c r="E14" s="271">
        <v>106</v>
      </c>
      <c r="F14" s="227" t="s">
        <v>116</v>
      </c>
      <c r="G14" s="272" t="s">
        <v>183</v>
      </c>
      <c r="H14" s="273">
        <v>1</v>
      </c>
      <c r="I14" s="228">
        <v>1989.095</v>
      </c>
      <c r="J14" s="274">
        <v>2.2694586444321999E-2</v>
      </c>
      <c r="K14" s="274">
        <v>0.398573021726772</v>
      </c>
      <c r="L14" s="274">
        <v>0.20210196094203645</v>
      </c>
      <c r="M14" s="275">
        <v>13.685</v>
      </c>
      <c r="N14" s="276">
        <v>0.100548239274645</v>
      </c>
      <c r="O14" s="276">
        <v>34.638868430115203</v>
      </c>
      <c r="P14" s="277">
        <v>22</v>
      </c>
      <c r="Q14" s="278">
        <v>2</v>
      </c>
      <c r="R14" s="278">
        <v>689</v>
      </c>
    </row>
    <row r="15" spans="1:18" ht="16.5">
      <c r="A15" s="267" t="s">
        <v>115</v>
      </c>
      <c r="B15" s="268" t="s">
        <v>197</v>
      </c>
      <c r="C15" s="269" t="s">
        <v>67</v>
      </c>
      <c r="D15" s="270">
        <v>0.83142857142857141</v>
      </c>
      <c r="E15" s="271">
        <v>8009</v>
      </c>
      <c r="F15" s="227" t="s">
        <v>116</v>
      </c>
      <c r="G15" s="272" t="s">
        <v>177</v>
      </c>
      <c r="H15" s="273">
        <v>1</v>
      </c>
      <c r="I15" s="228">
        <v>1033.71</v>
      </c>
      <c r="J15" s="274">
        <v>9.9836677910560365E-3</v>
      </c>
      <c r="K15" s="274">
        <v>0.3647983784931727</v>
      </c>
      <c r="L15" s="274">
        <v>0.2370103800872585</v>
      </c>
      <c r="M15" s="275">
        <v>11.933999999999999</v>
      </c>
      <c r="N15" s="276">
        <v>0.29021679194358185</v>
      </c>
      <c r="O15" s="276">
        <v>11.608671677743274</v>
      </c>
      <c r="P15" s="277">
        <v>7</v>
      </c>
      <c r="Q15" s="278">
        <v>3</v>
      </c>
      <c r="R15" s="278">
        <v>120</v>
      </c>
    </row>
    <row r="16" spans="1:18" ht="16.5">
      <c r="A16" s="267" t="s">
        <v>115</v>
      </c>
      <c r="B16" s="268" t="s">
        <v>207</v>
      </c>
      <c r="C16" s="269" t="s">
        <v>67</v>
      </c>
      <c r="D16" s="270">
        <v>0.8414285714285713</v>
      </c>
      <c r="E16" s="271">
        <v>5593</v>
      </c>
      <c r="F16" s="227" t="s">
        <v>116</v>
      </c>
      <c r="G16" s="272" t="s">
        <v>173</v>
      </c>
      <c r="H16" s="273">
        <v>1</v>
      </c>
      <c r="I16" s="228">
        <v>3689.482</v>
      </c>
      <c r="J16" s="274">
        <v>3.3400383434238456E-2</v>
      </c>
      <c r="K16" s="274">
        <v>0.34631419637244709</v>
      </c>
      <c r="L16" s="274">
        <v>0.17400816700013716</v>
      </c>
      <c r="M16" s="275">
        <v>13.129</v>
      </c>
      <c r="N16" s="276">
        <v>1.924389385827062</v>
      </c>
      <c r="O16" s="276">
        <v>55.644667733844479</v>
      </c>
      <c r="P16" s="277">
        <v>30</v>
      </c>
      <c r="Q16" s="278">
        <v>71</v>
      </c>
      <c r="R16" s="278">
        <v>2053</v>
      </c>
    </row>
    <row r="17" spans="1:18" ht="16.5">
      <c r="A17" s="267" t="s">
        <v>115</v>
      </c>
      <c r="B17" s="268" t="s">
        <v>209</v>
      </c>
      <c r="C17" s="269" t="s">
        <v>67</v>
      </c>
      <c r="D17" s="270">
        <v>0.84069149644580343</v>
      </c>
      <c r="E17" s="271">
        <v>714</v>
      </c>
      <c r="F17" s="227" t="s">
        <v>118</v>
      </c>
      <c r="G17" s="272" t="s">
        <v>188</v>
      </c>
      <c r="H17" s="273">
        <v>2</v>
      </c>
      <c r="I17" s="228">
        <v>2723.4319999999998</v>
      </c>
      <c r="J17" s="274">
        <v>1.3151816756462381E-2</v>
      </c>
      <c r="K17" s="274">
        <v>0.3046029684505685</v>
      </c>
      <c r="L17" s="274">
        <v>0.31687958428923507</v>
      </c>
      <c r="M17" s="275">
        <v>8.1039999999999992</v>
      </c>
      <c r="N17" s="276">
        <v>3.67183759315452E-2</v>
      </c>
      <c r="O17" s="276">
        <v>15.752183274632891</v>
      </c>
      <c r="P17" s="277">
        <v>1</v>
      </c>
      <c r="Q17" s="278">
        <v>1</v>
      </c>
      <c r="R17" s="278">
        <v>429</v>
      </c>
    </row>
    <row r="18" spans="1:18" ht="16.5">
      <c r="A18" s="267" t="s">
        <v>115</v>
      </c>
      <c r="B18" s="268" t="s">
        <v>211</v>
      </c>
      <c r="C18" s="269" t="s">
        <v>67</v>
      </c>
      <c r="D18" s="270">
        <v>0.81714285714285706</v>
      </c>
      <c r="E18" s="271">
        <v>8822</v>
      </c>
      <c r="F18" s="227" t="s">
        <v>116</v>
      </c>
      <c r="G18" s="272" t="s">
        <v>176</v>
      </c>
      <c r="H18" s="273">
        <v>1</v>
      </c>
      <c r="I18" s="228">
        <v>3231.1509999999998</v>
      </c>
      <c r="J18" s="274">
        <v>1.8907176019334372E-2</v>
      </c>
      <c r="K18" s="274">
        <v>0.3692773004722894</v>
      </c>
      <c r="L18" s="274">
        <v>0.22344978615979261</v>
      </c>
      <c r="M18" s="275">
        <v>11.281000000000001</v>
      </c>
      <c r="N18" s="276">
        <v>1.2070002299490181</v>
      </c>
      <c r="O18" s="276">
        <v>12.99846401483558</v>
      </c>
      <c r="P18" s="277">
        <v>40</v>
      </c>
      <c r="Q18" s="278">
        <v>39</v>
      </c>
      <c r="R18" s="278">
        <v>420</v>
      </c>
    </row>
    <row r="19" spans="1:18" ht="16.5">
      <c r="A19" s="267" t="s">
        <v>115</v>
      </c>
      <c r="B19" s="268" t="s">
        <v>212</v>
      </c>
      <c r="C19" s="269" t="s">
        <v>70</v>
      </c>
      <c r="D19" s="270">
        <v>0.76481175862577266</v>
      </c>
      <c r="E19" s="271">
        <v>2824</v>
      </c>
      <c r="F19" s="227" t="s">
        <v>118</v>
      </c>
      <c r="G19" s="272" t="s">
        <v>191</v>
      </c>
      <c r="H19" s="273">
        <v>4</v>
      </c>
      <c r="I19" s="228">
        <v>1087.192</v>
      </c>
      <c r="J19" s="274">
        <v>2.6697331193570994E-2</v>
      </c>
      <c r="K19" s="274">
        <v>0.35775619377030499</v>
      </c>
      <c r="L19" s="274">
        <v>0.27686002104504082</v>
      </c>
      <c r="M19" s="275">
        <v>10.535</v>
      </c>
      <c r="N19" s="276">
        <v>0.18396014687378126</v>
      </c>
      <c r="O19" s="276">
        <v>32.285005776348612</v>
      </c>
      <c r="P19" s="277">
        <v>25</v>
      </c>
      <c r="Q19" s="278">
        <v>2</v>
      </c>
      <c r="R19" s="278">
        <v>351</v>
      </c>
    </row>
    <row r="20" spans="1:18" ht="16.5">
      <c r="A20" s="267" t="s">
        <v>115</v>
      </c>
      <c r="B20" s="268" t="s">
        <v>213</v>
      </c>
      <c r="C20" s="269" t="s">
        <v>70</v>
      </c>
      <c r="D20" s="270">
        <v>0.78709298496563196</v>
      </c>
      <c r="E20" s="271">
        <v>8777</v>
      </c>
      <c r="F20" s="227" t="s">
        <v>118</v>
      </c>
      <c r="G20" s="272" t="s">
        <v>184</v>
      </c>
      <c r="H20" s="273">
        <v>2</v>
      </c>
      <c r="I20" s="228">
        <v>6496.174</v>
      </c>
      <c r="J20" s="274">
        <v>3.1642900445329025E-2</v>
      </c>
      <c r="K20" s="274">
        <v>0.32776578693625474</v>
      </c>
      <c r="L20" s="274">
        <v>0.31326131350545722</v>
      </c>
      <c r="M20" s="275">
        <v>8.98</v>
      </c>
      <c r="N20" s="276">
        <v>0.41562926116203169</v>
      </c>
      <c r="O20" s="276">
        <v>16.086391774604561</v>
      </c>
      <c r="P20" s="277">
        <v>104</v>
      </c>
      <c r="Q20" s="278">
        <v>27</v>
      </c>
      <c r="R20" s="278">
        <v>1045</v>
      </c>
    </row>
    <row r="21" spans="1:18" ht="16.5">
      <c r="A21" s="267" t="s">
        <v>115</v>
      </c>
      <c r="B21" s="268" t="s">
        <v>214</v>
      </c>
      <c r="C21" s="269" t="s">
        <v>67</v>
      </c>
      <c r="D21" s="270">
        <v>0.84286488105979873</v>
      </c>
      <c r="E21" s="271">
        <v>5169</v>
      </c>
      <c r="F21" s="227" t="s">
        <v>118</v>
      </c>
      <c r="G21" s="272" t="s">
        <v>186</v>
      </c>
      <c r="H21" s="273">
        <v>3</v>
      </c>
      <c r="I21" s="228">
        <v>850.14800000000002</v>
      </c>
      <c r="J21" s="274">
        <v>3.219964320970984E-2</v>
      </c>
      <c r="K21" s="274">
        <v>0.3014915552380239</v>
      </c>
      <c r="L21" s="274">
        <v>0.23760568748029753</v>
      </c>
      <c r="M21" s="275">
        <v>9.1170000000000009</v>
      </c>
      <c r="N21" s="276">
        <v>0.11762657796054334</v>
      </c>
      <c r="O21" s="276">
        <v>7.8809807233564033</v>
      </c>
      <c r="P21" s="277">
        <v>4</v>
      </c>
      <c r="Q21" s="278">
        <v>1</v>
      </c>
      <c r="R21" s="278">
        <v>67</v>
      </c>
    </row>
    <row r="22" spans="1:18" ht="16.5">
      <c r="A22" s="267" t="s">
        <v>115</v>
      </c>
      <c r="B22" s="268" t="s">
        <v>216</v>
      </c>
      <c r="C22" s="269" t="s">
        <v>67</v>
      </c>
      <c r="D22" s="270">
        <v>0.81238683491737063</v>
      </c>
      <c r="E22" s="271">
        <v>11</v>
      </c>
      <c r="F22" s="227" t="s">
        <v>118</v>
      </c>
      <c r="G22" s="272" t="s">
        <v>191</v>
      </c>
      <c r="H22" s="273">
        <v>3</v>
      </c>
      <c r="I22" s="228">
        <v>2263.7339999999999</v>
      </c>
      <c r="J22" s="274">
        <v>3.1147830489114531E-2</v>
      </c>
      <c r="K22" s="274">
        <v>0.32458327658966241</v>
      </c>
      <c r="L22" s="274">
        <v>0.28536921740805238</v>
      </c>
      <c r="M22" s="275">
        <v>8.5549999999999997</v>
      </c>
      <c r="N22" s="276">
        <v>8.8349602912709713E-2</v>
      </c>
      <c r="O22" s="276">
        <v>3.401459712139324</v>
      </c>
      <c r="P22" s="277">
        <v>17</v>
      </c>
      <c r="Q22" s="278">
        <v>2</v>
      </c>
      <c r="R22" s="278">
        <v>77</v>
      </c>
    </row>
    <row r="23" spans="1:18" ht="16.5">
      <c r="A23" s="267" t="s">
        <v>115</v>
      </c>
      <c r="B23" s="268" t="s">
        <v>220</v>
      </c>
      <c r="C23" s="269" t="s">
        <v>67</v>
      </c>
      <c r="D23" s="270">
        <v>0.81812421161488458</v>
      </c>
      <c r="E23" s="271">
        <v>3423</v>
      </c>
      <c r="F23" s="227" t="s">
        <v>118</v>
      </c>
      <c r="G23" s="272" t="s">
        <v>188</v>
      </c>
      <c r="H23" s="273">
        <v>4</v>
      </c>
      <c r="I23" s="228">
        <v>1130.5010000000002</v>
      </c>
      <c r="J23" s="274">
        <v>2.179001828794613E-2</v>
      </c>
      <c r="K23" s="274">
        <v>0.31681734910617831</v>
      </c>
      <c r="L23" s="274">
        <v>0.29898248652588544</v>
      </c>
      <c r="M23" s="275">
        <v>8.2609999999999992</v>
      </c>
      <c r="N23" s="276">
        <v>0</v>
      </c>
      <c r="O23" s="276">
        <v>9.9071119795559657</v>
      </c>
      <c r="P23" s="277">
        <v>2</v>
      </c>
      <c r="Q23" s="278">
        <v>0</v>
      </c>
      <c r="R23" s="278">
        <v>112</v>
      </c>
    </row>
    <row r="24" spans="1:18" ht="16.5">
      <c r="A24" s="267" t="s">
        <v>115</v>
      </c>
      <c r="B24" s="268" t="s">
        <v>223</v>
      </c>
      <c r="C24" s="269" t="s">
        <v>67</v>
      </c>
      <c r="D24" s="270">
        <v>0.84158665870057914</v>
      </c>
      <c r="E24" s="271">
        <v>259</v>
      </c>
      <c r="F24" s="227" t="s">
        <v>118</v>
      </c>
      <c r="G24" s="272" t="s">
        <v>190</v>
      </c>
      <c r="H24" s="273">
        <v>3</v>
      </c>
      <c r="I24" s="228">
        <v>2178.482</v>
      </c>
      <c r="J24" s="274">
        <v>2.6049257413454961E-2</v>
      </c>
      <c r="K24" s="274">
        <v>0.33405181887978752</v>
      </c>
      <c r="L24" s="274">
        <v>0.31078623913158226</v>
      </c>
      <c r="M24" s="275">
        <v>8.1780000000000008</v>
      </c>
      <c r="N24" s="276">
        <v>0</v>
      </c>
      <c r="O24" s="276">
        <v>2.8001149424232104</v>
      </c>
      <c r="P24" s="277">
        <v>44</v>
      </c>
      <c r="Q24" s="278">
        <v>0</v>
      </c>
      <c r="R24" s="278">
        <v>63</v>
      </c>
    </row>
    <row r="25" spans="1:18" ht="16.5">
      <c r="A25" s="267" t="s">
        <v>115</v>
      </c>
      <c r="B25" s="268" t="s">
        <v>228</v>
      </c>
      <c r="C25" s="269" t="s">
        <v>67</v>
      </c>
      <c r="D25" s="270">
        <v>0.83142857142857141</v>
      </c>
      <c r="E25" s="271">
        <v>3840</v>
      </c>
      <c r="F25" s="227" t="s">
        <v>116</v>
      </c>
      <c r="G25" s="272" t="s">
        <v>179</v>
      </c>
      <c r="H25" s="273">
        <v>1</v>
      </c>
      <c r="I25" s="228">
        <v>2006.365</v>
      </c>
      <c r="J25" s="274">
        <v>2.4138516019539466E-2</v>
      </c>
      <c r="K25" s="274">
        <v>0.39495326176289874</v>
      </c>
      <c r="L25" s="274">
        <v>0.22229255394706346</v>
      </c>
      <c r="M25" s="275">
        <v>13.221</v>
      </c>
      <c r="N25" s="276">
        <v>0.14952413942627588</v>
      </c>
      <c r="O25" s="276">
        <v>31.400069279517933</v>
      </c>
      <c r="P25" s="277">
        <v>36</v>
      </c>
      <c r="Q25" s="278">
        <v>3</v>
      </c>
      <c r="R25" s="278">
        <v>630</v>
      </c>
    </row>
    <row r="26" spans="1:18" ht="16.5">
      <c r="A26" s="267" t="s">
        <v>115</v>
      </c>
      <c r="B26" s="268" t="s">
        <v>229</v>
      </c>
      <c r="C26" s="269" t="s">
        <v>67</v>
      </c>
      <c r="D26" s="270">
        <v>0.84128785496954162</v>
      </c>
      <c r="E26" s="271">
        <v>6585</v>
      </c>
      <c r="F26" s="227" t="s">
        <v>116</v>
      </c>
      <c r="G26" s="272" t="s">
        <v>170</v>
      </c>
      <c r="H26" s="273">
        <v>10</v>
      </c>
      <c r="I26" s="228">
        <v>1330.8709999999999</v>
      </c>
      <c r="J26" s="274">
        <v>5.92159531234403E-3</v>
      </c>
      <c r="K26" s="274">
        <v>0.39351254353516929</v>
      </c>
      <c r="L26" s="274">
        <v>0.19611217015022492</v>
      </c>
      <c r="M26" s="275">
        <v>12.009</v>
      </c>
      <c r="N26" s="276">
        <v>0.3005550500386589</v>
      </c>
      <c r="O26" s="276">
        <v>32.084251591626838</v>
      </c>
      <c r="P26" s="277">
        <v>14</v>
      </c>
      <c r="Q26" s="278">
        <v>4</v>
      </c>
      <c r="R26" s="278">
        <v>427</v>
      </c>
    </row>
    <row r="27" spans="1:18" ht="16.5">
      <c r="A27" s="267" t="s">
        <v>115</v>
      </c>
      <c r="B27" s="268" t="s">
        <v>230</v>
      </c>
      <c r="C27" s="269" t="s">
        <v>67</v>
      </c>
      <c r="D27" s="270">
        <v>0.82074174995987048</v>
      </c>
      <c r="E27" s="271">
        <v>5851</v>
      </c>
      <c r="F27" s="227" t="s">
        <v>116</v>
      </c>
      <c r="G27" s="272" t="s">
        <v>177</v>
      </c>
      <c r="H27" s="273">
        <v>2</v>
      </c>
      <c r="I27" s="228">
        <v>1301.441</v>
      </c>
      <c r="J27" s="274">
        <v>2.5309959758235467E-2</v>
      </c>
      <c r="K27" s="274">
        <v>0.40157288737421004</v>
      </c>
      <c r="L27" s="274">
        <v>0.14522364056457418</v>
      </c>
      <c r="M27" s="275">
        <v>11.977</v>
      </c>
      <c r="N27" s="276">
        <v>7.683790506062127E-2</v>
      </c>
      <c r="O27" s="276">
        <v>48.023690662888292</v>
      </c>
      <c r="P27" s="277">
        <v>21</v>
      </c>
      <c r="Q27" s="278">
        <v>1</v>
      </c>
      <c r="R27" s="278">
        <v>625</v>
      </c>
    </row>
    <row r="28" spans="1:18" ht="16.5">
      <c r="A28" s="267" t="s">
        <v>115</v>
      </c>
      <c r="B28" s="268" t="s">
        <v>251</v>
      </c>
      <c r="C28" s="269" t="s">
        <v>67</v>
      </c>
      <c r="D28" s="270">
        <v>0.81095238095238098</v>
      </c>
      <c r="E28" s="271">
        <v>5380</v>
      </c>
      <c r="F28" s="227" t="s">
        <v>116</v>
      </c>
      <c r="G28" s="272" t="s">
        <v>169</v>
      </c>
      <c r="H28" s="273">
        <v>1</v>
      </c>
      <c r="I28" s="228">
        <v>1342.8009999999999</v>
      </c>
      <c r="J28" s="274">
        <v>2.3111240000909992E-2</v>
      </c>
      <c r="K28" s="274">
        <v>0.37910867700667228</v>
      </c>
      <c r="L28" s="274">
        <v>0.17426260480890318</v>
      </c>
      <c r="M28" s="275">
        <v>14.347</v>
      </c>
      <c r="N28" s="276">
        <v>0.14894239727256683</v>
      </c>
      <c r="O28" s="276">
        <v>12.362218973623047</v>
      </c>
      <c r="P28" s="277">
        <v>27</v>
      </c>
      <c r="Q28" s="278">
        <v>2</v>
      </c>
      <c r="R28" s="278">
        <v>166</v>
      </c>
    </row>
    <row r="29" spans="1:18" ht="16.5">
      <c r="A29" s="267" t="s">
        <v>115</v>
      </c>
      <c r="B29" s="268" t="s">
        <v>237</v>
      </c>
      <c r="C29" s="269" t="s">
        <v>67</v>
      </c>
      <c r="D29" s="270">
        <v>0.83190476190476192</v>
      </c>
      <c r="E29" s="271">
        <v>1022</v>
      </c>
      <c r="F29" s="227" t="s">
        <v>116</v>
      </c>
      <c r="G29" s="272" t="s">
        <v>170</v>
      </c>
      <c r="H29" s="273">
        <v>1</v>
      </c>
      <c r="I29" s="228">
        <v>1895.9069999999999</v>
      </c>
      <c r="J29" s="274">
        <v>2.1944171755667437E-2</v>
      </c>
      <c r="K29" s="274">
        <v>0.38035686225796245</v>
      </c>
      <c r="L29" s="274">
        <v>0.22205730555348971</v>
      </c>
      <c r="M29" s="275">
        <v>12.651999999999999</v>
      </c>
      <c r="N29" s="276">
        <v>0.63294243863227473</v>
      </c>
      <c r="O29" s="276">
        <v>43.303811843091459</v>
      </c>
      <c r="P29" s="277">
        <v>22</v>
      </c>
      <c r="Q29" s="278">
        <v>12</v>
      </c>
      <c r="R29" s="278">
        <v>821</v>
      </c>
    </row>
  </sheetData>
  <phoneticPr fontId="2" type="noConversion"/>
  <conditionalFormatting sqref="C14:D29">
    <cfRule type="containsText" dxfId="41" priority="1" operator="containsText" text="F">
      <formula>NOT(ISERROR(SEARCH("F",C14)))</formula>
    </cfRule>
    <cfRule type="containsText" dxfId="40" priority="2" operator="containsText" text="D">
      <formula>NOT(ISERROR(SEARCH("D",C14)))</formula>
    </cfRule>
    <cfRule type="containsText" dxfId="39" priority="3" operator="containsText" text="C">
      <formula>NOT(ISERROR(SEARCH("C",C14)))</formula>
    </cfRule>
    <cfRule type="containsText" dxfId="38" priority="4" operator="containsText" text="B">
      <formula>NOT(ISERROR(SEARCH("B",C14)))</formula>
    </cfRule>
    <cfRule type="containsText" dxfId="37" priority="5" operator="containsText" text="A">
      <formula>NOT(ISERROR(SEARCH("A",C14)))</formula>
    </cfRule>
    <cfRule type="containsText" dxfId="3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2024-12-03T07:17:45Z</dcterms:modified>
</cp:coreProperties>
</file>