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BE7D8D2E-E185-4677-B1F3-1852D725F97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명단'!$A$13:$R$36</definedName>
    <definedName name="_xlnm._FilterDatabase" localSheetId="4" hidden="1">운전자별!$A$4:$BR$37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운전자별!$A$1:$R$38</definedName>
    <definedName name="_xlnm.Print_Area" localSheetId="1">종합!$A$1:$L$123</definedName>
    <definedName name="_xlnm.Print_Area" localSheetId="3">차량별!$A$1:$T$24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" i="7" l="1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23" i="60" l="1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F23" i="60" l="1"/>
  <c r="F24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I55" i="12" a="1"/>
  <c r="H55" i="12" a="1"/>
  <c r="E55" i="12" a="1"/>
  <c r="J55" i="12" a="1"/>
  <c r="F55" i="12" a="1"/>
  <c r="D55" i="12" a="1"/>
  <c r="G55" i="12" a="1"/>
  <c r="D55" i="12" l="1"/>
  <c r="G55" i="12"/>
  <c r="J55" i="12"/>
  <c r="F55" i="12"/>
  <c r="I55" i="12"/>
  <c r="E55" i="12"/>
  <c r="H55" i="12"/>
  <c r="F14" i="60"/>
  <c r="F22" i="60"/>
  <c r="F15" i="60"/>
  <c r="F17" i="60"/>
  <c r="F16" i="60"/>
  <c r="F21" i="60"/>
  <c r="F13" i="60"/>
  <c r="F18" i="60"/>
  <c r="F19" i="60"/>
  <c r="F20" i="60"/>
  <c r="F12" i="60"/>
  <c r="F11" i="60"/>
  <c r="H68" i="12" l="1"/>
  <c r="G68" i="12"/>
  <c r="G70" i="12" l="1"/>
  <c r="G71" i="12"/>
  <c r="G75" i="12"/>
  <c r="G72" i="12"/>
  <c r="G74" i="12"/>
  <c r="G69" i="12"/>
  <c r="G73" i="12"/>
  <c r="H70" i="12"/>
  <c r="H74" i="12"/>
  <c r="H69" i="12"/>
  <c r="H73" i="12"/>
  <c r="H72" i="12"/>
  <c r="H75" i="12"/>
  <c r="H71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F68" i="12" l="1"/>
  <c r="B113" i="12"/>
  <c r="K68" i="12"/>
  <c r="I68" i="12"/>
  <c r="J68" i="12"/>
  <c r="F70" i="12" l="1"/>
  <c r="B114" i="12"/>
  <c r="B115" i="12"/>
  <c r="J73" i="12"/>
  <c r="J74" i="12"/>
  <c r="J71" i="12"/>
  <c r="J70" i="12"/>
  <c r="J75" i="12"/>
  <c r="J72" i="12"/>
  <c r="J69" i="12"/>
  <c r="I75" i="12"/>
  <c r="I72" i="12"/>
  <c r="I73" i="12"/>
  <c r="I74" i="12"/>
  <c r="I71" i="12"/>
  <c r="I70" i="12"/>
  <c r="I69" i="12"/>
  <c r="K73" i="12"/>
  <c r="K74" i="12"/>
  <c r="K71" i="12"/>
  <c r="U69" i="12"/>
  <c r="K75" i="12"/>
  <c r="K72" i="12"/>
  <c r="K70" i="12"/>
  <c r="K69" i="12"/>
  <c r="F75" i="12"/>
  <c r="F72" i="12"/>
  <c r="F73" i="12"/>
  <c r="F74" i="12"/>
  <c r="F71" i="12"/>
  <c r="F69" i="12"/>
  <c r="D114" i="12" l="1"/>
  <c r="G114" i="12"/>
  <c r="J10" i="12"/>
  <c r="J33" i="12" s="1"/>
  <c r="N27" i="12"/>
  <c r="K29" i="12"/>
  <c r="D29" i="12" l="1"/>
  <c r="N55" i="12" a="1"/>
  <c r="N55" i="12" l="1"/>
  <c r="K55" i="12" s="1" a="1"/>
  <c r="K55" i="12" s="1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13" i="12"/>
  <c r="H114" i="12"/>
  <c r="G115" i="12"/>
  <c r="E113" i="12"/>
  <c r="I115" i="12"/>
  <c r="D113" i="12"/>
  <c r="J113" i="12"/>
  <c r="E115" i="12"/>
  <c r="G113" i="12"/>
  <c r="H115" i="12"/>
  <c r="I114" i="12"/>
  <c r="F113" i="12"/>
  <c r="F114" i="12"/>
  <c r="J115" i="12"/>
  <c r="J114" i="12"/>
  <c r="F115" i="12"/>
  <c r="E114" i="12"/>
  <c r="D115" i="12"/>
  <c r="H11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<sst xmlns="http://schemas.openxmlformats.org/spreadsheetml/2006/main" count="1497" uniqueCount="344">
  <si>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</si>
  <si>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</si>
  <si>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</si>
  <si>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</si>
  <si>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</si>
  <si>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</si>
  <si>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</si>
  <si>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</si>
  <si>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</si>
  <si>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</si>
  <si>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</si>
  <si>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</si>
  <si>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</si>
  <si>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</si>
  <si>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</si>
  <si>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</si>
  <si>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</si>
  <si>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</si>
  <si>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</si>
  <si>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</si>
  <si>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</si>
  <si>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</si>
  <si>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</si>
  <si>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</si>
  <si>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</si>
  <si>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</si>
  <si>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</si>
  <si>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</si>
  <si>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</si>
  <si>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</si>
  <si>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</si>
  <si>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</si>
  <si>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</si>
  <si>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</si>
  <si>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</si>
  <si>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</si>
  <si>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</si>
  <si>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</si>
  <si>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</si>
  <si>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</si>
  <si>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</si>
  <si>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</si>
  <si>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</si>
  <si>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</si>
  <si>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</si>
  <si>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</si>
  <si>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</si>
  <si>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</si>
  <si>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</si>
  <si>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</si>
  <si>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</si>
  <si>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</si>
  <si>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</si>
  <si>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</si>
  <si>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</si>
  <si>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</si>
  <si>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</si>
  <si>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</si>
  <si>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</si>
  <si>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</si>
  <si>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</si>
  <si>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</si>
  <si>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</si>
  <si>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</si>
  <si>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</si>
  <si>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</si>
  <si>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</si>
  <si>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</si>
  <si>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</si>
  <si>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</si>
  <si>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</si>
  <si>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</si>
  <si>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</si>
  <si>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</si>
  <si>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</si>
  <si>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</si>
  <si>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</si>
  <si>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</si>
  <si>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</si>
  <si>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</si>
  <si>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</si>
  <si>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</si>
  <si>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</si>
  <si>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</si>
  <si>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</si>
  <si>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</si>
  <si>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</si>
  <si>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</si>
  <si>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</si>
  <si>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</si>
  <si>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</si>
  <si>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</si>
  <si>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</si>
  <si>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</si>
  <si>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</si>
  <si>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</si>
  <si>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</si>
  <si>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</si>
  <si>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</si>
  <si>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</si>
  <si>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</si>
  <si>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</si>
  <si>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</si>
  <si>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</si>
  <si>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</si>
  <si>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</si>
  <si>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</si>
  <si>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</si>
  <si>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</si>
  <si>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</si>
  <si>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</si>
  <si>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</si>
  <si>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</si>
  <si>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</si>
  <si>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</si>
  <si>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인천제물포교통</t>
  </si>
  <si>
    <t>30</t>
  </si>
  <si>
    <t>78</t>
  </si>
  <si>
    <t>급행97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</si>
  <si>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</si>
  <si>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</si>
  <si>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</si>
  <si>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</si>
  <si>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</si>
  <si>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</si>
  <si>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</si>
  <si>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</si>
  <si>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</si>
  <si>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</si>
  <si>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</si>
  <si>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</si>
  <si>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</si>
  <si>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</si>
  <si>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</si>
  <si>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</si>
  <si>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</si>
  <si>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</si>
  <si>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</si>
  <si>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</si>
  <si>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</si>
  <si>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</si>
  <si>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</si>
  <si>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</si>
  <si>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</si>
  <si>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</si>
  <si>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</si>
  <si>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</si>
  <si>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</si>
  <si>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</si>
  <si>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</si>
  <si>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</si>
  <si>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</si>
  <si>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</si>
  <si>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</si>
  <si>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</si>
  <si>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</si>
  <si>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</si>
  <si>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</si>
  <si>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</si>
  <si>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</si>
  <si>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</si>
  <si>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</si>
  <si>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</si>
  <si>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</si>
  <si>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</si>
  <si>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</si>
  <si>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</si>
  <si>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</si>
  <si>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</si>
  <si>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인천제물포교통</t>
    <phoneticPr fontId="2" type="noConversion"/>
  </si>
  <si>
    <t>70바2602</t>
  </si>
  <si>
    <t>3030</t>
  </si>
  <si>
    <t>70바2688</t>
  </si>
  <si>
    <t>인천제물포교통30D1</t>
  </si>
  <si>
    <t>70바2712</t>
  </si>
  <si>
    <t>70바2713</t>
  </si>
  <si>
    <t>70바2765</t>
  </si>
  <si>
    <t>70바2783</t>
  </si>
  <si>
    <t>인천제물포교통30F1</t>
  </si>
  <si>
    <t>70바2829</t>
  </si>
  <si>
    <t>70바2837</t>
  </si>
  <si>
    <t>70바2608</t>
  </si>
  <si>
    <t>70바2445</t>
  </si>
  <si>
    <t>70바2831</t>
  </si>
  <si>
    <t>70바2832</t>
  </si>
  <si>
    <t>70바2834</t>
  </si>
  <si>
    <t>70바2835</t>
  </si>
  <si>
    <t>70바2854</t>
  </si>
  <si>
    <t>70바2858</t>
  </si>
  <si>
    <t>70바2859</t>
  </si>
  <si>
    <t>권인호</t>
  </si>
  <si>
    <t>김승호</t>
  </si>
  <si>
    <t>김종섭</t>
  </si>
  <si>
    <t>김종윤</t>
  </si>
  <si>
    <t>김혁길</t>
  </si>
  <si>
    <t>김현국</t>
  </si>
  <si>
    <t>김홍배</t>
  </si>
  <si>
    <t>남형우</t>
  </si>
  <si>
    <t>박광수</t>
  </si>
  <si>
    <t>박성수</t>
  </si>
  <si>
    <t>신정호</t>
  </si>
  <si>
    <t>신철광</t>
  </si>
  <si>
    <t>안맹순</t>
  </si>
  <si>
    <t>이재성</t>
  </si>
  <si>
    <t>이태식</t>
  </si>
  <si>
    <t>이한우</t>
  </si>
  <si>
    <t>조대식</t>
  </si>
  <si>
    <t>차명옥</t>
  </si>
  <si>
    <t>표정철</t>
  </si>
  <si>
    <t>하태권</t>
  </si>
  <si>
    <t>한정철</t>
  </si>
  <si>
    <t>홍석하</t>
  </si>
  <si>
    <t>인천전체</t>
  </si>
  <si>
    <t>0%(0명)</t>
  </si>
  <si>
    <t>=</t>
  </si>
  <si>
    <t>▲</t>
  </si>
  <si>
    <t>인천제물포교통30D4</t>
  </si>
  <si>
    <t>인천제물포교통30C1</t>
  </si>
  <si>
    <t>인천제물포교통30D3</t>
  </si>
  <si>
    <t>인천제물포교통30D2</t>
  </si>
  <si>
    <t>7878</t>
  </si>
  <si>
    <t>인천제물포교통78F1</t>
  </si>
  <si>
    <t>급행97급행97</t>
  </si>
  <si>
    <t>인천제물포교통급행97D1</t>
  </si>
  <si>
    <t>인천제물포교통급행97F1</t>
  </si>
  <si>
    <t>NULL</t>
  </si>
  <si>
    <t>조영돈</t>
  </si>
  <si>
    <t>70바2802</t>
  </si>
  <si>
    <t>인천제물포교통30B1</t>
  </si>
  <si>
    <t>인천제물포교통급행97D2</t>
  </si>
  <si>
    <t>인천제물포교통급행97D3</t>
  </si>
  <si>
    <t>V</t>
    <phoneticPr fontId="2" type="noConversion"/>
  </si>
  <si>
    <t>D</t>
    <phoneticPr fontId="2" type="noConversion"/>
  </si>
  <si>
    <t>개선율(유카전)</t>
  </si>
  <si>
    <t>순위</t>
  </si>
  <si>
    <t>인천제물포교통30D5</t>
  </si>
  <si>
    <t>70바2711</t>
  </si>
  <si>
    <t>인천제물포교통30F2</t>
  </si>
  <si>
    <t>인천제물포교통급행97D4</t>
  </si>
  <si>
    <t>인천제물포교통급행97D5</t>
  </si>
  <si>
    <t>70바2860</t>
  </si>
  <si>
    <t>김은범</t>
  </si>
  <si>
    <t>박우선</t>
  </si>
  <si>
    <t>정현성</t>
  </si>
  <si>
    <t>최준수</t>
  </si>
  <si>
    <t>황수완</t>
  </si>
  <si>
    <t>인천제물포교통30B2</t>
  </si>
  <si>
    <t>▽</t>
  </si>
  <si>
    <t>인천제물포교통급행97B1</t>
  </si>
  <si>
    <t>인천제물포교통급행97D7</t>
  </si>
  <si>
    <t>인천제물포교통급행97D6</t>
  </si>
  <si>
    <t>53022182171.203</t>
  </si>
  <si>
    <t>53066972065.541</t>
  </si>
  <si>
    <t>53083733842.974</t>
  </si>
  <si>
    <t>53041732607.093</t>
  </si>
  <si>
    <t>5302190203.326</t>
  </si>
  <si>
    <t>53051212211.104</t>
  </si>
  <si>
    <t>5301863250.222</t>
  </si>
  <si>
    <t>5306623590.527</t>
  </si>
  <si>
    <t>53054093928.739</t>
  </si>
  <si>
    <t>류봉희</t>
  </si>
  <si>
    <t>53063562523.526</t>
  </si>
  <si>
    <t>53089985147.112</t>
  </si>
  <si>
    <t>53085432381.483</t>
  </si>
  <si>
    <t>530411300.304</t>
  </si>
  <si>
    <t>53043972709.661</t>
  </si>
  <si>
    <t>53096271421.608</t>
  </si>
  <si>
    <t>53053331406.716</t>
  </si>
  <si>
    <t>53072663829.558</t>
  </si>
  <si>
    <t>이준용</t>
  </si>
  <si>
    <t>5308571142.678</t>
  </si>
  <si>
    <t>53069925599.742</t>
  </si>
  <si>
    <t>53016552304.911</t>
  </si>
  <si>
    <t>이형일</t>
  </si>
  <si>
    <t>53028475923.372</t>
  </si>
  <si>
    <t>정영수</t>
  </si>
  <si>
    <t>53088421412.587</t>
  </si>
  <si>
    <t>53040275473.523</t>
  </si>
  <si>
    <t>5309462726.714</t>
  </si>
  <si>
    <t>53010625551.592</t>
  </si>
  <si>
    <t>5305343252.05</t>
  </si>
  <si>
    <t>5302108421.586</t>
  </si>
  <si>
    <t>최준호</t>
  </si>
  <si>
    <t>5305838608.23</t>
  </si>
  <si>
    <t>A</t>
  </si>
  <si>
    <t>53015582082.029</t>
  </si>
  <si>
    <t>53039991819.857</t>
  </si>
  <si>
    <t>53062772783.322</t>
  </si>
  <si>
    <t>53017112604.633</t>
  </si>
  <si>
    <t>5302802807.778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</si>
  <si>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</si>
  <si>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</si>
  <si>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</si>
  <si>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</si>
  <si>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</si>
  <si>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급감속관리 명단</t>
    <phoneticPr fontId="2" type="noConversion"/>
  </si>
  <si>
    <t>분석기간: 24.11.01-24.11.30</t>
  </si>
  <si>
    <t>24'11</t>
    <phoneticPr fontId="2" type="noConversion"/>
  </si>
  <si>
    <t>31위/(32개사)</t>
  </si>
  <si>
    <t>3%(1명)</t>
  </si>
  <si>
    <t>14%(5명)</t>
  </si>
  <si>
    <t>49%(17명)</t>
  </si>
  <si>
    <t>20%(7명)</t>
  </si>
  <si>
    <t>20%(2명)</t>
  </si>
  <si>
    <t>11%(1명)</t>
  </si>
  <si>
    <t>10%(1명)</t>
  </si>
  <si>
    <t>50%(5명)</t>
  </si>
  <si>
    <t>78%(7명)</t>
  </si>
  <si>
    <t>100%(1명)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</si>
  <si>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</si>
  <si>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</si>
  <si>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</si>
  <si>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</si>
  <si>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</si>
  <si>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</si>
  <si>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</si>
  <si>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53031411353.794</t>
  </si>
  <si>
    <t>급행97급행97C</t>
  </si>
  <si>
    <t>인천제물포교통급행97C3</t>
  </si>
  <si>
    <t>급행97급행97F</t>
  </si>
  <si>
    <t>인천제물포교통급행97F2</t>
  </si>
  <si>
    <t>인천제물포교통급행97C2</t>
  </si>
  <si>
    <t>인천제물포교통급행97F4</t>
  </si>
  <si>
    <t>급행97급행97D</t>
  </si>
  <si>
    <t>인천제물포교통급행97D8</t>
  </si>
  <si>
    <t>3030C</t>
  </si>
  <si>
    <t>인천제물포교통30C2</t>
  </si>
  <si>
    <t>3030F</t>
  </si>
  <si>
    <t>급행97급행97B</t>
  </si>
  <si>
    <t>NEW</t>
  </si>
  <si>
    <t>new</t>
  </si>
  <si>
    <t>인천제물포교통급행97F3</t>
  </si>
  <si>
    <t>인천제물포교통급행97B2</t>
  </si>
  <si>
    <t>3030B</t>
  </si>
  <si>
    <t>3030D</t>
  </si>
  <si>
    <t>인천제물포교통30D6</t>
  </si>
  <si>
    <t>인천제물포교통급행97C1</t>
  </si>
  <si>
    <t>7878D</t>
  </si>
  <si>
    <t>인천제물포교통78D1</t>
  </si>
  <si>
    <t>7878F</t>
  </si>
  <si>
    <t>급행97급행97A</t>
  </si>
  <si>
    <t>인천제물포교통급행97A1</t>
  </si>
  <si>
    <t>인천제물포교통급행97D10</t>
  </si>
  <si>
    <t>인천제물포교통급행97B3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</si>
</sst>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85" fontId="10" fillId="6" borderId="0" xfId="0" applyNumberFormat="1" applyFont="1" applyFill="1">
      <alignment vertical="center"/>
    </xf>
    <xf numFmtId="185" fontId="10" fillId="0" borderId="0" xfId="0" applyNumberFormat="1" applyFont="1">
      <alignment vertical="center"/>
    </xf>
    <xf numFmtId="180" fontId="63" fillId="13" borderId="0" xfId="0" applyNumberFormat="1" applyFont="1" applyFill="1" applyAlignment="1">
      <alignment horizontal="center" vertical="center"/>
    </xf>
    <xf numFmtId="180" fontId="63" fillId="6" borderId="0" xfId="0" applyNumberFormat="1" applyFont="1" applyFill="1" applyAlignment="1">
      <alignment horizontal="center" vertical="center"/>
    </xf>
    <xf numFmtId="185" fontId="79" fillId="10" borderId="29" xfId="0" applyNumberFormat="1" applyFont="1" applyFill="1" applyBorder="1" applyAlignment="1">
      <alignment horizontal="center" vertical="center" wrapText="1"/>
    </xf>
    <xf numFmtId="185" fontId="79" fillId="10" borderId="23" xfId="0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0" fontId="29" fillId="0" borderId="0" xfId="0" quotePrefix="1" applyFont="1">
      <alignment vertical="center"/>
    </xf>
    <xf numFmtId="180" fontId="38" fillId="16" borderId="0" xfId="562" applyNumberFormat="1" applyFont="1" applyFill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80" fontId="63" fillId="16" borderId="0" xfId="568" applyNumberFormat="1" applyFont="1" applyFill="1" applyAlignment="1">
      <alignment horizontal="center" vertical="center"/>
    </xf>
    <xf numFmtId="193" fontId="41" fillId="9" borderId="42" xfId="568" applyNumberFormat="1" applyFont="1" applyFill="1" applyBorder="1" applyAlignment="1">
      <alignment horizontal="center" vertical="center"/>
    </xf>
    <xf numFmtId="177" fontId="42" fillId="0" borderId="43" xfId="4" applyNumberFormat="1" applyFont="1" applyBorder="1" applyAlignment="1">
      <alignment horizontal="center" vertical="center" wrapText="1"/>
    </xf>
    <xf numFmtId="177" fontId="43" fillId="10" borderId="43" xfId="4" applyNumberFormat="1" applyFont="1" applyFill="1" applyBorder="1" applyAlignment="1">
      <alignment horizontal="center" vertical="center" wrapText="1"/>
    </xf>
    <xf numFmtId="9" fontId="43" fillId="0" borderId="44" xfId="569" applyFont="1" applyBorder="1" applyAlignment="1">
      <alignment horizontal="center" vertical="center"/>
    </xf>
    <xf numFmtId="194" fontId="41" fillId="9" borderId="45" xfId="568" applyNumberFormat="1" applyFont="1" applyFill="1" applyBorder="1" applyAlignment="1">
      <alignment horizontal="center" vertical="center"/>
    </xf>
    <xf numFmtId="9" fontId="80" fillId="0" borderId="46" xfId="569" applyFont="1" applyBorder="1" applyAlignment="1">
      <alignment horizontal="center" vertical="center"/>
    </xf>
    <xf numFmtId="178" fontId="80" fillId="0" borderId="46" xfId="569" applyNumberFormat="1" applyFont="1" applyBorder="1" applyAlignment="1">
      <alignment horizontal="center" vertical="center"/>
    </xf>
    <xf numFmtId="0" fontId="81" fillId="9" borderId="45" xfId="568" applyFont="1" applyFill="1" applyBorder="1" applyAlignment="1">
      <alignment horizontal="center" vertical="center"/>
    </xf>
    <xf numFmtId="178" fontId="42" fillId="0" borderId="47" xfId="569" applyNumberFormat="1" applyFont="1" applyBorder="1" applyAlignment="1">
      <alignment horizontal="right" vertical="center" wrapText="1"/>
    </xf>
    <xf numFmtId="10" fontId="43" fillId="10" borderId="47" xfId="569" applyNumberFormat="1" applyFont="1" applyFill="1" applyBorder="1" applyAlignment="1">
      <alignment horizontal="center" vertical="center" wrapText="1"/>
    </xf>
    <xf numFmtId="178" fontId="43" fillId="0" borderId="46" xfId="569" applyNumberFormat="1" applyFont="1" applyBorder="1" applyAlignment="1">
      <alignment horizontal="right" vertical="center"/>
    </xf>
    <xf numFmtId="0" fontId="41" fillId="9" borderId="48" xfId="568" applyFont="1" applyFill="1" applyBorder="1" applyAlignment="1">
      <alignment horizontal="center" vertical="center"/>
    </xf>
    <xf numFmtId="10" fontId="42" fillId="0" borderId="49" xfId="569" applyNumberFormat="1" applyFont="1" applyBorder="1" applyAlignment="1">
      <alignment horizontal="center" vertical="center" wrapText="1"/>
    </xf>
    <xf numFmtId="187" fontId="82" fillId="10" borderId="49" xfId="569" applyNumberFormat="1" applyFont="1" applyFill="1" applyBorder="1" applyAlignment="1">
      <alignment horizontal="centerContinuous" vertical="center"/>
    </xf>
    <xf numFmtId="187" fontId="82" fillId="10" borderId="50" xfId="569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184" fontId="8" fillId="0" borderId="0" xfId="1" applyNumberFormat="1" applyFont="1" applyFill="1" applyBorder="1">
      <alignment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78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9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648-435B-BF0B-B985462A3E54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3F4-4D56-9DE5-BDC32F6395B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9C6-45AB-A77F-CA11324F606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A29-4524-9585-C737277E1DED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971-4D29-96C1-DC38B06C955D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971-4D29-96C1-DC38B06C95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1.8703212966418323</c:v>
                </c:pt>
                <c:pt idx="1">
                  <c:v>2.1749039625540454</c:v>
                </c:pt>
                <c:pt idx="2">
                  <c:v>2.126560743455836</c:v>
                </c:pt>
                <c:pt idx="3">
                  <c:v>2.0802752526703294</c:v>
                </c:pt>
                <c:pt idx="4">
                  <c:v>2.0042734979857362</c:v>
                </c:pt>
                <c:pt idx="5">
                  <c:v>1.8960121515333608</c:v>
                </c:pt>
                <c:pt idx="6">
                  <c:v>1.8380886431875543</c:v>
                </c:pt>
                <c:pt idx="7">
                  <c:v>1.7936088855561547</c:v>
                </c:pt>
                <c:pt idx="8">
                  <c:v>1.8396130929211192</c:v>
                </c:pt>
                <c:pt idx="9">
                  <c:v>1.923112974249948</c:v>
                </c:pt>
                <c:pt idx="10">
                  <c:v>1.9247127304988354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</c:v>
                </c:pt>
                <c:pt idx="1">
                  <c:v>2.8571428571428571E-2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0.48571428571428571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0.2</c:v>
                </c:pt>
                <c:pt idx="1">
                  <c:v>0.1111111111111111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0.5</c:v>
                </c:pt>
                <c:pt idx="1">
                  <c:v>0.77777777777777779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</c:v>
                </c:pt>
                <c:pt idx="1">
                  <c:v>0.1111111111111111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761217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42583</xdr:colOff>
      <xdr:row>15</xdr:row>
      <xdr:rowOff>190500</xdr:rowOff>
    </xdr:from>
    <xdr:to>
      <xdr:col>5</xdr:col>
      <xdr:colOff>806825</xdr:colOff>
      <xdr:row>16</xdr:row>
      <xdr:rowOff>233087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84495" y="4997824"/>
          <a:ext cx="764242" cy="33393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0AB12F8-47D2-41CE-9A2E-CA1AF7E1265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4.5%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481853</xdr:colOff>
      <xdr:row>15</xdr:row>
      <xdr:rowOff>168088</xdr:rowOff>
    </xdr:from>
    <xdr:to>
      <xdr:col>5</xdr:col>
      <xdr:colOff>717176</xdr:colOff>
      <xdr:row>17</xdr:row>
      <xdr:rowOff>112059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123765" y="4975412"/>
          <a:ext cx="235323" cy="526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591669</xdr:colOff>
      <xdr:row>13</xdr:row>
      <xdr:rowOff>255494</xdr:rowOff>
    </xdr:from>
    <xdr:to>
      <xdr:col>6</xdr:col>
      <xdr:colOff>748555</xdr:colOff>
      <xdr:row>15</xdr:row>
      <xdr:rowOff>154642</xdr:rowOff>
    </xdr:to>
    <xdr:sp macro="" textlink="$K$21">
      <xdr:nvSpPr>
        <xdr:cNvPr id="19" name="TextBox 18">
          <a:extLst>
            <a:ext uri="{FF2B5EF4-FFF2-40B4-BE49-F238E27FC236}">
              <a16:creationId xmlns:a16="http://schemas.microsoft.com/office/drawing/2014/main" id="{2D36283B-6247-44DB-B24C-BA38BAA6FC0B}"/>
            </a:ext>
          </a:extLst>
        </xdr:cNvPr>
        <xdr:cNvSpPr txBox="1"/>
      </xdr:nvSpPr>
      <xdr:spPr>
        <a:xfrm>
          <a:off x="4233581" y="44801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1FEAE52-F46A-40B4-A53E-E0C410C871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134470</xdr:colOff>
      <xdr:row>15</xdr:row>
      <xdr:rowOff>134470</xdr:rowOff>
    </xdr:from>
    <xdr:to>
      <xdr:col>6</xdr:col>
      <xdr:colOff>302558</xdr:colOff>
      <xdr:row>15</xdr:row>
      <xdr:rowOff>156882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F6120D82-765E-4313-8020-974E27A9C5FF}"/>
            </a:ext>
          </a:extLst>
        </xdr:cNvPr>
        <xdr:cNvCxnSpPr/>
      </xdr:nvCxnSpPr>
      <xdr:spPr>
        <a:xfrm flipV="1">
          <a:off x="4650441" y="4941794"/>
          <a:ext cx="168088" cy="22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3.85546875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108</v>
      </c>
      <c r="C2" s="56"/>
      <c r="D2" s="56"/>
      <c r="E2" s="56"/>
      <c r="F2" s="56"/>
      <c r="G2" s="56"/>
      <c r="H2" s="56"/>
      <c r="I2" s="56"/>
      <c r="J2" s="56"/>
      <c r="K2" s="300" t="s">
        <v>296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110</v>
      </c>
      <c r="C4" s="301" t="s">
        <v>38</v>
      </c>
      <c r="D4" s="301"/>
      <c r="E4" s="61" t="s">
        <v>109</v>
      </c>
      <c r="F4" s="61" t="s">
        <v>64</v>
      </c>
      <c r="G4" s="92" t="s">
        <v>112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297</v>
      </c>
      <c r="C5" s="302" t="s">
        <v>169</v>
      </c>
      <c r="D5" s="302"/>
      <c r="E5" s="62">
        <v>3</v>
      </c>
      <c r="F5" s="63">
        <v>22</v>
      </c>
      <c r="G5" s="93" t="s">
        <v>162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4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5"/>
      <c r="P9" s="305"/>
    </row>
    <row r="10" spans="1:28" ht="23.25" customHeight="1" thickBot="1">
      <c r="G10" s="6"/>
      <c r="H10" s="188" t="s">
        <v>89</v>
      </c>
      <c r="I10" s="189" t="s">
        <v>90</v>
      </c>
      <c r="J10" s="251" t="str">
        <f>C5</f>
        <v>인천제물포교통</v>
      </c>
      <c r="K10" s="190" t="s">
        <v>91</v>
      </c>
      <c r="X10" s="304"/>
      <c r="Z10" s="39"/>
      <c r="AA10" s="39"/>
      <c r="AB10" s="39"/>
    </row>
    <row r="11" spans="1:28" ht="23.25" customHeight="1" thickTop="1">
      <c r="G11" s="6"/>
      <c r="H11" s="283">
        <v>1</v>
      </c>
      <c r="I11" s="284">
        <v>2.0099999999999998</v>
      </c>
      <c r="J11" s="285">
        <v>1.8703212966418323</v>
      </c>
      <c r="K11" s="286"/>
      <c r="M11" s="2"/>
      <c r="Y11" s="306"/>
      <c r="Z11" s="252"/>
      <c r="AA11" s="298"/>
      <c r="AB11" s="39"/>
    </row>
    <row r="12" spans="1:28" ht="23.25" customHeight="1">
      <c r="G12" s="6"/>
      <c r="H12" s="287">
        <v>2</v>
      </c>
      <c r="I12" s="284">
        <v>2.3662575846193561</v>
      </c>
      <c r="J12" s="285">
        <v>2.1749039625540454</v>
      </c>
      <c r="K12" s="288">
        <v>0.16285045059321734</v>
      </c>
      <c r="M12" s="298"/>
      <c r="Y12" s="306"/>
      <c r="Z12" s="252"/>
      <c r="AA12" s="298"/>
      <c r="AB12" s="39"/>
    </row>
    <row r="13" spans="1:28" ht="23.25" customHeight="1">
      <c r="G13" s="6"/>
      <c r="H13" s="287">
        <v>3</v>
      </c>
      <c r="I13" s="284">
        <v>2.37</v>
      </c>
      <c r="J13" s="285">
        <v>2.126560743455836</v>
      </c>
      <c r="K13" s="289">
        <v>-2.222774887100698E-2</v>
      </c>
      <c r="M13" s="298"/>
      <c r="Y13" s="306"/>
      <c r="Z13" s="252"/>
      <c r="AA13" s="298"/>
      <c r="AB13" s="39"/>
    </row>
    <row r="14" spans="1:28" ht="23.25" customHeight="1">
      <c r="G14" s="6"/>
      <c r="H14" s="287">
        <v>4</v>
      </c>
      <c r="I14" s="284">
        <v>2.33</v>
      </c>
      <c r="J14" s="285">
        <v>2.0802752526703294</v>
      </c>
      <c r="K14" s="289">
        <v>-2.1765421433619037E-2</v>
      </c>
      <c r="M14" s="298"/>
      <c r="Y14" s="306"/>
      <c r="Z14" s="252"/>
      <c r="AA14" s="298"/>
      <c r="AB14" s="39"/>
    </row>
    <row r="15" spans="1:28" ht="23.25" customHeight="1">
      <c r="G15" s="6"/>
      <c r="H15" s="287">
        <v>5</v>
      </c>
      <c r="I15" s="284">
        <v>2.2850259626150282</v>
      </c>
      <c r="J15" s="285">
        <v>2.0042734979857362</v>
      </c>
      <c r="K15" s="289">
        <v>-3.6534470420216847E-2</v>
      </c>
      <c r="M15" s="298"/>
      <c r="Y15" s="306"/>
      <c r="Z15" s="252"/>
      <c r="AA15" s="298"/>
      <c r="AB15" s="39"/>
    </row>
    <row r="16" spans="1:28" ht="23.25" customHeight="1">
      <c r="G16" s="6"/>
      <c r="H16" s="287">
        <v>6</v>
      </c>
      <c r="I16" s="284">
        <v>2.0664933427553414</v>
      </c>
      <c r="J16" s="285">
        <v>1.8960121515333608</v>
      </c>
      <c r="K16" s="289">
        <v>-5.4015256181941473E-2</v>
      </c>
      <c r="M16" s="298"/>
      <c r="Y16" s="306"/>
      <c r="Z16" s="252"/>
      <c r="AA16" s="298"/>
      <c r="AB16" s="39"/>
    </row>
    <row r="17" spans="2:28" ht="23.25" customHeight="1">
      <c r="G17" s="6"/>
      <c r="H17" s="287">
        <v>7</v>
      </c>
      <c r="I17" s="284">
        <v>2.13</v>
      </c>
      <c r="J17" s="285">
        <v>1.8380886431875543</v>
      </c>
      <c r="K17" s="289">
        <v>-3.0550177802901812E-2</v>
      </c>
      <c r="M17" s="298"/>
      <c r="Y17" s="306"/>
      <c r="Z17" s="252"/>
      <c r="AA17" s="298"/>
      <c r="AB17" s="39"/>
    </row>
    <row r="18" spans="2:28" ht="23.25" customHeight="1">
      <c r="G18" s="6"/>
      <c r="H18" s="287">
        <v>8</v>
      </c>
      <c r="I18" s="284">
        <v>2.08</v>
      </c>
      <c r="J18" s="285">
        <v>1.7936088855561547</v>
      </c>
      <c r="K18" s="289">
        <v>-2.4198918695381377E-2</v>
      </c>
      <c r="M18" s="298"/>
      <c r="Y18" s="306"/>
      <c r="Z18" s="252"/>
      <c r="AA18" s="298"/>
      <c r="AB18" s="39"/>
    </row>
    <row r="19" spans="2:28" ht="23.25" customHeight="1">
      <c r="G19" s="6"/>
      <c r="H19" s="287">
        <v>9</v>
      </c>
      <c r="I19" s="284">
        <v>2.13</v>
      </c>
      <c r="J19" s="285">
        <v>1.8396130929211192</v>
      </c>
      <c r="K19" s="289">
        <v>2.5648962678226139E-2</v>
      </c>
      <c r="M19" s="298"/>
      <c r="Y19" s="306"/>
      <c r="Z19" s="252"/>
      <c r="AA19" s="298"/>
      <c r="AB19" s="39"/>
    </row>
    <row r="20" spans="2:28" ht="23.25" customHeight="1">
      <c r="G20" s="6"/>
      <c r="H20" s="287">
        <v>10</v>
      </c>
      <c r="I20" s="284">
        <v>2.25</v>
      </c>
      <c r="J20" s="285">
        <v>1.923112974249948</v>
      </c>
      <c r="K20" s="289">
        <v>4.5389914678330312E-2</v>
      </c>
      <c r="M20" s="298"/>
      <c r="Y20" s="306"/>
      <c r="Z20" s="252"/>
      <c r="AA20" s="298"/>
      <c r="AB20" s="39"/>
    </row>
    <row r="21" spans="2:28" ht="23.25" customHeight="1">
      <c r="G21" s="6"/>
      <c r="H21" s="287">
        <v>11</v>
      </c>
      <c r="I21" s="284">
        <v>2.25</v>
      </c>
      <c r="J21" s="285">
        <v>1.9247127304988354</v>
      </c>
      <c r="K21" s="289">
        <v>8.3185765491045061E-4</v>
      </c>
      <c r="M21" s="298"/>
      <c r="Y21" s="306"/>
      <c r="Z21" s="252"/>
      <c r="AA21" s="298"/>
      <c r="AB21" s="39"/>
    </row>
    <row r="22" spans="2:28" ht="23.25" customHeight="1">
      <c r="G22" s="6"/>
      <c r="H22" s="290" t="s">
        <v>233</v>
      </c>
      <c r="I22" s="291">
        <v>0.11940298507462699</v>
      </c>
      <c r="J22" s="292">
        <v>2.9081331616478412E-2</v>
      </c>
      <c r="K22" s="293">
        <v>-9.0321653458148576E-2</v>
      </c>
      <c r="M22" s="298"/>
      <c r="Y22" s="306"/>
      <c r="Z22" s="252"/>
      <c r="AA22" s="298"/>
      <c r="AB22" s="39"/>
    </row>
    <row r="23" spans="2:28" ht="23.25" customHeight="1">
      <c r="H23" s="294" t="s">
        <v>234</v>
      </c>
      <c r="I23" s="295"/>
      <c r="J23" s="296" t="s">
        <v>298</v>
      </c>
      <c r="K23" s="297"/>
      <c r="M23" s="298"/>
      <c r="X23" s="2"/>
      <c r="Y23" s="2"/>
      <c r="AB23" s="39"/>
    </row>
    <row r="24" spans="2:28" ht="9" customHeight="1">
      <c r="M24" s="298"/>
      <c r="X24" s="2"/>
      <c r="Y24" s="2"/>
      <c r="AB24" s="298"/>
    </row>
    <row r="25" spans="2:28" ht="16.5" customHeight="1">
      <c r="B25" s="51" t="s">
        <v>124</v>
      </c>
      <c r="C25" s="51"/>
      <c r="D25" s="50"/>
      <c r="E25" s="50"/>
      <c r="F25" s="50"/>
      <c r="G25" s="50"/>
      <c r="H25" s="50"/>
      <c r="I25" s="50"/>
      <c r="J25" s="50"/>
      <c r="K25" s="50"/>
      <c r="M25" s="298" t="s">
        <v>231</v>
      </c>
      <c r="X25" s="2"/>
      <c r="Y25" s="2"/>
      <c r="AB25" s="298"/>
    </row>
    <row r="26" spans="2:28" ht="27.75" customHeight="1">
      <c r="B26" s="55" t="s">
        <v>62</v>
      </c>
      <c r="C26" s="55" t="s">
        <v>98</v>
      </c>
      <c r="D26" s="55" t="s">
        <v>100</v>
      </c>
      <c r="E26" s="55" t="s">
        <v>101</v>
      </c>
      <c r="F26" s="55" t="s">
        <v>102</v>
      </c>
      <c r="G26" s="55" t="s">
        <v>103</v>
      </c>
      <c r="H26" s="55" t="s">
        <v>6</v>
      </c>
      <c r="I26" s="55" t="s">
        <v>7</v>
      </c>
      <c r="J26" s="55" t="s">
        <v>104</v>
      </c>
      <c r="K26" s="55" t="s">
        <v>70</v>
      </c>
      <c r="M26" s="298"/>
      <c r="X26" s="2"/>
      <c r="Y26" s="2"/>
      <c r="AB26" s="298"/>
    </row>
    <row r="27" spans="2:28" ht="23.25" customHeight="1">
      <c r="B27" s="74" t="s">
        <v>212</v>
      </c>
      <c r="C27" s="75">
        <v>11</v>
      </c>
      <c r="D27" s="76">
        <v>2.129985566672973E-2</v>
      </c>
      <c r="E27" s="76">
        <v>0.36079073148477359</v>
      </c>
      <c r="F27" s="76">
        <v>0.19984554721691175</v>
      </c>
      <c r="G27" s="77">
        <v>12.713409531510235</v>
      </c>
      <c r="H27" s="78">
        <v>0.55245803618933897</v>
      </c>
      <c r="I27" s="78">
        <v>19.627044114695678</v>
      </c>
      <c r="J27" s="79">
        <v>2.2536266468896193</v>
      </c>
      <c r="K27" s="80" t="s">
        <v>68</v>
      </c>
      <c r="M27" s="298"/>
      <c r="N27" s="307" t="str">
        <f>C5</f>
        <v>인천제물포교통</v>
      </c>
      <c r="Y27" s="2"/>
    </row>
    <row r="28" spans="2:28" ht="22.5" customHeight="1">
      <c r="B28" s="247" t="s">
        <v>115</v>
      </c>
      <c r="C28" s="67">
        <v>11</v>
      </c>
      <c r="D28" s="68">
        <v>4.1012317096350198E-2</v>
      </c>
      <c r="E28" s="68">
        <v>0.36438252765325257</v>
      </c>
      <c r="F28" s="68">
        <v>0.22536295057863268</v>
      </c>
      <c r="G28" s="69">
        <v>14.225949999999997</v>
      </c>
      <c r="H28" s="70">
        <v>1.0880720191901101</v>
      </c>
      <c r="I28" s="70">
        <v>45.032670258014008</v>
      </c>
      <c r="J28" s="71">
        <v>1.9247127304988354</v>
      </c>
      <c r="K28" s="72" t="s">
        <v>66</v>
      </c>
      <c r="M28" s="298"/>
      <c r="N28" s="39" t="s">
        <v>66</v>
      </c>
      <c r="O28" s="39">
        <v>35</v>
      </c>
      <c r="Y28" s="2"/>
    </row>
    <row r="29" spans="2:28" ht="22.5" customHeight="1">
      <c r="B29" s="52" t="s">
        <v>105</v>
      </c>
      <c r="C29" s="52"/>
      <c r="D29" s="65">
        <f>D28/D27-1</f>
        <v>0.92547394395780991</v>
      </c>
      <c r="E29" s="65">
        <f t="shared" ref="E29:J29" si="0">E28/E27-1</f>
        <v>9.95534489951444E-3</v>
      </c>
      <c r="F29" s="65">
        <f t="shared" si="0"/>
        <v>0.12768562380839255</v>
      </c>
      <c r="G29" s="65">
        <f t="shared" si="0"/>
        <v>0.11897205582349279</v>
      </c>
      <c r="H29" s="65">
        <f t="shared" si="0"/>
        <v>0.96951071016225554</v>
      </c>
      <c r="I29" s="65">
        <f t="shared" si="0"/>
        <v>1.2944193733327354</v>
      </c>
      <c r="J29" s="65">
        <f t="shared" si="0"/>
        <v>-0.14594871641438034</v>
      </c>
      <c r="K29" s="66" t="str">
        <f>J23</f>
        <v>31위/(32개사)</v>
      </c>
      <c r="M29" s="2" t="s">
        <v>159</v>
      </c>
      <c r="N29" s="308">
        <v>0</v>
      </c>
      <c r="O29" s="39">
        <v>0</v>
      </c>
      <c r="X29" s="2"/>
      <c r="Y29" s="2"/>
    </row>
    <row r="30" spans="2:28" ht="22.5" customHeight="1">
      <c r="M30" s="2" t="s">
        <v>160</v>
      </c>
      <c r="N30" s="308">
        <v>2.8571428571428571E-2</v>
      </c>
      <c r="O30" s="39">
        <v>1</v>
      </c>
      <c r="X30" s="2"/>
      <c r="Y30" s="2"/>
    </row>
    <row r="31" spans="2:28" ht="17.25" customHeight="1">
      <c r="B31" s="51" t="s">
        <v>125</v>
      </c>
      <c r="C31" s="51"/>
      <c r="D31" s="50"/>
      <c r="E31" s="50"/>
      <c r="F31" s="50"/>
      <c r="G31" s="50"/>
      <c r="H31" s="50"/>
      <c r="I31" s="50"/>
      <c r="J31" s="50"/>
      <c r="K31" s="50"/>
      <c r="M31" s="2" t="s">
        <v>114</v>
      </c>
      <c r="N31" s="308">
        <v>0.14285714285714285</v>
      </c>
      <c r="O31" s="39">
        <v>5</v>
      </c>
      <c r="X31" s="2"/>
      <c r="Y31" s="2"/>
    </row>
    <row r="32" spans="2:28" ht="22.5" customHeight="1">
      <c r="B32" s="59"/>
      <c r="C32" s="59"/>
      <c r="M32" s="2" t="s">
        <v>161</v>
      </c>
      <c r="N32" s="308">
        <v>0.14285714285714285</v>
      </c>
      <c r="O32" s="39">
        <v>5</v>
      </c>
      <c r="X32" s="2"/>
      <c r="Y32" s="2"/>
    </row>
    <row r="33" spans="2:28" ht="22.5" customHeight="1" thickBot="1">
      <c r="H33" s="191" t="s">
        <v>89</v>
      </c>
      <c r="I33" s="192" t="s">
        <v>90</v>
      </c>
      <c r="J33" s="250" t="str">
        <f>J10</f>
        <v>인천제물포교통</v>
      </c>
      <c r="K33" s="193" t="s">
        <v>113</v>
      </c>
      <c r="M33" s="2" t="s">
        <v>162</v>
      </c>
      <c r="N33" s="308">
        <v>0.48571428571428571</v>
      </c>
      <c r="O33" s="39">
        <v>17</v>
      </c>
      <c r="X33" s="2"/>
      <c r="Y33" s="2"/>
    </row>
    <row r="34" spans="2:28" ht="22.5" customHeight="1" thickTop="1">
      <c r="H34" s="198" t="s">
        <v>107</v>
      </c>
      <c r="I34" s="199" t="s">
        <v>68</v>
      </c>
      <c r="J34" s="200" t="s">
        <v>66</v>
      </c>
      <c r="K34" s="201"/>
      <c r="M34" s="2" t="s">
        <v>74</v>
      </c>
      <c r="N34" s="308">
        <v>0.2</v>
      </c>
      <c r="O34" s="39">
        <v>7</v>
      </c>
      <c r="X34" s="2"/>
      <c r="Z34" s="39"/>
      <c r="AA34" s="39"/>
      <c r="AB34" s="39"/>
    </row>
    <row r="35" spans="2:28" ht="21" customHeight="1">
      <c r="H35" s="194" t="s">
        <v>92</v>
      </c>
      <c r="I35" s="195">
        <v>8.5347657415696804E-2</v>
      </c>
      <c r="J35" s="196" t="s">
        <v>213</v>
      </c>
      <c r="K35" s="197">
        <v>-8.5347657415696804E-2</v>
      </c>
      <c r="M35" s="2"/>
      <c r="X35" s="2"/>
      <c r="Z35" s="39"/>
      <c r="AA35" s="39"/>
      <c r="AB35" s="39"/>
    </row>
    <row r="36" spans="2:28" ht="21" customHeight="1">
      <c r="H36" s="180" t="s">
        <v>93</v>
      </c>
      <c r="I36" s="172">
        <v>9.7881229483736204E-2</v>
      </c>
      <c r="J36" s="181" t="s">
        <v>299</v>
      </c>
      <c r="K36" s="182">
        <v>-6.9309800912307637E-2</v>
      </c>
      <c r="L36" s="4"/>
      <c r="M36" s="2"/>
      <c r="X36" s="2"/>
      <c r="Z36" s="39"/>
      <c r="AA36" s="39"/>
      <c r="AB36" s="39"/>
    </row>
    <row r="37" spans="2:28" ht="21" customHeight="1">
      <c r="H37" s="179" t="s">
        <v>94</v>
      </c>
      <c r="I37" s="172">
        <v>0.17547000895255147</v>
      </c>
      <c r="J37" s="181" t="s">
        <v>300</v>
      </c>
      <c r="K37" s="182">
        <v>-3.2612866095408616E-2</v>
      </c>
      <c r="L37" s="4"/>
      <c r="M37" s="2"/>
      <c r="X37" s="2"/>
      <c r="Z37" s="39"/>
      <c r="AA37" s="39"/>
      <c r="AB37" s="39"/>
    </row>
    <row r="38" spans="2:28" ht="21" customHeight="1">
      <c r="H38" s="179" t="s">
        <v>97</v>
      </c>
      <c r="I38" s="172">
        <v>0.2348552670844524</v>
      </c>
      <c r="J38" s="181" t="s">
        <v>300</v>
      </c>
      <c r="K38" s="182">
        <v>-9.1998124227309547E-2</v>
      </c>
      <c r="L38" s="4"/>
      <c r="M38" s="2"/>
      <c r="X38" s="2"/>
      <c r="Z38" s="39"/>
      <c r="AA38" s="39"/>
      <c r="AB38" s="39"/>
    </row>
    <row r="39" spans="2:28" ht="21" customHeight="1">
      <c r="H39" s="183" t="s">
        <v>95</v>
      </c>
      <c r="I39" s="172">
        <v>0.22023276633840644</v>
      </c>
      <c r="J39" s="181" t="s">
        <v>301</v>
      </c>
      <c r="K39" s="182">
        <v>0.26548151937587927</v>
      </c>
      <c r="L39" s="4"/>
      <c r="M39" s="2"/>
      <c r="X39" s="2"/>
      <c r="Z39" s="39"/>
      <c r="AA39" s="39"/>
      <c r="AB39" s="39"/>
    </row>
    <row r="40" spans="2:28" ht="21" customHeight="1">
      <c r="H40" s="184" t="s">
        <v>96</v>
      </c>
      <c r="I40" s="185">
        <v>0.18621307072515667</v>
      </c>
      <c r="J40" s="186" t="s">
        <v>302</v>
      </c>
      <c r="K40" s="187">
        <v>1.3786929274843346E-2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1" t="s">
        <v>126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  <c r="X42" s="2"/>
      <c r="Z42" s="39"/>
      <c r="AA42" s="39"/>
      <c r="AB42" s="39"/>
    </row>
    <row r="43" spans="2:28" ht="30.75" customHeight="1">
      <c r="B43" s="55" t="s">
        <v>62</v>
      </c>
      <c r="C43" s="55" t="s">
        <v>99</v>
      </c>
      <c r="D43" s="55" t="s">
        <v>100</v>
      </c>
      <c r="E43" s="55" t="s">
        <v>101</v>
      </c>
      <c r="F43" s="55" t="s">
        <v>102</v>
      </c>
      <c r="G43" s="55" t="s">
        <v>103</v>
      </c>
      <c r="H43" s="55" t="s">
        <v>6</v>
      </c>
      <c r="I43" s="55" t="s">
        <v>7</v>
      </c>
      <c r="J43" s="55" t="s">
        <v>104</v>
      </c>
      <c r="K43" s="55" t="s">
        <v>70</v>
      </c>
      <c r="L43" s="4"/>
      <c r="M43" s="2"/>
      <c r="N43" s="39" t="s">
        <v>119</v>
      </c>
      <c r="X43" s="2"/>
      <c r="Z43" s="39"/>
      <c r="AA43" s="39"/>
      <c r="AB43" s="39"/>
    </row>
    <row r="44" spans="2:28" ht="22.5" customHeight="1">
      <c r="B44" s="246" t="s">
        <v>115</v>
      </c>
      <c r="C44" s="75">
        <v>1</v>
      </c>
      <c r="D44" s="76">
        <v>0.10584941675443255</v>
      </c>
      <c r="E44" s="76">
        <v>0.35932857988454447</v>
      </c>
      <c r="F44" s="76">
        <v>0.23862025887077384</v>
      </c>
      <c r="G44" s="77">
        <v>15.218319148936175</v>
      </c>
      <c r="H44" s="78">
        <v>2.4380217973902769</v>
      </c>
      <c r="I44" s="78">
        <v>46.049523641728285</v>
      </c>
      <c r="J44" s="79">
        <v>1.858876941289755</v>
      </c>
      <c r="K44" s="81" t="s">
        <v>74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47" t="s">
        <v>115</v>
      </c>
      <c r="C45" s="67">
        <v>2</v>
      </c>
      <c r="D45" s="68">
        <v>5.8745360525271469E-2</v>
      </c>
      <c r="E45" s="68">
        <v>0.33584621365292738</v>
      </c>
      <c r="F45" s="68">
        <v>0.21784556741959907</v>
      </c>
      <c r="G45" s="69">
        <v>11.406716981132075</v>
      </c>
      <c r="H45" s="70">
        <v>0.37120342370484782</v>
      </c>
      <c r="I45" s="70">
        <v>20.230313246241376</v>
      </c>
      <c r="J45" s="71">
        <v>2.1506451006885583</v>
      </c>
      <c r="K45" s="72" t="s">
        <v>160</v>
      </c>
      <c r="M45" s="2"/>
      <c r="N45" s="39">
        <v>5</v>
      </c>
      <c r="X45" s="2"/>
      <c r="Z45" s="39"/>
      <c r="AA45" s="39"/>
      <c r="AB45" s="39"/>
    </row>
    <row r="46" spans="2:28" ht="22.5" customHeight="1">
      <c r="B46" s="247" t="s">
        <v>115</v>
      </c>
      <c r="C46" s="67">
        <v>3</v>
      </c>
      <c r="D46" s="68">
        <v>2.3694386134133289E-2</v>
      </c>
      <c r="E46" s="68">
        <v>0.3442178613675253</v>
      </c>
      <c r="F46" s="68">
        <v>0.22371035032757522</v>
      </c>
      <c r="G46" s="69">
        <v>11.648259259259257</v>
      </c>
      <c r="H46" s="70">
        <v>0.38225092719372994</v>
      </c>
      <c r="I46" s="70">
        <v>23.777611521494173</v>
      </c>
      <c r="J46" s="71">
        <v>2.1242115287382846</v>
      </c>
      <c r="K46" s="72" t="s">
        <v>161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47" t="s">
        <v>115</v>
      </c>
      <c r="C47" s="67">
        <v>4</v>
      </c>
      <c r="D47" s="68">
        <v>1.9303207426957587E-2</v>
      </c>
      <c r="E47" s="68">
        <v>0.34568062156525098</v>
      </c>
      <c r="F47" s="68">
        <v>0.22581819274094334</v>
      </c>
      <c r="G47" s="69">
        <v>11.90677777777778</v>
      </c>
      <c r="H47" s="70">
        <v>0.33873425322023942</v>
      </c>
      <c r="I47" s="70">
        <v>24.17799301665352</v>
      </c>
      <c r="J47" s="71">
        <v>2.0802752526703294</v>
      </c>
      <c r="K47" s="72" t="s">
        <v>161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47" t="s">
        <v>115</v>
      </c>
      <c r="C48" s="67">
        <v>5</v>
      </c>
      <c r="D48" s="68">
        <v>2.1538193180636829E-2</v>
      </c>
      <c r="E48" s="68">
        <v>0.34665970710415145</v>
      </c>
      <c r="F48" s="68">
        <v>0.21986213781867758</v>
      </c>
      <c r="G48" s="69">
        <v>12.799351851851851</v>
      </c>
      <c r="H48" s="70">
        <v>0.55920199000461024</v>
      </c>
      <c r="I48" s="70">
        <v>24.442305295131671</v>
      </c>
      <c r="J48" s="71">
        <v>2.0117891426233525</v>
      </c>
      <c r="K48" s="72" t="s">
        <v>161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47" t="s">
        <v>115</v>
      </c>
      <c r="C49" s="67">
        <v>6</v>
      </c>
      <c r="D49" s="68">
        <v>2.3783220407479051E-2</v>
      </c>
      <c r="E49" s="68">
        <v>0.3473456875289434</v>
      </c>
      <c r="F49" s="68">
        <v>0.20804765031136352</v>
      </c>
      <c r="G49" s="69">
        <v>14.116407407407408</v>
      </c>
      <c r="H49" s="70">
        <v>0.37112827365486639</v>
      </c>
      <c r="I49" s="70">
        <v>28.013825765287887</v>
      </c>
      <c r="J49" s="71">
        <v>1.8960749135106194</v>
      </c>
      <c r="K49" s="72" t="s">
        <v>66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47" t="s">
        <v>115</v>
      </c>
      <c r="C50" s="67">
        <v>7</v>
      </c>
      <c r="D50" s="68">
        <v>2.7371237716216079E-2</v>
      </c>
      <c r="E50" s="68">
        <v>0.3531465357845307</v>
      </c>
      <c r="F50" s="68">
        <v>0.20512358550702015</v>
      </c>
      <c r="G50" s="69">
        <v>15.156062499999996</v>
      </c>
      <c r="H50" s="70">
        <v>0.18751584743305619</v>
      </c>
      <c r="I50" s="70">
        <v>27.968613697465106</v>
      </c>
      <c r="J50" s="71">
        <v>1.8200097567593678</v>
      </c>
      <c r="K50" s="72" t="s">
        <v>66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47" t="s">
        <v>115</v>
      </c>
      <c r="C51" s="67">
        <v>8</v>
      </c>
      <c r="D51" s="68">
        <v>3.3121632961221975E-2</v>
      </c>
      <c r="E51" s="68">
        <v>0.35537719437719822</v>
      </c>
      <c r="F51" s="68">
        <v>0.19275949364726738</v>
      </c>
      <c r="G51" s="69">
        <v>16.073550000000001</v>
      </c>
      <c r="H51" s="70">
        <v>0.18897989573261506</v>
      </c>
      <c r="I51" s="70">
        <v>30.556135419500741</v>
      </c>
      <c r="J51" s="71">
        <v>1.7936088855561547</v>
      </c>
      <c r="K51" s="72" t="s">
        <v>69</v>
      </c>
      <c r="M51" s="2"/>
      <c r="N51" s="39">
        <v>1</v>
      </c>
      <c r="X51" s="2"/>
      <c r="Z51" s="39"/>
      <c r="AA51" s="39"/>
      <c r="AB51" s="39"/>
    </row>
    <row r="52" spans="2:28" ht="22.5" customHeight="1">
      <c r="B52" s="247" t="s">
        <v>115</v>
      </c>
      <c r="C52" s="67">
        <v>9</v>
      </c>
      <c r="D52" s="68">
        <v>3.3458548319096768E-2</v>
      </c>
      <c r="E52" s="68">
        <v>0.35312028291566067</v>
      </c>
      <c r="F52" s="68">
        <v>0.20242512773352389</v>
      </c>
      <c r="G52" s="69">
        <v>15.377000000000001</v>
      </c>
      <c r="H52" s="70">
        <v>0.35017160743241571</v>
      </c>
      <c r="I52" s="70">
        <v>32.415515393206661</v>
      </c>
      <c r="J52" s="71">
        <v>1.8396130929211192</v>
      </c>
      <c r="K52" s="72" t="s">
        <v>232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47" t="s">
        <v>115</v>
      </c>
      <c r="C53" s="67">
        <v>10</v>
      </c>
      <c r="D53" s="68">
        <v>3.6634757077129251E-2</v>
      </c>
      <c r="E53" s="68">
        <v>0.35771567382969088</v>
      </c>
      <c r="F53" s="68">
        <v>0.21844571672080923</v>
      </c>
      <c r="G53" s="69">
        <v>14.715952380952379</v>
      </c>
      <c r="H53" s="70">
        <v>1.3320893022934168</v>
      </c>
      <c r="I53" s="70">
        <v>44.138816063363358</v>
      </c>
      <c r="J53" s="71">
        <v>1.923112974249948</v>
      </c>
      <c r="K53" s="72" t="s">
        <v>66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47" t="s">
        <v>115</v>
      </c>
      <c r="C54" s="67">
        <v>11</v>
      </c>
      <c r="D54" s="68">
        <v>4.1012317096350198E-2</v>
      </c>
      <c r="E54" s="68">
        <v>0.36438252765325257</v>
      </c>
      <c r="F54" s="68">
        <v>0.22536295057863268</v>
      </c>
      <c r="G54" s="69">
        <v>14.225949999999997</v>
      </c>
      <c r="H54" s="70">
        <v>1.0880720191901101</v>
      </c>
      <c r="I54" s="70">
        <v>45.032670258014008</v>
      </c>
      <c r="J54" s="71">
        <v>1.9247127304988354</v>
      </c>
      <c r="K54" s="72" t="s">
        <v>66</v>
      </c>
      <c r="M54" s="2"/>
      <c r="N54" s="39">
        <v>2</v>
      </c>
      <c r="X54" s="2"/>
      <c r="Z54" s="39"/>
      <c r="AA54" s="39"/>
      <c r="AB54" s="39"/>
    </row>
    <row r="55" spans="2:28" ht="25.5" customHeight="1">
      <c r="B55" s="52" t="s">
        <v>105</v>
      </c>
      <c r="C55" s="52"/>
      <c r="D55" s="65" cm="1">
        <f t="array" aca="1" ref="D55" ca="1">(INDIRECT(ADDRESS(ROW()-1,COLUMN()))/INDIRECT(ADDRESS(ROW()-2,COLUMN())))-1</f>
        <v>0.11949198980641862</v>
      </c>
      <c r="E55" s="65" cm="1">
        <f t="array" aca="1" ref="E55" ca="1">(INDIRECT(ADDRESS(ROW()-1,COLUMN()))/INDIRECT(ADDRESS(ROW()-2,COLUMN())))-1</f>
        <v>1.8637298590208795E-2</v>
      </c>
      <c r="F55" s="65" cm="1">
        <f t="array" aca="1" ref="F55" ca="1">(INDIRECT(ADDRESS(ROW()-1,COLUMN()))/INDIRECT(ADDRESS(ROW()-2,COLUMN())))-1</f>
        <v>3.1665687758319461E-2</v>
      </c>
      <c r="G55" s="65" cm="1">
        <f t="array" aca="1" ref="G55" ca="1">(INDIRECT(ADDRESS(ROW()-1,COLUMN()))/INDIRECT(ADDRESS(ROW()-2,COLUMN())))-1</f>
        <v>-3.3297361140323889E-2</v>
      </c>
      <c r="H55" s="65" cm="1">
        <f t="array" aca="1" ref="H55" ca="1">(INDIRECT(ADDRESS(ROW()-1,COLUMN()))/INDIRECT(ADDRESS(ROW()-2,COLUMN())))-1</f>
        <v>-0.18318387714936957</v>
      </c>
      <c r="I55" s="65" cm="1">
        <f t="array" aca="1" ref="I55" ca="1">(INDIRECT(ADDRESS(ROW()-1,COLUMN()))/INDIRECT(ADDRESS(ROW()-2,COLUMN())))-1</f>
        <v>2.0250978036372436E-2</v>
      </c>
      <c r="J55" s="65" cm="1">
        <f t="array" aca="1" ref="J55" ca="1">(INDIRECT(ADDRESS(ROW()-1,COLUMN()))/INDIRECT(ADDRESS(ROW()-2,COLUMN())))-1</f>
        <v>8.3185765491045061E-4</v>
      </c>
      <c r="K55" s="73" t="str" cm="1">
        <f t="array" aca="1" ref="K55" ca="1">_xlfn.IFS(N55=0,"등급유지",N55&gt;0,N55&amp;"등급 상승",N55&lt;0,N55&amp;"등급 하락")</f>
        <v>등급유지</v>
      </c>
      <c r="M55" s="309"/>
      <c r="N55" s="39" cm="1">
        <f t="array" aca="1" ref="N55" ca="1">(INDIRECT(ADDRESS(ROW()-1,COLUMN()))-INDIRECT(ADDRESS(ROW()-2,COLUMN())))</f>
        <v>0</v>
      </c>
      <c r="O55" s="39" t="s">
        <v>120</v>
      </c>
      <c r="X55" s="310"/>
      <c r="Z55" s="253"/>
      <c r="AA55" s="39"/>
      <c r="AB55" s="39"/>
    </row>
    <row r="56" spans="2:28" ht="25.5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309"/>
      <c r="N56" s="2"/>
      <c r="O56" s="2"/>
      <c r="X56" s="310"/>
      <c r="Z56" s="253"/>
      <c r="AA56" s="39"/>
      <c r="AB56" s="39"/>
    </row>
    <row r="57" spans="2:28" ht="18" customHeight="1">
      <c r="B57" s="51" t="s">
        <v>127</v>
      </c>
      <c r="C57" s="51"/>
      <c r="D57" s="50"/>
      <c r="E57" s="50"/>
      <c r="F57" s="50"/>
      <c r="G57" s="50"/>
      <c r="H57" s="50"/>
      <c r="I57" s="50"/>
      <c r="J57" s="50"/>
      <c r="K57" s="50"/>
      <c r="M57" s="309"/>
      <c r="X57" s="310"/>
      <c r="Z57" s="253"/>
      <c r="AA57" s="39"/>
      <c r="AB57" s="39"/>
    </row>
    <row r="58" spans="2:28" ht="21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309"/>
      <c r="X58" s="310"/>
      <c r="Z58" s="253"/>
      <c r="AA58" s="39"/>
      <c r="AB58" s="39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309"/>
      <c r="N59" s="310"/>
      <c r="P59" s="253"/>
      <c r="AA59" s="299"/>
    </row>
    <row r="60" spans="2:28" ht="25.5" customHeight="1">
      <c r="B60" s="47"/>
      <c r="C60" s="47"/>
      <c r="D60" s="48"/>
      <c r="M60" s="309"/>
      <c r="N60" s="310"/>
      <c r="P60" s="253"/>
      <c r="AA60" s="299"/>
    </row>
    <row r="61" spans="2:28" ht="25.5" customHeight="1">
      <c r="B61" s="47"/>
      <c r="C61" s="47"/>
      <c r="D61" s="48"/>
      <c r="M61" s="309"/>
      <c r="N61" s="310"/>
      <c r="P61" s="253"/>
      <c r="AA61" s="299"/>
    </row>
    <row r="62" spans="2:28" ht="25.5" customHeight="1">
      <c r="B62" s="47"/>
      <c r="C62" s="47"/>
      <c r="D62" s="48"/>
      <c r="M62" s="309"/>
      <c r="N62" s="310"/>
      <c r="P62" s="253"/>
      <c r="AA62" s="299"/>
    </row>
    <row r="63" spans="2:28" ht="25.5" customHeight="1">
      <c r="B63" s="47"/>
      <c r="C63" s="47"/>
      <c r="D63" s="48"/>
      <c r="M63" s="309"/>
      <c r="N63" s="310"/>
      <c r="P63" s="253"/>
      <c r="AA63" s="299"/>
    </row>
    <row r="64" spans="2:28" ht="25.5" customHeight="1">
      <c r="B64" s="47"/>
      <c r="C64" s="47"/>
      <c r="D64" s="48"/>
      <c r="M64" s="309"/>
      <c r="N64" s="310"/>
      <c r="P64" s="253"/>
      <c r="AA64" s="299"/>
    </row>
    <row r="65" spans="2:27" ht="25.5" customHeight="1">
      <c r="B65" s="47"/>
      <c r="C65" s="47"/>
      <c r="D65" s="48"/>
      <c r="M65" s="309"/>
      <c r="N65" s="310"/>
      <c r="P65" s="253"/>
      <c r="AA65" s="299"/>
    </row>
    <row r="66" spans="2:27" ht="25.5" customHeight="1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309"/>
      <c r="N66" s="310"/>
      <c r="P66" s="253"/>
      <c r="AA66" s="299"/>
    </row>
    <row r="67" spans="2:27" ht="25.5" customHeight="1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309"/>
      <c r="N67" s="310"/>
      <c r="P67" s="253"/>
      <c r="AA67" s="299"/>
    </row>
    <row r="68" spans="2:27" ht="25.5" customHeight="1" thickBot="1">
      <c r="B68" s="202" t="s">
        <v>89</v>
      </c>
      <c r="C68" s="203" t="s">
        <v>116</v>
      </c>
      <c r="D68" s="203" t="s">
        <v>118</v>
      </c>
      <c r="E68" s="203" t="s">
        <v>117</v>
      </c>
      <c r="F68" s="203" t="str">
        <f>IFERROR(INDEX(#REF!,MATCH(종합!$C$5&amp;4,#REF!,0),2),"")</f>
        <v/>
      </c>
      <c r="G68" s="203" t="str">
        <f>IFERROR(INDEX(#REF!,MATCH(종합!$C$5&amp;5,#REF!,0),2),"")</f>
        <v/>
      </c>
      <c r="H68" s="203" t="str">
        <f>IFERROR(INDEX(#REF!,MATCH(종합!$C$5&amp;6,#REF!,0),2),"")</f>
        <v/>
      </c>
      <c r="I68" s="203" t="str">
        <f>IFERROR(INDEX(#REF!,MATCH(종합!$C$5&amp;7,#REF!,0),2),"")</f>
        <v/>
      </c>
      <c r="J68" s="203" t="str">
        <f>IFERROR(INDEX(#REF!,MATCH(종합!$C$5&amp;8,#REF!,0),2),"")</f>
        <v/>
      </c>
      <c r="K68" s="204" t="str">
        <f>IFERROR(INDEX(#REF!,MATCH(종합!$C$5&amp;9,#REF!,0),2),"")</f>
        <v/>
      </c>
      <c r="M68" s="311">
        <v>1</v>
      </c>
      <c r="N68" s="312">
        <v>2</v>
      </c>
      <c r="O68" s="312">
        <v>3</v>
      </c>
      <c r="P68" s="311"/>
      <c r="Q68" s="312"/>
      <c r="R68" s="312"/>
      <c r="S68" s="311"/>
      <c r="T68" s="312"/>
      <c r="U68" s="313"/>
      <c r="AA68" s="299"/>
    </row>
    <row r="69" spans="2:27" ht="25.5" customHeight="1" thickTop="1">
      <c r="B69" s="207" t="s">
        <v>107</v>
      </c>
      <c r="C69" s="208" t="s">
        <v>66</v>
      </c>
      <c r="D69" s="209" t="s">
        <v>66</v>
      </c>
      <c r="E69" s="209" t="s">
        <v>69</v>
      </c>
      <c r="F69" s="209" t="str">
        <f>IFERROR(INDEX(#REF!,MATCH(종합!$C$5&amp;종합!F$68,#REF!,0),15),"")</f>
        <v/>
      </c>
      <c r="G69" s="209" t="str">
        <f>IFERROR(INDEX(#REF!,MATCH(종합!$C$5&amp;종합!G$68,#REF!,0),15),"")</f>
        <v/>
      </c>
      <c r="H69" s="209" t="str">
        <f>IFERROR(INDEX(#REF!,MATCH(종합!$C$5&amp;종합!H$68,#REF!,0),15),"")</f>
        <v/>
      </c>
      <c r="I69" s="209" t="str">
        <f>IFERROR(INDEX(#REF!,MATCH(종합!$C$5&amp;종합!I$68,#REF!,0),15),"")</f>
        <v/>
      </c>
      <c r="J69" s="209" t="str">
        <f>IFERROR(INDEX(#REF!,MATCH(종합!$C$5&amp;종합!J$68,#REF!,0),15),"")</f>
        <v/>
      </c>
      <c r="K69" s="209" t="str">
        <f>IFERROR(INDEX(#REF!,MATCH(종합!$C$5&amp;종합!K$68,#REF!,0),15),"")</f>
        <v/>
      </c>
      <c r="M69" s="311" t="s">
        <v>116</v>
      </c>
      <c r="N69" s="311" t="s">
        <v>118</v>
      </c>
      <c r="O69" s="311" t="s">
        <v>117</v>
      </c>
      <c r="P69" s="311"/>
      <c r="Q69" s="311"/>
      <c r="R69" s="311"/>
      <c r="S69" s="311"/>
      <c r="T69" s="311"/>
      <c r="U69" s="309" t="str">
        <f t="shared" ref="U69" si="1">K68</f>
        <v/>
      </c>
      <c r="AA69" s="299"/>
    </row>
    <row r="70" spans="2:27" ht="25.5" customHeight="1">
      <c r="B70" s="205" t="s">
        <v>92</v>
      </c>
      <c r="C70" s="195" t="s">
        <v>213</v>
      </c>
      <c r="D70" s="195" t="s">
        <v>213</v>
      </c>
      <c r="E70" s="195" t="s">
        <v>213</v>
      </c>
      <c r="F70" s="195" t="str">
        <f>IFERROR(ROUND(SUMIFS(#REF!,#REF!,종합!$C$5,#REF!,종합!F$68)/SUMIFS(#REF!,#REF!,종합!$C$5,#REF!,종합!F$68)*100,0)&amp;"%("&amp;SUMIFS(#REF!,#REF!,종합!$C$5,#REF!,종합!F$68)&amp;"명)","")</f>
        <v/>
      </c>
      <c r="G70" s="195" t="str">
        <f>IFERROR(ROUND(SUMIFS(#REF!,#REF!,종합!$C$5,#REF!,종합!G$68)/SUMIFS(#REF!,#REF!,종합!$C$5,#REF!,종합!G$68)*100,0)&amp;"%("&amp;SUMIFS(#REF!,#REF!,종합!$C$5,#REF!,종합!G$68)&amp;"명)","")</f>
        <v/>
      </c>
      <c r="H70" s="195" t="str">
        <f>IFERROR(ROUND(SUMIFS(#REF!,#REF!,종합!$C$5,#REF!,종합!H$68)/SUMIFS(#REF!,#REF!,종합!$C$5,#REF!,종합!H$68)*100,0)&amp;"%("&amp;SUMIFS(#REF!,#REF!,종합!$C$5,#REF!,종합!H$68)&amp;"명)","")</f>
        <v/>
      </c>
      <c r="I70" s="195" t="str">
        <f>IFERROR(ROUND(SUMIFS(#REF!,#REF!,종합!$C$5,#REF!,종합!I$68)/SUMIFS(#REF!,#REF!,종합!$C$5,#REF!,종합!I$68)*100,0)&amp;"%("&amp;SUMIFS(#REF!,#REF!,종합!$C$5,#REF!,종합!I$68)&amp;"명)","")</f>
        <v/>
      </c>
      <c r="J70" s="195" t="str">
        <f>IFERROR(ROUND(SUMIFS(#REF!,#REF!,종합!$C$5,#REF!,종합!J$68)/SUMIFS(#REF!,#REF!,종합!$C$5,#REF!,종합!J$68)*100,0)&amp;"%("&amp;SUMIFS(#REF!,#REF!,종합!$C$5,#REF!,종합!J$68)&amp;"명)","")</f>
        <v/>
      </c>
      <c r="K70" s="206" t="str">
        <f>IFERROR(ROUND(SUMIFS(#REF!,#REF!,종합!$C$5,#REF!,종합!K$68)/SUMIFS(#REF!,#REF!,종합!$C$5,#REF!,종합!K$68)*100,0)&amp;"%("&amp;SUMIFS(#REF!,#REF!,종합!$C$5,#REF!,종합!K$68)&amp;"명)","")</f>
        <v/>
      </c>
      <c r="M70" s="309"/>
      <c r="N70" s="310"/>
      <c r="P70" s="253"/>
      <c r="AA70" s="299"/>
    </row>
    <row r="71" spans="2:27" ht="25.5" customHeight="1">
      <c r="B71" s="171" t="s">
        <v>93</v>
      </c>
      <c r="C71" s="173" t="s">
        <v>213</v>
      </c>
      <c r="D71" s="173" t="s">
        <v>213</v>
      </c>
      <c r="E71" s="173" t="s">
        <v>213</v>
      </c>
      <c r="F71" s="173" t="str">
        <f>IFERROR(ROUND(SUMIFS(#REF!,#REF!,종합!$C$5,#REF!,종합!F$68)/SUMIFS(#REF!,#REF!,종합!$C$5,#REF!,종합!F$68)*100,0)&amp;"%("&amp;SUMIFS(#REF!,#REF!,종합!$C$5,#REF!,종합!F$68)&amp;"명)","")</f>
        <v/>
      </c>
      <c r="G71" s="173" t="str">
        <f>IFERROR(ROUND(SUMIFS(#REF!,#REF!,종합!$C$5,#REF!,종합!G$68)/SUMIFS(#REF!,#REF!,종합!$C$5,#REF!,종합!G$68)*100,0)&amp;"%("&amp;SUMIFS(#REF!,#REF!,종합!$C$5,#REF!,종합!G$68)&amp;"명)","")</f>
        <v/>
      </c>
      <c r="H71" s="173" t="str">
        <f>IFERROR(ROUND(SUMIFS(#REF!,#REF!,종합!$C$5,#REF!,종합!H$68)/SUMIFS(#REF!,#REF!,종합!$C$5,#REF!,종합!H$68)*100,0)&amp;"%("&amp;SUMIFS(#REF!,#REF!,종합!$C$5,#REF!,종합!H$68)&amp;"명)","")</f>
        <v/>
      </c>
      <c r="I71" s="173" t="str">
        <f>IFERROR(ROUND(SUMIFS(#REF!,#REF!,종합!$C$5,#REF!,종합!I$68)/SUMIFS(#REF!,#REF!,종합!$C$5,#REF!,종합!I$68)*100,0)&amp;"%("&amp;SUMIFS(#REF!,#REF!,종합!$C$5,#REF!,종합!I$68)&amp;"명)","")</f>
        <v/>
      </c>
      <c r="J71" s="173" t="str">
        <f>IFERROR(ROUND(SUMIFS(#REF!,#REF!,종합!$C$5,#REF!,종합!J$68)/SUMIFS(#REF!,#REF!,종합!$C$5,#REF!,종합!J$68)*100,0)&amp;"%("&amp;SUMIFS(#REF!,#REF!,종합!$C$5,#REF!,종합!J$68)&amp;"명)","")</f>
        <v/>
      </c>
      <c r="K71" s="174" t="str">
        <f>IFERROR(ROUND(SUMIFS(#REF!,#REF!,종합!$C$5,#REF!,종합!K$68)/SUMIFS(#REF!,#REF!,종합!$C$5,#REF!,종합!K$68)*100,0)&amp;"%("&amp;SUMIFS(#REF!,#REF!,종합!$C$5,#REF!,종합!K$68)&amp;"명)","")</f>
        <v/>
      </c>
      <c r="M71" s="314">
        <v>0</v>
      </c>
      <c r="N71" s="314">
        <v>0</v>
      </c>
      <c r="O71" s="314">
        <v>0</v>
      </c>
      <c r="P71" s="314"/>
      <c r="Q71" s="314"/>
      <c r="R71" s="314"/>
      <c r="S71" s="314"/>
      <c r="T71" s="314"/>
      <c r="AA71" s="299"/>
    </row>
    <row r="72" spans="2:27" ht="25.5" customHeight="1">
      <c r="B72" s="170" t="s">
        <v>94</v>
      </c>
      <c r="C72" s="173" t="s">
        <v>303</v>
      </c>
      <c r="D72" s="173" t="s">
        <v>304</v>
      </c>
      <c r="E72" s="173" t="s">
        <v>213</v>
      </c>
      <c r="F72" s="173" t="str">
        <f>IFERROR(ROUND(SUMIFS(#REF!,#REF!,종합!$C$5,#REF!,종합!F$68)/SUMIFS(#REF!,#REF!,종합!$C$5,#REF!,종합!F$68)*100,0)&amp;"%("&amp;SUMIFS(#REF!,#REF!,종합!$C$5,#REF!,종합!F$68)&amp;"명)","")</f>
        <v/>
      </c>
      <c r="G72" s="173" t="str">
        <f>IFERROR(ROUND(SUMIFS(#REF!,#REF!,종합!$C$5,#REF!,종합!G$68)/SUMIFS(#REF!,#REF!,종합!$C$5,#REF!,종합!G$68)*100,0)&amp;"%("&amp;SUMIFS(#REF!,#REF!,종합!$C$5,#REF!,종합!G$68)&amp;"명)","")</f>
        <v/>
      </c>
      <c r="H72" s="173" t="str">
        <f>IFERROR(ROUND(SUMIFS(#REF!,#REF!,종합!$C$5,#REF!,종합!H$68)/SUMIFS(#REF!,#REF!,종합!$C$5,#REF!,종합!H$68)*100,0)&amp;"%("&amp;SUMIFS(#REF!,#REF!,종합!$C$5,#REF!,종합!H$68)&amp;"명)","")</f>
        <v/>
      </c>
      <c r="I72" s="173" t="str">
        <f>IFERROR(ROUND(SUMIFS(#REF!,#REF!,종합!$C$5,#REF!,종합!I$68)/SUMIFS(#REF!,#REF!,종합!$C$5,#REF!,종합!I$68)*100,0)&amp;"%("&amp;SUMIFS(#REF!,#REF!,종합!$C$5,#REF!,종합!I$68)&amp;"명)","")</f>
        <v/>
      </c>
      <c r="J72" s="173" t="str">
        <f>IFERROR(ROUND(SUMIFS(#REF!,#REF!,종합!$C$5,#REF!,종합!J$68)/SUMIFS(#REF!,#REF!,종합!$C$5,#REF!,종합!J$68)*100,0)&amp;"%("&amp;SUMIFS(#REF!,#REF!,종합!$C$5,#REF!,종합!J$68)&amp;"명)","")</f>
        <v/>
      </c>
      <c r="K72" s="174" t="str">
        <f>IFERROR(ROUND(SUMIFS(#REF!,#REF!,종합!$C$5,#REF!,종합!K$68)/SUMIFS(#REF!,#REF!,종합!$C$5,#REF!,종합!K$68)*100,0)&amp;"%("&amp;SUMIFS(#REF!,#REF!,종합!$C$5,#REF!,종합!K$68)&amp;"명)","")</f>
        <v/>
      </c>
      <c r="M72" s="314">
        <v>0</v>
      </c>
      <c r="N72" s="314">
        <v>0</v>
      </c>
      <c r="O72" s="314">
        <v>0</v>
      </c>
      <c r="P72" s="314"/>
      <c r="Q72" s="314"/>
      <c r="R72" s="314"/>
      <c r="S72" s="314"/>
      <c r="T72" s="314"/>
      <c r="AA72" s="299"/>
    </row>
    <row r="73" spans="2:27" ht="25.5" customHeight="1">
      <c r="B73" s="170" t="s">
        <v>97</v>
      </c>
      <c r="C73" s="173" t="s">
        <v>305</v>
      </c>
      <c r="D73" s="173" t="s">
        <v>213</v>
      </c>
      <c r="E73" s="173" t="s">
        <v>213</v>
      </c>
      <c r="F73" s="173" t="str">
        <f>IFERROR(ROUND(SUMIFS(#REF!,#REF!,종합!$C$5,#REF!,종합!F$68)/SUMIFS(#REF!,#REF!,종합!$C$5,#REF!,종합!F$68)*100,0)&amp;"%("&amp;SUMIFS(#REF!,#REF!,종합!$C$5,#REF!,종합!F$68)&amp;"명)","")</f>
        <v/>
      </c>
      <c r="G73" s="173" t="str">
        <f>IFERROR(ROUND(SUMIFS(#REF!,#REF!,종합!$C$5,#REF!,종합!G$68)/SUMIFS(#REF!,#REF!,종합!$C$5,#REF!,종합!G$68)*100,0)&amp;"%("&amp;SUMIFS(#REF!,#REF!,종합!$C$5,#REF!,종합!G$68)&amp;"명)","")</f>
        <v/>
      </c>
      <c r="H73" s="173" t="str">
        <f>IFERROR(ROUND(SUMIFS(#REF!,#REF!,종합!$C$5,#REF!,종합!H$68)/SUMIFS(#REF!,#REF!,종합!$C$5,#REF!,종합!H$68)*100,0)&amp;"%("&amp;SUMIFS(#REF!,#REF!,종합!$C$5,#REF!,종합!H$68)&amp;"명)","")</f>
        <v/>
      </c>
      <c r="I73" s="173" t="str">
        <f>IFERROR(ROUND(SUMIFS(#REF!,#REF!,종합!$C$5,#REF!,종합!I$68)/SUMIFS(#REF!,#REF!,종합!$C$5,#REF!,종합!I$68)*100,0)&amp;"%("&amp;SUMIFS(#REF!,#REF!,종합!$C$5,#REF!,종합!I$68)&amp;"명)","")</f>
        <v/>
      </c>
      <c r="J73" s="173" t="str">
        <f>IFERROR(ROUND(SUMIFS(#REF!,#REF!,종합!$C$5,#REF!,종합!J$68)/SUMIFS(#REF!,#REF!,종합!$C$5,#REF!,종합!J$68)*100,0)&amp;"%("&amp;SUMIFS(#REF!,#REF!,종합!$C$5,#REF!,종합!J$68)&amp;"명)","")</f>
        <v/>
      </c>
      <c r="K73" s="174" t="str">
        <f>IFERROR(ROUND(SUMIFS(#REF!,#REF!,종합!$C$5,#REF!,종합!K$68)/SUMIFS(#REF!,#REF!,종합!$C$5,#REF!,종합!K$68)*100,0)&amp;"%("&amp;SUMIFS(#REF!,#REF!,종합!$C$5,#REF!,종합!K$68)&amp;"명)","")</f>
        <v/>
      </c>
      <c r="M73" s="314">
        <v>0.2</v>
      </c>
      <c r="N73" s="314">
        <v>0.1111111111111111</v>
      </c>
      <c r="O73" s="314">
        <v>0</v>
      </c>
      <c r="P73" s="314"/>
      <c r="Q73" s="314"/>
      <c r="R73" s="314"/>
      <c r="S73" s="314"/>
      <c r="T73" s="314"/>
      <c r="AA73" s="299"/>
    </row>
    <row r="74" spans="2:27" ht="25.5" customHeight="1">
      <c r="B74" s="175" t="s">
        <v>95</v>
      </c>
      <c r="C74" s="173" t="s">
        <v>306</v>
      </c>
      <c r="D74" s="173" t="s">
        <v>307</v>
      </c>
      <c r="E74" s="173" t="s">
        <v>213</v>
      </c>
      <c r="F74" s="173" t="str">
        <f>IFERROR(ROUND(SUMIFS(#REF!,#REF!,종합!$C$5,#REF!,종합!F$68)/SUMIFS(#REF!,#REF!,종합!$C$5,#REF!,종합!F$68)*100,0)&amp;"%("&amp;SUMIFS(#REF!,#REF!,종합!$C$5,#REF!,종합!F$68)&amp;"명)","")</f>
        <v/>
      </c>
      <c r="G74" s="173" t="str">
        <f>IFERROR(ROUND(SUMIFS(#REF!,#REF!,종합!$C$5,#REF!,종합!G$68)/SUMIFS(#REF!,#REF!,종합!$C$5,#REF!,종합!G$68)*100,0)&amp;"%("&amp;SUMIFS(#REF!,#REF!,종합!$C$5,#REF!,종합!G$68)&amp;"명)","")</f>
        <v/>
      </c>
      <c r="H74" s="173" t="str">
        <f>IFERROR(ROUND(SUMIFS(#REF!,#REF!,종합!$C$5,#REF!,종합!H$68)/SUMIFS(#REF!,#REF!,종합!$C$5,#REF!,종합!H$68)*100,0)&amp;"%("&amp;SUMIFS(#REF!,#REF!,종합!$C$5,#REF!,종합!H$68)&amp;"명)","")</f>
        <v/>
      </c>
      <c r="I74" s="173" t="str">
        <f>IFERROR(ROUND(SUMIFS(#REF!,#REF!,종합!$C$5,#REF!,종합!I$68)/SUMIFS(#REF!,#REF!,종합!$C$5,#REF!,종합!I$68)*100,0)&amp;"%("&amp;SUMIFS(#REF!,#REF!,종합!$C$5,#REF!,종합!I$68)&amp;"명)","")</f>
        <v/>
      </c>
      <c r="J74" s="173" t="str">
        <f>IFERROR(ROUND(SUMIFS(#REF!,#REF!,종합!$C$5,#REF!,종합!J$68)/SUMIFS(#REF!,#REF!,종합!$C$5,#REF!,종합!J$68)*100,0)&amp;"%("&amp;SUMIFS(#REF!,#REF!,종합!$C$5,#REF!,종합!J$68)&amp;"명)","")</f>
        <v/>
      </c>
      <c r="K74" s="174" t="str">
        <f>IFERROR(ROUND(SUMIFS(#REF!,#REF!,종합!$C$5,#REF!,종합!K$68)/SUMIFS(#REF!,#REF!,종합!$C$5,#REF!,종합!K$68)*100,0)&amp;"%("&amp;SUMIFS(#REF!,#REF!,종합!$C$5,#REF!,종합!K$68)&amp;"명)","")</f>
        <v/>
      </c>
      <c r="M74" s="314">
        <v>0.1</v>
      </c>
      <c r="N74" s="314">
        <v>0</v>
      </c>
      <c r="O74" s="314">
        <v>0</v>
      </c>
      <c r="P74" s="314"/>
      <c r="Q74" s="314"/>
      <c r="R74" s="314"/>
      <c r="S74" s="314"/>
      <c r="T74" s="314"/>
      <c r="AA74" s="299"/>
    </row>
    <row r="75" spans="2:27" ht="25.5" customHeight="1">
      <c r="B75" s="176" t="s">
        <v>96</v>
      </c>
      <c r="C75" s="177" t="s">
        <v>303</v>
      </c>
      <c r="D75" s="177" t="s">
        <v>304</v>
      </c>
      <c r="E75" s="177" t="s">
        <v>308</v>
      </c>
      <c r="F75" s="177" t="str">
        <f>IFERROR(ROUND(SUMIFS(#REF!,#REF!,종합!$C$5,#REF!,종합!F$68)/SUMIFS(#REF!,#REF!,종합!$C$5,#REF!,종합!F$68)*100,0)&amp;"%("&amp;SUMIFS(#REF!,#REF!,종합!$C$5,#REF!,종합!F$68)&amp;"명)","")</f>
        <v/>
      </c>
      <c r="G75" s="177" t="str">
        <f>IFERROR(ROUND(SUMIFS(#REF!,#REF!,종합!$C$5,#REF!,종합!G$68)/SUMIFS(#REF!,#REF!,종합!$C$5,#REF!,종합!G$68)*100,0)&amp;"%("&amp;SUMIFS(#REF!,#REF!,종합!$C$5,#REF!,종합!G$68)&amp;"명)","")</f>
        <v/>
      </c>
      <c r="H75" s="177" t="str">
        <f>IFERROR(ROUND(SUMIFS(#REF!,#REF!,종합!$C$5,#REF!,종합!H$68)/SUMIFS(#REF!,#REF!,종합!$C$5,#REF!,종합!H$68)*100,0)&amp;"%("&amp;SUMIFS(#REF!,#REF!,종합!$C$5,#REF!,종합!H$68)&amp;"명)","")</f>
        <v/>
      </c>
      <c r="I75" s="177" t="str">
        <f>IFERROR(ROUND(SUMIFS(#REF!,#REF!,종합!$C$5,#REF!,종합!I$68)/SUMIFS(#REF!,#REF!,종합!$C$5,#REF!,종합!I$68)*100,0)&amp;"%("&amp;SUMIFS(#REF!,#REF!,종합!$C$5,#REF!,종합!I$68)&amp;"명)","")</f>
        <v/>
      </c>
      <c r="J75" s="177" t="str">
        <f>IFERROR(ROUND(SUMIFS(#REF!,#REF!,종합!$C$5,#REF!,종합!J$68)/SUMIFS(#REF!,#REF!,종합!$C$5,#REF!,종합!J$68)*100,0)&amp;"%("&amp;SUMIFS(#REF!,#REF!,종합!$C$5,#REF!,종합!J$68)&amp;"명)","")</f>
        <v/>
      </c>
      <c r="K75" s="178" t="str">
        <f>IFERROR(ROUND(SUMIFS(#REF!,#REF!,종합!$C$5,#REF!,종합!K$68)/SUMIFS(#REF!,#REF!,종합!$C$5,#REF!,종합!K$68)*100,0)&amp;"%("&amp;SUMIFS(#REF!,#REF!,종합!$C$5,#REF!,종합!K$68)&amp;"명)","")</f>
        <v/>
      </c>
      <c r="M75" s="314">
        <v>0.5</v>
      </c>
      <c r="N75" s="314">
        <v>0.77777777777777779</v>
      </c>
      <c r="O75" s="314">
        <v>0</v>
      </c>
      <c r="P75" s="314"/>
      <c r="Q75" s="314"/>
      <c r="R75" s="314"/>
      <c r="S75" s="314"/>
      <c r="T75" s="314"/>
      <c r="AA75" s="299"/>
    </row>
    <row r="76" spans="2:27" ht="15.75" customHeight="1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314">
        <v>0.2</v>
      </c>
      <c r="N76" s="314">
        <v>0.1111111111111111</v>
      </c>
      <c r="O76" s="314">
        <v>1</v>
      </c>
      <c r="P76" s="314"/>
      <c r="Q76" s="314"/>
      <c r="R76" s="314"/>
      <c r="S76" s="314"/>
      <c r="T76" s="314"/>
      <c r="AA76" s="299"/>
    </row>
    <row r="77" spans="2:27" ht="17.25" customHeight="1">
      <c r="B77" s="51" t="s">
        <v>128</v>
      </c>
      <c r="C77" s="51"/>
      <c r="D77" s="50"/>
      <c r="E77" s="50"/>
      <c r="F77" s="50"/>
      <c r="G77" s="50"/>
      <c r="H77" s="50"/>
      <c r="I77" s="50"/>
      <c r="J77" s="50"/>
      <c r="K77" s="50"/>
      <c r="M77" s="309"/>
      <c r="N77" s="310"/>
      <c r="P77" s="253"/>
      <c r="AA77" s="299"/>
    </row>
    <row r="78" spans="2:27" ht="30.75" customHeight="1">
      <c r="B78" s="55" t="s">
        <v>73</v>
      </c>
      <c r="C78" s="55" t="s">
        <v>99</v>
      </c>
      <c r="D78" s="55" t="s">
        <v>100</v>
      </c>
      <c r="E78" s="55" t="s">
        <v>101</v>
      </c>
      <c r="F78" s="55" t="s">
        <v>102</v>
      </c>
      <c r="G78" s="55" t="s">
        <v>103</v>
      </c>
      <c r="H78" s="55" t="s">
        <v>6</v>
      </c>
      <c r="I78" s="55" t="s">
        <v>7</v>
      </c>
      <c r="J78" s="55" t="s">
        <v>104</v>
      </c>
      <c r="K78" s="55" t="s">
        <v>106</v>
      </c>
      <c r="M78" s="309"/>
      <c r="N78" s="310"/>
      <c r="P78" s="253"/>
      <c r="AA78" s="299"/>
    </row>
    <row r="79" spans="2:27" ht="20.25" customHeight="1">
      <c r="B79" s="85" t="s">
        <v>116</v>
      </c>
      <c r="C79" s="64">
        <v>1</v>
      </c>
      <c r="D79" s="86">
        <v>0.10201182306465545</v>
      </c>
      <c r="E79" s="86">
        <v>0.36095424635214224</v>
      </c>
      <c r="F79" s="86">
        <v>0.24522021897076157</v>
      </c>
      <c r="G79" s="87">
        <v>15.652689655172418</v>
      </c>
      <c r="H79" s="88">
        <v>2.5809495571515719</v>
      </c>
      <c r="I79" s="88">
        <v>52.218211602230582</v>
      </c>
      <c r="J79" s="89">
        <v>1.7783543051195103</v>
      </c>
      <c r="K79" s="72"/>
      <c r="M79" s="309"/>
      <c r="N79" s="310"/>
      <c r="P79" s="253"/>
      <c r="AA79" s="299"/>
    </row>
    <row r="80" spans="2:27" ht="20.25" customHeight="1">
      <c r="B80" s="85" t="s">
        <v>116</v>
      </c>
      <c r="C80" s="64">
        <v>2</v>
      </c>
      <c r="D80" s="86">
        <v>6.061589690349023E-2</v>
      </c>
      <c r="E80" s="86">
        <v>0.33978921520811289</v>
      </c>
      <c r="F80" s="86">
        <v>0.22564842230965332</v>
      </c>
      <c r="G80" s="87">
        <v>11.834457142857142</v>
      </c>
      <c r="H80" s="88">
        <v>0.35128758810850913</v>
      </c>
      <c r="I80" s="88">
        <v>22.77528338044543</v>
      </c>
      <c r="J80" s="89">
        <v>2.0588684217885902</v>
      </c>
      <c r="K80" s="72"/>
      <c r="M80" s="309"/>
      <c r="N80" s="310"/>
      <c r="P80" s="253"/>
      <c r="AA80" s="299"/>
    </row>
    <row r="81" spans="2:27" ht="20.25" customHeight="1">
      <c r="B81" s="85" t="s">
        <v>116</v>
      </c>
      <c r="C81" s="64">
        <v>3</v>
      </c>
      <c r="D81" s="86">
        <v>2.3357370202327341E-2</v>
      </c>
      <c r="E81" s="86">
        <v>0.34961693636478758</v>
      </c>
      <c r="F81" s="86">
        <v>0.23357539975050362</v>
      </c>
      <c r="G81" s="87">
        <v>12.382142857142856</v>
      </c>
      <c r="H81" s="88">
        <v>0.36003436763923702</v>
      </c>
      <c r="I81" s="88">
        <v>28.109165962675327</v>
      </c>
      <c r="J81" s="89">
        <v>2.0151905779484518</v>
      </c>
      <c r="K81" s="72"/>
      <c r="M81" s="309"/>
      <c r="N81" s="310"/>
      <c r="P81" s="253"/>
      <c r="AA81" s="299"/>
    </row>
    <row r="82" spans="2:27" ht="20.25" customHeight="1">
      <c r="B82" s="85" t="s">
        <v>116</v>
      </c>
      <c r="C82" s="64">
        <v>4</v>
      </c>
      <c r="D82" s="86">
        <v>1.9211746303372461E-2</v>
      </c>
      <c r="E82" s="86">
        <v>0.35221392302349003</v>
      </c>
      <c r="F82" s="86">
        <v>0.23457273727291114</v>
      </c>
      <c r="G82" s="87">
        <v>12.748571428571427</v>
      </c>
      <c r="H82" s="88">
        <v>0.27157984314209799</v>
      </c>
      <c r="I82" s="88">
        <v>29.287535872694232</v>
      </c>
      <c r="J82" s="89">
        <v>1.9658494249347571</v>
      </c>
      <c r="K82" s="72"/>
      <c r="M82" s="309"/>
      <c r="N82" s="310"/>
      <c r="P82" s="253"/>
      <c r="AA82" s="299"/>
    </row>
    <row r="83" spans="2:27" ht="20.25" customHeight="1">
      <c r="B83" s="85" t="s">
        <v>116</v>
      </c>
      <c r="C83" s="64">
        <v>5</v>
      </c>
      <c r="D83" s="86">
        <v>2.1352111549672727E-2</v>
      </c>
      <c r="E83" s="86">
        <v>0.35378685928873521</v>
      </c>
      <c r="F83" s="86">
        <v>0.22707378232929074</v>
      </c>
      <c r="G83" s="87">
        <v>13.629857142857142</v>
      </c>
      <c r="H83" s="88">
        <v>0.37953478846848854</v>
      </c>
      <c r="I83" s="88">
        <v>29.336616466819422</v>
      </c>
      <c r="J83" s="89">
        <v>1.9063043733396532</v>
      </c>
      <c r="K83" s="72"/>
      <c r="M83" s="309"/>
      <c r="N83" s="310"/>
      <c r="P83" s="253"/>
      <c r="AA83" s="299"/>
    </row>
    <row r="84" spans="2:27" ht="20.25" customHeight="1">
      <c r="B84" s="85" t="s">
        <v>116</v>
      </c>
      <c r="C84" s="64">
        <v>6</v>
      </c>
      <c r="D84" s="86">
        <v>2.2573705482934581E-2</v>
      </c>
      <c r="E84" s="86">
        <v>0.34935834574832414</v>
      </c>
      <c r="F84" s="86">
        <v>0.21181381580894013</v>
      </c>
      <c r="G84" s="87">
        <v>14.789428571428571</v>
      </c>
      <c r="H84" s="88">
        <v>0.25957286937070695</v>
      </c>
      <c r="I84" s="88">
        <v>30.951563119860825</v>
      </c>
      <c r="J84" s="89">
        <v>1.8406781174138296</v>
      </c>
      <c r="K84" s="72"/>
      <c r="M84" s="309"/>
      <c r="N84" s="310"/>
      <c r="P84" s="253"/>
      <c r="AA84" s="299"/>
    </row>
    <row r="85" spans="2:27" ht="20.25" customHeight="1">
      <c r="B85" s="85" t="s">
        <v>116</v>
      </c>
      <c r="C85" s="64">
        <v>7</v>
      </c>
      <c r="D85" s="86">
        <v>2.3953478760518669E-2</v>
      </c>
      <c r="E85" s="86">
        <v>0.35228109401639579</v>
      </c>
      <c r="F85" s="86">
        <v>0.2097849286412331</v>
      </c>
      <c r="G85" s="87">
        <v>15.336761904761902</v>
      </c>
      <c r="H85" s="88">
        <v>0.21225046433808969</v>
      </c>
      <c r="I85" s="88">
        <v>30.406486974494516</v>
      </c>
      <c r="J85" s="89">
        <v>1.7881011191855867</v>
      </c>
      <c r="K85" s="72"/>
      <c r="M85" s="309"/>
      <c r="N85" s="310"/>
      <c r="P85" s="253"/>
      <c r="AA85" s="299"/>
    </row>
    <row r="86" spans="2:27" ht="20.25" customHeight="1">
      <c r="B86" s="85" t="s">
        <v>116</v>
      </c>
      <c r="C86" s="64">
        <v>8</v>
      </c>
      <c r="D86" s="86">
        <v>3.0726866120557382E-2</v>
      </c>
      <c r="E86" s="86">
        <v>0.35707791219034607</v>
      </c>
      <c r="F86" s="86">
        <v>0.19232947432948289</v>
      </c>
      <c r="G86" s="87">
        <v>16.63388888888889</v>
      </c>
      <c r="H86" s="88">
        <v>0.20612968184267921</v>
      </c>
      <c r="I86" s="88">
        <v>39.224032848267107</v>
      </c>
      <c r="J86" s="89">
        <v>1.723090102246694</v>
      </c>
      <c r="K86" s="72"/>
      <c r="M86" s="309"/>
      <c r="N86" s="310"/>
      <c r="P86" s="253"/>
      <c r="AA86" s="299"/>
    </row>
    <row r="87" spans="2:27" ht="20.25" customHeight="1">
      <c r="B87" s="85" t="s">
        <v>116</v>
      </c>
      <c r="C87" s="64">
        <v>9</v>
      </c>
      <c r="D87" s="86">
        <v>3.0877064461951955E-2</v>
      </c>
      <c r="E87" s="86">
        <v>0.35187580117835826</v>
      </c>
      <c r="F87" s="86">
        <v>0.208211356613663</v>
      </c>
      <c r="G87" s="87">
        <v>15.810875000000001</v>
      </c>
      <c r="H87" s="88">
        <v>0.3085896875706246</v>
      </c>
      <c r="I87" s="88">
        <v>39.270638218257233</v>
      </c>
      <c r="J87" s="89">
        <v>1.7381751072042613</v>
      </c>
      <c r="K87" s="72"/>
      <c r="M87" s="309"/>
      <c r="N87" s="310"/>
      <c r="P87" s="253"/>
      <c r="AA87" s="299"/>
    </row>
    <row r="88" spans="2:27" ht="20.25" customHeight="1">
      <c r="B88" s="85" t="s">
        <v>116</v>
      </c>
      <c r="C88" s="64">
        <v>10</v>
      </c>
      <c r="D88" s="86">
        <v>3.5725156961186E-2</v>
      </c>
      <c r="E88" s="86">
        <v>0.36194686022318873</v>
      </c>
      <c r="F88" s="86">
        <v>0.22289623685502746</v>
      </c>
      <c r="G88" s="87">
        <v>15.443199999999999</v>
      </c>
      <c r="H88" s="88">
        <v>0.9586660032186638</v>
      </c>
      <c r="I88" s="88">
        <v>57.233638613491848</v>
      </c>
      <c r="J88" s="89">
        <v>1.803925735373261</v>
      </c>
      <c r="K88" s="72"/>
      <c r="M88" s="309"/>
      <c r="N88" s="310"/>
      <c r="P88" s="253"/>
      <c r="AA88" s="299"/>
    </row>
    <row r="89" spans="2:27" ht="20.25" customHeight="1">
      <c r="B89" s="85" t="s">
        <v>116</v>
      </c>
      <c r="C89" s="64">
        <v>11</v>
      </c>
      <c r="D89" s="86">
        <v>4.0690264728037009E-2</v>
      </c>
      <c r="E89" s="86">
        <v>0.36385670974981277</v>
      </c>
      <c r="F89" s="86">
        <v>0.23173409979945689</v>
      </c>
      <c r="G89" s="87">
        <v>14.782100000000003</v>
      </c>
      <c r="H89" s="88">
        <v>1.3933851016880527</v>
      </c>
      <c r="I89" s="88">
        <v>55.934104260276193</v>
      </c>
      <c r="J89" s="89">
        <v>1.8225399227729453</v>
      </c>
      <c r="K89" s="72" t="s">
        <v>66</v>
      </c>
      <c r="M89" s="309"/>
      <c r="N89" s="310"/>
      <c r="P89" s="253"/>
      <c r="AA89" s="299"/>
    </row>
    <row r="90" spans="2:27" ht="20.25" customHeight="1">
      <c r="B90" s="85" t="s">
        <v>118</v>
      </c>
      <c r="C90" s="64">
        <v>1</v>
      </c>
      <c r="D90" s="86">
        <v>0.12489239437115324</v>
      </c>
      <c r="E90" s="86">
        <v>0.3633102409372489</v>
      </c>
      <c r="F90" s="86">
        <v>0.23092237504769222</v>
      </c>
      <c r="G90" s="87">
        <v>15.646900000000002</v>
      </c>
      <c r="H90" s="88">
        <v>2.4715972944141633</v>
      </c>
      <c r="I90" s="88">
        <v>46.963014826117664</v>
      </c>
      <c r="J90" s="89">
        <v>1.9214813878233379</v>
      </c>
      <c r="K90" s="72"/>
      <c r="M90" s="309"/>
      <c r="N90" s="310"/>
      <c r="P90" s="253"/>
      <c r="AA90" s="299"/>
    </row>
    <row r="91" spans="2:27" ht="20.25" customHeight="1">
      <c r="B91" s="85" t="s">
        <v>118</v>
      </c>
      <c r="C91" s="64">
        <v>2</v>
      </c>
      <c r="D91" s="86">
        <v>6.222180850835949E-2</v>
      </c>
      <c r="E91" s="86">
        <v>0.34885082198575396</v>
      </c>
      <c r="F91" s="86">
        <v>0.22081685157026298</v>
      </c>
      <c r="G91" s="87">
        <v>11.743555555555554</v>
      </c>
      <c r="H91" s="88">
        <v>0.27379646815903652</v>
      </c>
      <c r="I91" s="88">
        <v>24.145426035775035</v>
      </c>
      <c r="J91" s="89">
        <v>2.2027130230648044</v>
      </c>
      <c r="K91" s="72"/>
      <c r="M91" s="309"/>
      <c r="N91" s="310"/>
      <c r="P91" s="253"/>
      <c r="AA91" s="299"/>
    </row>
    <row r="92" spans="2:27" ht="20.25" customHeight="1">
      <c r="B92" s="85" t="s">
        <v>118</v>
      </c>
      <c r="C92" s="64">
        <v>3</v>
      </c>
      <c r="D92" s="86">
        <v>3.0555419659352882E-2</v>
      </c>
      <c r="E92" s="86">
        <v>0.35254764376967296</v>
      </c>
      <c r="F92" s="86">
        <v>0.22501540186223096</v>
      </c>
      <c r="G92" s="87">
        <v>11.7357</v>
      </c>
      <c r="H92" s="88">
        <v>0.29269324903767763</v>
      </c>
      <c r="I92" s="88">
        <v>25.636045950152102</v>
      </c>
      <c r="J92" s="89">
        <v>2.2065422407544619</v>
      </c>
      <c r="K92" s="72"/>
      <c r="M92" s="309"/>
      <c r="N92" s="310"/>
      <c r="P92" s="253"/>
      <c r="AA92" s="299"/>
    </row>
    <row r="93" spans="2:27" ht="20.25" customHeight="1">
      <c r="B93" s="85" t="s">
        <v>118</v>
      </c>
      <c r="C93" s="64">
        <v>4</v>
      </c>
      <c r="D93" s="86">
        <v>2.1912642685146849E-2</v>
      </c>
      <c r="E93" s="86">
        <v>0.3520892175984468</v>
      </c>
      <c r="F93" s="86">
        <v>0.22538175941208644</v>
      </c>
      <c r="G93" s="87">
        <v>11.566300000000002</v>
      </c>
      <c r="H93" s="88">
        <v>0.21121599493945531</v>
      </c>
      <c r="I93" s="88">
        <v>22.992369734837848</v>
      </c>
      <c r="J93" s="89">
        <v>2.186056769965655</v>
      </c>
      <c r="K93" s="72"/>
      <c r="M93" s="309"/>
      <c r="N93" s="310"/>
      <c r="P93" s="253"/>
      <c r="AA93" s="299"/>
    </row>
    <row r="94" spans="2:27" ht="20.25" customHeight="1">
      <c r="B94" s="85" t="s">
        <v>118</v>
      </c>
      <c r="C94" s="64">
        <v>5</v>
      </c>
      <c r="D94" s="86">
        <v>2.4726105017579533E-2</v>
      </c>
      <c r="E94" s="86">
        <v>0.35013507608368144</v>
      </c>
      <c r="F94" s="86">
        <v>0.21797372578992955</v>
      </c>
      <c r="G94" s="87">
        <v>12.234300000000001</v>
      </c>
      <c r="H94" s="88">
        <v>0.20777954201006091</v>
      </c>
      <c r="I94" s="88">
        <v>22.688552020895479</v>
      </c>
      <c r="J94" s="89">
        <v>2.1134438121348054</v>
      </c>
      <c r="K94" s="72"/>
      <c r="M94" s="309"/>
      <c r="N94" s="310"/>
      <c r="P94" s="253"/>
      <c r="AA94" s="299"/>
    </row>
    <row r="95" spans="2:27" ht="20.25" customHeight="1">
      <c r="B95" s="85" t="s">
        <v>118</v>
      </c>
      <c r="C95" s="64">
        <v>6</v>
      </c>
      <c r="D95" s="86">
        <v>2.7900742026059633E-2</v>
      </c>
      <c r="E95" s="86">
        <v>0.34990390800525617</v>
      </c>
      <c r="F95" s="86">
        <v>0.2076794982136678</v>
      </c>
      <c r="G95" s="87">
        <v>13.757900000000001</v>
      </c>
      <c r="H95" s="88">
        <v>0.18053218221514708</v>
      </c>
      <c r="I95" s="88">
        <v>26.080995071791996</v>
      </c>
      <c r="J95" s="89">
        <v>1.9712048272711686</v>
      </c>
      <c r="K95" s="72"/>
      <c r="M95" s="309"/>
      <c r="N95" s="310"/>
      <c r="P95" s="253"/>
      <c r="AA95" s="299"/>
    </row>
    <row r="96" spans="2:27" ht="20.25" customHeight="1">
      <c r="B96" s="85" t="s">
        <v>118</v>
      </c>
      <c r="C96" s="64">
        <v>7</v>
      </c>
      <c r="D96" s="86">
        <v>3.2722998239752561E-2</v>
      </c>
      <c r="E96" s="86">
        <v>0.3539056803793651</v>
      </c>
      <c r="F96" s="86">
        <v>0.2009886671585607</v>
      </c>
      <c r="G96" s="87">
        <v>14.972777777777781</v>
      </c>
      <c r="H96" s="88">
        <v>0.15418125055105134</v>
      </c>
      <c r="I96" s="88">
        <v>24.814801922928446</v>
      </c>
      <c r="J96" s="89">
        <v>1.8824013952792289</v>
      </c>
      <c r="K96" s="72"/>
      <c r="M96" s="309"/>
      <c r="N96" s="310"/>
      <c r="P96" s="253"/>
      <c r="AA96" s="299"/>
    </row>
    <row r="97" spans="2:27" ht="20.25" customHeight="1">
      <c r="B97" s="85" t="s">
        <v>118</v>
      </c>
      <c r="C97" s="64">
        <v>8</v>
      </c>
      <c r="D97" s="86">
        <v>3.5192070745307898E-2</v>
      </c>
      <c r="E97" s="86">
        <v>0.35693687726775819</v>
      </c>
      <c r="F97" s="86">
        <v>0.19667018126487654</v>
      </c>
      <c r="G97" s="87">
        <v>15.899555555555557</v>
      </c>
      <c r="H97" s="88">
        <v>0.18099128505916942</v>
      </c>
      <c r="I97" s="88">
        <v>26.858264882850236</v>
      </c>
      <c r="J97" s="89">
        <v>1.8237557698473883</v>
      </c>
      <c r="K97" s="72"/>
      <c r="M97" s="309"/>
      <c r="N97" s="310"/>
      <c r="P97" s="253"/>
      <c r="AA97" s="299"/>
    </row>
    <row r="98" spans="2:27" ht="20.25" customHeight="1">
      <c r="B98" s="85" t="s">
        <v>118</v>
      </c>
      <c r="C98" s="64">
        <v>9</v>
      </c>
      <c r="D98" s="86">
        <v>3.6380976632473472E-2</v>
      </c>
      <c r="E98" s="86">
        <v>0.3605653360968849</v>
      </c>
      <c r="F98" s="86">
        <v>0.20878211159261784</v>
      </c>
      <c r="G98" s="87">
        <v>15.429375</v>
      </c>
      <c r="H98" s="88">
        <v>0.42267452535620903</v>
      </c>
      <c r="I98" s="88">
        <v>30.43495381731573</v>
      </c>
      <c r="J98" s="89">
        <v>1.8619451572619659</v>
      </c>
      <c r="K98" s="72"/>
      <c r="M98" s="309"/>
      <c r="N98" s="310"/>
      <c r="P98" s="253"/>
      <c r="AA98" s="299"/>
    </row>
    <row r="99" spans="2:27" ht="20.25" customHeight="1">
      <c r="B99" s="85" t="s">
        <v>118</v>
      </c>
      <c r="C99" s="64">
        <v>10</v>
      </c>
      <c r="D99" s="86">
        <v>3.7688760034522747E-2</v>
      </c>
      <c r="E99" s="86">
        <v>0.36062412029404417</v>
      </c>
      <c r="F99" s="86">
        <v>0.22165372960164395</v>
      </c>
      <c r="G99" s="87">
        <v>14.459777777777779</v>
      </c>
      <c r="H99" s="88">
        <v>0.6558670577170973</v>
      </c>
      <c r="I99" s="88">
        <v>37.02400972141659</v>
      </c>
      <c r="J99" s="89">
        <v>1.9910089148209515</v>
      </c>
      <c r="K99" s="72"/>
      <c r="M99" s="309"/>
      <c r="N99" s="310"/>
      <c r="P99" s="253"/>
      <c r="AA99" s="299"/>
    </row>
    <row r="100" spans="2:27" ht="20.25" customHeight="1">
      <c r="B100" s="85" t="s">
        <v>118</v>
      </c>
      <c r="C100" s="64">
        <v>11</v>
      </c>
      <c r="D100" s="86">
        <v>4.022219495827712E-2</v>
      </c>
      <c r="E100" s="86">
        <v>0.3658268414057102</v>
      </c>
      <c r="F100" s="86">
        <v>0.22635274594769342</v>
      </c>
      <c r="G100" s="87">
        <v>13.761999999999999</v>
      </c>
      <c r="H100" s="88">
        <v>0.59837648175948366</v>
      </c>
      <c r="I100" s="88">
        <v>37.850284539905353</v>
      </c>
      <c r="J100" s="89">
        <v>2.0200870788573226</v>
      </c>
      <c r="K100" s="72" t="s">
        <v>66</v>
      </c>
    </row>
    <row r="101" spans="2:27" ht="20.25" customHeight="1">
      <c r="B101" s="85" t="s">
        <v>117</v>
      </c>
      <c r="C101" s="64">
        <v>1</v>
      </c>
      <c r="D101" s="86">
        <v>9.2651818776886191E-2</v>
      </c>
      <c r="E101" s="86">
        <v>0.34731242211629942</v>
      </c>
      <c r="F101" s="86">
        <v>0.22594144747208184</v>
      </c>
      <c r="G101" s="87">
        <v>13.108000000000001</v>
      </c>
      <c r="H101" s="88">
        <v>1.9067653915520517</v>
      </c>
      <c r="I101" s="88">
        <v>23.807230256170509</v>
      </c>
      <c r="J101" s="89">
        <v>2.095480636891311</v>
      </c>
      <c r="K101" s="72"/>
    </row>
    <row r="102" spans="2:27" ht="20.25" customHeight="1">
      <c r="B102" s="85" t="s">
        <v>117</v>
      </c>
      <c r="C102" s="64">
        <v>2</v>
      </c>
      <c r="D102" s="86">
        <v>4.7366253268928495E-2</v>
      </c>
      <c r="E102" s="86">
        <v>0.30604032862109631</v>
      </c>
      <c r="F102" s="86">
        <v>0.18667639042434511</v>
      </c>
      <c r="G102" s="87">
        <v>9.4064444444444444</v>
      </c>
      <c r="H102" s="88">
        <v>0.53028761178898454</v>
      </c>
      <c r="I102" s="88">
        <v>7.4558438217531231</v>
      </c>
      <c r="J102" s="89">
        <v>2.5068884823711803</v>
      </c>
      <c r="K102" s="72"/>
    </row>
    <row r="103" spans="2:27" ht="20.25" customHeight="1">
      <c r="B103" s="85" t="s">
        <v>117</v>
      </c>
      <c r="C103" s="64">
        <v>3</v>
      </c>
      <c r="D103" s="86">
        <v>1.739194854073552E-2</v>
      </c>
      <c r="E103" s="86">
        <v>0.31331749936828085</v>
      </c>
      <c r="F103" s="86">
        <v>0.18597717162283359</v>
      </c>
      <c r="G103" s="87">
        <v>8.697111111111111</v>
      </c>
      <c r="H103" s="88">
        <v>0.55579384622915784</v>
      </c>
      <c r="I103" s="88">
        <v>5.8953847260735674</v>
      </c>
      <c r="J103" s="89">
        <v>2.5332222471621795</v>
      </c>
      <c r="K103" s="72"/>
    </row>
    <row r="104" spans="2:27" ht="20.25" customHeight="1">
      <c r="B104" s="85" t="s">
        <v>117</v>
      </c>
      <c r="C104" s="64">
        <v>4</v>
      </c>
      <c r="D104" s="86">
        <v>1.6912199062385547E-2</v>
      </c>
      <c r="E104" s="86">
        <v>0.31418109629613761</v>
      </c>
      <c r="F104" s="86">
        <v>0.19586983634257035</v>
      </c>
      <c r="G104" s="87">
        <v>9.011444444444443</v>
      </c>
      <c r="H104" s="88">
        <v>0.69285029963964084</v>
      </c>
      <c r="I104" s="88">
        <v>7.5836163516112318</v>
      </c>
      <c r="J104" s="89">
        <v>2.464440880253155</v>
      </c>
      <c r="K104" s="72"/>
    </row>
    <row r="105" spans="2:27" ht="20.25" customHeight="1">
      <c r="B105" s="85" t="s">
        <v>117</v>
      </c>
      <c r="C105" s="64">
        <v>5</v>
      </c>
      <c r="D105" s="86">
        <v>1.8903345010359784E-2</v>
      </c>
      <c r="E105" s="86">
        <v>0.31719861932347942</v>
      </c>
      <c r="F105" s="86">
        <v>0.19787192096487988</v>
      </c>
      <c r="G105" s="87">
        <v>10.197444444444443</v>
      </c>
      <c r="H105" s="88">
        <v>1.4780320683086574</v>
      </c>
      <c r="I105" s="88">
        <v>9.9578254581653827</v>
      </c>
      <c r="J105" s="89">
        <v>2.3323460288842068</v>
      </c>
      <c r="K105" s="72"/>
    </row>
    <row r="106" spans="2:27" ht="20.25" customHeight="1">
      <c r="B106" s="85" t="s">
        <v>117</v>
      </c>
      <c r="C106" s="64">
        <v>6</v>
      </c>
      <c r="D106" s="86">
        <v>2.213416848979273E-2</v>
      </c>
      <c r="E106" s="86">
        <v>0.32974448693024749</v>
      </c>
      <c r="F106" s="86">
        <v>0.18766090462913831</v>
      </c>
      <c r="G106" s="87">
        <v>11.897444444444444</v>
      </c>
      <c r="H106" s="88">
        <v>1.3689449010562911</v>
      </c>
      <c r="I106" s="88">
        <v>15.328884229418277</v>
      </c>
      <c r="J106" s="89">
        <v>2.093141796009367</v>
      </c>
      <c r="K106" s="72"/>
    </row>
    <row r="107" spans="2:27" ht="20.25" customHeight="1">
      <c r="B107" s="85" t="s">
        <v>117</v>
      </c>
      <c r="C107" s="64">
        <v>7</v>
      </c>
      <c r="D107" s="86">
        <v>2.544557191376311E-2</v>
      </c>
      <c r="E107" s="86">
        <v>0.35771422327150021</v>
      </c>
      <c r="F107" s="86">
        <v>0.17836741753565072</v>
      </c>
      <c r="G107" s="87">
        <v>14.083500000000001</v>
      </c>
      <c r="H107" s="88">
        <v>0.14223876996463375</v>
      </c>
      <c r="I107" s="88">
        <v>22.388382392433353</v>
      </c>
      <c r="J107" s="89">
        <v>1.742421489899409</v>
      </c>
      <c r="K107" s="72"/>
    </row>
    <row r="108" spans="2:27" ht="20.25" customHeight="1">
      <c r="B108" s="85" t="s">
        <v>117</v>
      </c>
      <c r="C108" s="64">
        <v>8</v>
      </c>
      <c r="D108" s="86">
        <v>2.8294996220012258E-2</v>
      </c>
      <c r="E108" s="86">
        <v>0.33715170792536242</v>
      </c>
      <c r="F108" s="86">
        <v>0.16952513812750244</v>
      </c>
      <c r="G108" s="87">
        <v>14.335000000000001</v>
      </c>
      <c r="H108" s="88">
        <v>0.17407794594451279</v>
      </c>
      <c r="I108" s="88">
        <v>20.862572290888533</v>
      </c>
      <c r="J108" s="89">
        <v>1.891359372309064</v>
      </c>
      <c r="K108" s="72"/>
    </row>
    <row r="109" spans="2:27" ht="20.25" customHeight="1">
      <c r="B109" s="85" t="s">
        <v>117</v>
      </c>
      <c r="C109" s="64">
        <v>9</v>
      </c>
      <c r="D109" s="86">
        <v>2.261049406961774E-2</v>
      </c>
      <c r="E109" s="86">
        <v>0.2942854868853737</v>
      </c>
      <c r="F109" s="86">
        <v>0.13462799545333082</v>
      </c>
      <c r="G109" s="87">
        <v>13.432</v>
      </c>
      <c r="H109" s="88">
        <v>6.26176723038748E-2</v>
      </c>
      <c r="I109" s="88">
        <v>14.44902788411911</v>
      </c>
      <c r="J109" s="89">
        <v>2.2567980676526482</v>
      </c>
      <c r="K109" s="72"/>
    </row>
    <row r="110" spans="2:27" ht="20.25" customHeight="1">
      <c r="B110" s="85" t="s">
        <v>117</v>
      </c>
      <c r="C110" s="64">
        <v>10</v>
      </c>
      <c r="D110" s="86">
        <v>3.4227157016971717E-2</v>
      </c>
      <c r="E110" s="86">
        <v>0.31008519258504913</v>
      </c>
      <c r="F110" s="86">
        <v>0.17580576447422933</v>
      </c>
      <c r="G110" s="87">
        <v>12.2325</v>
      </c>
      <c r="H110" s="88">
        <v>7.4414448861960674</v>
      </c>
      <c r="I110" s="88">
        <v>21.633622611358096</v>
      </c>
      <c r="J110" s="89">
        <v>2.1947594006575777</v>
      </c>
      <c r="K110" s="72"/>
    </row>
    <row r="111" spans="2:27" ht="20.25" customHeight="1">
      <c r="B111" s="85" t="s">
        <v>117</v>
      </c>
      <c r="C111" s="64">
        <v>11</v>
      </c>
      <c r="D111" s="86">
        <v>4.8888655006767562E-2</v>
      </c>
      <c r="E111" s="86">
        <v>0.35661666421135119</v>
      </c>
      <c r="F111" s="86">
        <v>0.18135662509536299</v>
      </c>
      <c r="G111" s="87">
        <v>12.84</v>
      </c>
      <c r="H111" s="88">
        <v>2.8718388772028978</v>
      </c>
      <c r="I111" s="88">
        <v>34.060009083626369</v>
      </c>
      <c r="J111" s="89">
        <v>1.8905781371822967</v>
      </c>
      <c r="K111" s="72" t="s">
        <v>69</v>
      </c>
    </row>
    <row r="112" spans="2:27" ht="20.25" customHeight="1">
      <c r="B112" s="83" t="s">
        <v>122</v>
      </c>
      <c r="C112" s="82"/>
      <c r="D112" s="83"/>
      <c r="E112" s="83"/>
      <c r="F112" s="83"/>
      <c r="G112" s="83"/>
      <c r="H112" s="83"/>
      <c r="I112" s="83"/>
      <c r="J112" s="83"/>
      <c r="K112" s="82"/>
    </row>
    <row r="113" spans="2:11" ht="20.25" customHeight="1">
      <c r="B113" s="218" t="str">
        <f>C68</f>
        <v>30</v>
      </c>
      <c r="C113" s="53"/>
      <c r="D113" s="65">
        <f t="shared" ref="D113:J115" si="2">(SUMIFS(D$79:D$111,$B$79:$B$111,$B113,$C$79:$C$111,MAX($C$79:$C$111))/SUMIFS(D$79:D$111,$B$79:$B$111,$B113,$C$79:$C$111,MAX($C$79:$C$111)-1))-1</f>
        <v>0.13898071244992449</v>
      </c>
      <c r="E113" s="65">
        <f t="shared" si="2"/>
        <v>5.2766020002117386E-3</v>
      </c>
      <c r="F113" s="65">
        <f t="shared" si="2"/>
        <v>3.965012181958727E-2</v>
      </c>
      <c r="G113" s="65">
        <f t="shared" si="2"/>
        <v>-4.2808485288022946E-2</v>
      </c>
      <c r="H113" s="65">
        <f t="shared" si="2"/>
        <v>0.45346251667405069</v>
      </c>
      <c r="I113" s="65">
        <f t="shared" si="2"/>
        <v>-2.2705779061010345E-2</v>
      </c>
      <c r="J113" s="84">
        <f t="shared" si="2"/>
        <v>1.0318710484959581E-2</v>
      </c>
      <c r="K113" s="54"/>
    </row>
    <row r="114" spans="2:11" ht="20.25" customHeight="1">
      <c r="B114" s="41" t="str">
        <f>D68</f>
        <v>급행97</v>
      </c>
      <c r="C114" s="53"/>
      <c r="D114" s="65">
        <f t="shared" si="2"/>
        <v>6.7219906450457723E-2</v>
      </c>
      <c r="E114" s="65">
        <f t="shared" si="2"/>
        <v>1.4426991481944818E-2</v>
      </c>
      <c r="F114" s="65">
        <f t="shared" si="2"/>
        <v>2.1199807260155357E-2</v>
      </c>
      <c r="G114" s="65">
        <f>(SUMIFS(G$79:G$111,$B$79:$B$111,$B114,$C$79:$C$111,MAX($C$79:$C$111))/SUMIFS(G$79:G$111,$B$79:$B$111,$B114,$C$79:$C$111,MAX($C$79:$C$111)-1))-1</f>
        <v>-4.8256466212789673E-2</v>
      </c>
      <c r="H114" s="65">
        <f t="shared" si="2"/>
        <v>-8.7655837080342747E-2</v>
      </c>
      <c r="I114" s="65">
        <f t="shared" si="2"/>
        <v>2.231726992041061E-2</v>
      </c>
      <c r="J114" s="84">
        <f t="shared" si="2"/>
        <v>1.460473824095665E-2</v>
      </c>
      <c r="K114" s="54"/>
    </row>
    <row r="115" spans="2:11" ht="20.25" customHeight="1">
      <c r="B115" s="41" t="str">
        <f>E68</f>
        <v>78</v>
      </c>
      <c r="C115" s="53"/>
      <c r="D115" s="65">
        <f t="shared" si="2"/>
        <v>0.42835862711372319</v>
      </c>
      <c r="E115" s="65">
        <f t="shared" si="2"/>
        <v>0.15006028259004833</v>
      </c>
      <c r="F115" s="65">
        <f t="shared" si="2"/>
        <v>3.157382602177039E-2</v>
      </c>
      <c r="G115" s="65">
        <f t="shared" si="2"/>
        <v>4.9662783568362956E-2</v>
      </c>
      <c r="H115" s="65">
        <f t="shared" si="2"/>
        <v>-0.61407509951055617</v>
      </c>
      <c r="I115" s="65">
        <f t="shared" si="2"/>
        <v>0.57440155518586922</v>
      </c>
      <c r="J115" s="84">
        <f t="shared" si="2"/>
        <v>-0.13859435498221095</v>
      </c>
      <c r="K115" s="54"/>
    </row>
    <row r="116" spans="2:11" ht="20.25" customHeight="1" thickBot="1"/>
    <row r="117" spans="2:11" ht="17.25" thickTop="1">
      <c r="B117" s="25" t="s">
        <v>51</v>
      </c>
      <c r="C117" s="25"/>
      <c r="D117" s="25"/>
      <c r="E117" s="25"/>
      <c r="F117" s="169" t="s">
        <v>75</v>
      </c>
      <c r="G117" s="42"/>
      <c r="H117" s="25"/>
      <c r="I117" s="25"/>
    </row>
    <row r="118" spans="2:11">
      <c r="B118" s="26" t="s">
        <v>33</v>
      </c>
      <c r="C118" s="26" t="s">
        <v>52</v>
      </c>
      <c r="D118" s="26"/>
      <c r="E118" s="26"/>
      <c r="F118" s="90" t="s">
        <v>76</v>
      </c>
      <c r="G118" s="43"/>
      <c r="H118" s="45" t="s">
        <v>79</v>
      </c>
      <c r="I118" s="45"/>
    </row>
    <row r="119" spans="2:11">
      <c r="B119" s="26" t="s">
        <v>34</v>
      </c>
      <c r="C119" s="26" t="s">
        <v>53</v>
      </c>
      <c r="D119" s="26"/>
      <c r="E119" s="26"/>
      <c r="F119" s="90" t="s">
        <v>77</v>
      </c>
      <c r="G119" s="43"/>
      <c r="H119" s="45" t="s">
        <v>80</v>
      </c>
      <c r="I119" s="45"/>
    </row>
    <row r="120" spans="2:11">
      <c r="B120" s="26" t="s">
        <v>4</v>
      </c>
      <c r="C120" s="26" t="s">
        <v>54</v>
      </c>
      <c r="D120" s="26"/>
      <c r="E120" s="26"/>
      <c r="F120" s="90" t="s">
        <v>78</v>
      </c>
      <c r="G120" s="43"/>
      <c r="H120" s="45" t="s">
        <v>81</v>
      </c>
      <c r="I120" s="45"/>
    </row>
    <row r="121" spans="2:11">
      <c r="B121" s="26" t="s">
        <v>5</v>
      </c>
      <c r="C121" s="26" t="s">
        <v>55</v>
      </c>
      <c r="D121" s="26"/>
      <c r="E121" s="26"/>
      <c r="F121" s="90" t="s">
        <v>85</v>
      </c>
      <c r="G121" s="43"/>
      <c r="H121" s="45" t="s">
        <v>82</v>
      </c>
      <c r="I121" s="45"/>
    </row>
    <row r="122" spans="2:11">
      <c r="B122" s="26" t="s">
        <v>56</v>
      </c>
      <c r="C122" s="26" t="s">
        <v>57</v>
      </c>
      <c r="D122" s="26"/>
      <c r="E122" s="26"/>
      <c r="F122" s="90" t="s">
        <v>86</v>
      </c>
      <c r="G122" s="43"/>
      <c r="H122" s="45" t="s">
        <v>83</v>
      </c>
      <c r="I122" s="45"/>
    </row>
    <row r="123" spans="2:11" ht="17.25" thickBot="1">
      <c r="B123" s="27" t="s">
        <v>58</v>
      </c>
      <c r="C123" s="27" t="s">
        <v>59</v>
      </c>
      <c r="D123" s="27"/>
      <c r="E123" s="27"/>
      <c r="F123" s="91" t="s">
        <v>87</v>
      </c>
      <c r="G123" s="44"/>
      <c r="H123" s="46" t="s">
        <v>84</v>
      </c>
      <c r="I123" s="46"/>
    </row>
    <row r="124" spans="2:11" ht="17.25" thickTop="1"/>
    <row r="125" spans="2:11" ht="6.75" customHeight="1"/>
  </sheetData>
  <mergeCells count="3">
    <mergeCell ref="O9:P9"/>
    <mergeCell ref="C4:D4"/>
    <mergeCell ref="C5:D5"/>
  </mergeCells>
  <phoneticPr fontId="2" type="noConversion"/>
  <conditionalFormatting sqref="B79:K81 B86:K111">
    <cfRule type="expression" dxfId="89" priority="15">
      <formula>$B79&lt;&gt;$B80</formula>
    </cfRule>
  </conditionalFormatting>
  <conditionalFormatting sqref="B82:K85">
    <cfRule type="expression" dxfId="88" priority="83">
      <formula>$B82&lt;&gt;$B86</formula>
    </cfRule>
  </conditionalFormatting>
  <conditionalFormatting sqref="C69:K69">
    <cfRule type="containsText" dxfId="87" priority="16" operator="containsText" text="F">
      <formula>NOT(ISERROR(SEARCH("F",C69)))</formula>
    </cfRule>
    <cfRule type="containsText" dxfId="86" priority="17" operator="containsText" text="D">
      <formula>NOT(ISERROR(SEARCH("D",C69)))</formula>
    </cfRule>
    <cfRule type="containsText" dxfId="85" priority="18" operator="containsText" text="S">
      <formula>NOT(ISERROR(SEARCH("S",C69)))</formula>
    </cfRule>
    <cfRule type="containsText" dxfId="84" priority="19" operator="containsText" text="A">
      <formula>NOT(ISERROR(SEARCH("A",C69)))</formula>
    </cfRule>
  </conditionalFormatting>
  <conditionalFormatting sqref="D56:K56 D58:K59 D60:D65 D66:K67 D76:K76 D112:K112 K113:K115">
    <cfRule type="containsText" dxfId="83" priority="74" operator="containsText" text="악화">
      <formula>NOT(ISERROR(SEARCH("악화",D56)))</formula>
    </cfRule>
  </conditionalFormatting>
  <conditionalFormatting sqref="D56:K56 D58:K59 D66:K67 D76:K76 D112:K112 K113:K115 D60:D65">
    <cfRule type="containsText" dxfId="82" priority="73" operator="containsText" text="개선">
      <formula>NOT(ISERROR(SEARCH("개선",D56)))</formula>
    </cfRule>
  </conditionalFormatting>
  <conditionalFormatting sqref="G4:G5">
    <cfRule type="containsText" dxfId="81" priority="24" operator="containsText" text="S">
      <formula>NOT(ISERROR(SEARCH("S",G4)))</formula>
    </cfRule>
    <cfRule type="containsText" dxfId="80" priority="25" operator="containsText" text="A">
      <formula>NOT(ISERROR(SEARCH("A",G4)))</formula>
    </cfRule>
  </conditionalFormatting>
  <conditionalFormatting sqref="G5">
    <cfRule type="containsText" dxfId="79" priority="20" operator="containsText" text="F">
      <formula>NOT(ISERROR(SEARCH("F",G5)))</formula>
    </cfRule>
    <cfRule type="containsText" dxfId="78" priority="21" operator="containsText" text="D">
      <formula>NOT(ISERROR(SEARCH("D",G5)))</formula>
    </cfRule>
  </conditionalFormatting>
  <conditionalFormatting sqref="J23">
    <cfRule type="containsText" dxfId="77" priority="5" operator="containsText" text="D">
      <formula>NOT(ISERROR(SEARCH("D",J23)))</formula>
    </cfRule>
    <cfRule type="containsText" dxfId="76" priority="6" operator="containsText" text="F">
      <formula>NOT(ISERROR(SEARCH("F",J23)))</formula>
    </cfRule>
    <cfRule type="containsText" dxfId="75" priority="7" operator="containsText" text="S">
      <formula>NOT(ISERROR(SEARCH("S",J23)))</formula>
    </cfRule>
    <cfRule type="containsText" dxfId="74" priority="8" operator="containsText" text="A">
      <formula>NOT(ISERROR(SEARCH("A",J23)))</formula>
    </cfRule>
  </conditionalFormatting>
  <conditionalFormatting sqref="K1:K22">
    <cfRule type="containsText" dxfId="73" priority="1" operator="containsText" text="D">
      <formula>NOT(ISERROR(SEARCH("D",K1)))</formula>
    </cfRule>
    <cfRule type="containsText" dxfId="72" priority="2" operator="containsText" text="F">
      <formula>NOT(ISERROR(SEARCH("F",K1)))</formula>
    </cfRule>
    <cfRule type="containsText" dxfId="71" priority="3" operator="containsText" text="S">
      <formula>NOT(ISERROR(SEARCH("S",K1)))</formula>
    </cfRule>
    <cfRule type="containsText" dxfId="70" priority="4" operator="containsText" text="A">
      <formula>NOT(ISERROR(SEARCH("A",K1)))</formula>
    </cfRule>
  </conditionalFormatting>
  <conditionalFormatting sqref="K25:K29 K31:K68 K70:K1048576">
    <cfRule type="containsText" dxfId="69" priority="26" operator="containsText" text="D">
      <formula>NOT(ISERROR(SEARCH("D",K25)))</formula>
    </cfRule>
    <cfRule type="containsText" dxfId="68" priority="27" operator="containsText" text="F">
      <formula>NOT(ISERROR(SEARCH("F",K25)))</formula>
    </cfRule>
    <cfRule type="containsText" dxfId="67" priority="28" operator="containsText" text="S">
      <formula>NOT(ISERROR(SEARCH("S",K25)))</formula>
    </cfRule>
    <cfRule type="containsText" dxfId="66" priority="29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D113:J115</xm:sqref>
        </x14:conditionalFormatting>
        <x14:conditionalFormatting xmlns:xm="http://schemas.microsoft.com/office/excel/2006/main">
          <x14:cfRule type="iconSet" priority="9" id="{B1697DA5-5585-46E9-A1D6-9C4BB77889C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4.7109375" customWidth="1"/>
    <col min="2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5.28515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149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38</v>
      </c>
      <c r="B4" s="135" t="s">
        <v>137</v>
      </c>
      <c r="C4" s="135" t="s">
        <v>1</v>
      </c>
      <c r="D4" s="135" t="s">
        <v>10</v>
      </c>
      <c r="E4" s="136" t="s">
        <v>136</v>
      </c>
      <c r="F4" s="123" t="s">
        <v>45</v>
      </c>
      <c r="G4" s="146" t="s">
        <v>139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19" t="s">
        <v>6</v>
      </c>
      <c r="O4" s="219" t="s">
        <v>7</v>
      </c>
      <c r="P4" s="219" t="s">
        <v>26</v>
      </c>
      <c r="Q4" s="219" t="s">
        <v>14</v>
      </c>
      <c r="R4" s="219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88</v>
      </c>
      <c r="AZ4" s="97" t="s">
        <v>65</v>
      </c>
      <c r="BA4" s="97" t="s">
        <v>121</v>
      </c>
      <c r="BB4" t="s">
        <v>129</v>
      </c>
      <c r="BC4" t="s">
        <v>130</v>
      </c>
      <c r="BD4" t="s">
        <v>111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>
      <c r="A5" s="140" t="str">
        <f>W5</f>
        <v>인천제물포교통</v>
      </c>
      <c r="B5" s="140" t="str">
        <f>V5</f>
        <v>30</v>
      </c>
      <c r="C5" s="141" t="str">
        <f>Y5</f>
        <v>70바2602</v>
      </c>
      <c r="D5" s="129" t="str">
        <f>Z5</f>
        <v>대형</v>
      </c>
      <c r="E5" s="125" t="str">
        <f>AZ5</f>
        <v>D</v>
      </c>
      <c r="F5" s="148">
        <f>G5/H5</f>
        <v>0.83499999999999996</v>
      </c>
      <c r="G5" s="149">
        <f>AE5</f>
        <v>1.837</v>
      </c>
      <c r="H5" s="150">
        <f>AF5</f>
        <v>2.2000000000000002</v>
      </c>
      <c r="I5" s="151">
        <f>AC5</f>
        <v>5923.3720000000003</v>
      </c>
      <c r="J5" s="152">
        <f>AI5/AH5</f>
        <v>5.9451479461981462E-2</v>
      </c>
      <c r="K5" s="152">
        <f>AJ5/AH5</f>
        <v>0.3579471816401093</v>
      </c>
      <c r="L5" s="152">
        <f>AK5/AC5</f>
        <v>0.21930076314639702</v>
      </c>
      <c r="M5" s="153">
        <f>AG5</f>
        <v>16.637</v>
      </c>
      <c r="N5" s="154">
        <f>IF(AW5=0,AT5,"속도계이상")</f>
        <v>2.786</v>
      </c>
      <c r="O5" s="154">
        <f>IF(AW5=0,AU5,"속도계이상")</f>
        <v>57.113</v>
      </c>
      <c r="P5" s="155">
        <f>AQ5/60</f>
        <v>0</v>
      </c>
      <c r="Q5" s="156">
        <f>AN5</f>
        <v>77</v>
      </c>
      <c r="R5" s="157">
        <f>AC5/(AH5-AI5-AJ5)</f>
        <v>28.386119469879503</v>
      </c>
      <c r="S5" s="142">
        <f>IF(AW5=0,AL5,"속도계이상")</f>
        <v>165</v>
      </c>
      <c r="T5" s="142">
        <f>IF(AW5=0,AM5,"속도계이상")</f>
        <v>3383</v>
      </c>
      <c r="U5" t="s">
        <v>115</v>
      </c>
      <c r="V5" s="5" t="s">
        <v>116</v>
      </c>
      <c r="W5" t="s">
        <v>115</v>
      </c>
      <c r="X5" s="5" t="s">
        <v>116</v>
      </c>
      <c r="Y5" t="s">
        <v>170</v>
      </c>
      <c r="Z5" t="s">
        <v>165</v>
      </c>
      <c r="AA5" t="s">
        <v>48</v>
      </c>
      <c r="AB5">
        <v>530</v>
      </c>
      <c r="AC5" s="1">
        <v>5923.3720000000003</v>
      </c>
      <c r="AD5" s="1">
        <v>3223.8620000000001</v>
      </c>
      <c r="AE5" s="28">
        <v>1.837</v>
      </c>
      <c r="AF5">
        <v>2.2000000000000002</v>
      </c>
      <c r="AG5">
        <v>16.637</v>
      </c>
      <c r="AH5">
        <v>358.17189400000001</v>
      </c>
      <c r="AI5">
        <v>21.293849000000002</v>
      </c>
      <c r="AJ5">
        <v>128.20661999999999</v>
      </c>
      <c r="AK5">
        <v>1299</v>
      </c>
      <c r="AL5">
        <v>165</v>
      </c>
      <c r="AM5">
        <v>3383</v>
      </c>
      <c r="AN5">
        <v>77</v>
      </c>
      <c r="AO5">
        <v>16.537790999999999</v>
      </c>
      <c r="AP5">
        <v>7643.7</v>
      </c>
      <c r="AQ5">
        <v>0</v>
      </c>
      <c r="AR5">
        <v>79</v>
      </c>
      <c r="AS5">
        <v>37474</v>
      </c>
      <c r="AT5">
        <v>2.786</v>
      </c>
      <c r="AU5">
        <v>57.113</v>
      </c>
      <c r="AV5">
        <v>405</v>
      </c>
      <c r="AW5">
        <v>0</v>
      </c>
      <c r="AX5" s="29">
        <v>0.51</v>
      </c>
      <c r="AY5">
        <v>0.83499999999999996</v>
      </c>
      <c r="AZ5" t="s">
        <v>66</v>
      </c>
      <c r="BA5" t="s">
        <v>171</v>
      </c>
      <c r="BB5">
        <v>3</v>
      </c>
      <c r="BC5" t="s">
        <v>218</v>
      </c>
      <c r="BD5">
        <v>1</v>
      </c>
      <c r="BE5">
        <v>40261.661999999997</v>
      </c>
      <c r="BF5">
        <v>0.14712189476927209</v>
      </c>
      <c r="BG5">
        <v>0.12284678213234219</v>
      </c>
      <c r="BH5">
        <v>97695.739000000016</v>
      </c>
      <c r="BI5">
        <v>6.0630812158552781E-2</v>
      </c>
      <c r="BJ5">
        <v>5.0626728152391567E-2</v>
      </c>
      <c r="BK5">
        <v>1</v>
      </c>
      <c r="BL5" t="s">
        <v>66</v>
      </c>
      <c r="BM5">
        <v>0</v>
      </c>
      <c r="BN5" t="s">
        <v>214</v>
      </c>
    </row>
    <row r="6" spans="1:66">
      <c r="A6" s="137" t="str">
        <f t="shared" ref="A6:A7" si="0">W6</f>
        <v>인천제물포교통</v>
      </c>
      <c r="B6" s="137" t="str">
        <f t="shared" ref="B6:B7" si="1">V6</f>
        <v>30</v>
      </c>
      <c r="C6" s="138" t="str">
        <f t="shared" ref="C6:C7" si="2">Y6</f>
        <v>70바2688</v>
      </c>
      <c r="D6" s="113" t="str">
        <f t="shared" ref="D6:D7" si="3">Z6</f>
        <v>대형</v>
      </c>
      <c r="E6" s="109" t="str">
        <f>AZ6</f>
        <v>D</v>
      </c>
      <c r="F6" s="158">
        <f>G6/H6</f>
        <v>0.81409090909090898</v>
      </c>
      <c r="G6" s="159">
        <f>AE6</f>
        <v>1.7909999999999999</v>
      </c>
      <c r="H6" s="160">
        <f>AF6</f>
        <v>2.2000000000000002</v>
      </c>
      <c r="I6" s="161">
        <f t="shared" ref="I6:I7" si="4">AC6</f>
        <v>4123.6379999999999</v>
      </c>
      <c r="J6" s="162">
        <f t="shared" ref="J6:J7" si="5">AI6/AH6</f>
        <v>4.2905645008312447E-2</v>
      </c>
      <c r="K6" s="162">
        <f t="shared" ref="K6:K7" si="6">AJ6/AH6</f>
        <v>0.36513766045638174</v>
      </c>
      <c r="L6" s="162">
        <f t="shared" ref="L6:L7" si="7">AK6/AC6</f>
        <v>0.25947961484495002</v>
      </c>
      <c r="M6" s="163">
        <f t="shared" ref="M6:M7" si="8">AG6</f>
        <v>14.768000000000001</v>
      </c>
      <c r="N6" s="164">
        <f t="shared" ref="N6:N7" si="9">IF(AW6=0,AT6,"속도계이상")</f>
        <v>2.5710000000000002</v>
      </c>
      <c r="O6" s="164">
        <f t="shared" ref="O6:O7" si="10">IF(AW6=0,AU6,"속도계이상")</f>
        <v>75.951999999999998</v>
      </c>
      <c r="P6" s="165">
        <f t="shared" ref="P6:P7" si="11">AQ6/60</f>
        <v>0</v>
      </c>
      <c r="Q6" s="166">
        <f t="shared" ref="Q6:Q7" si="12">AN6</f>
        <v>79</v>
      </c>
      <c r="R6" s="167">
        <f t="shared" ref="R6:R7" si="13">AC6/(AH6-AI6-AJ6)</f>
        <v>29.526960836244289</v>
      </c>
      <c r="S6" s="139">
        <f t="shared" ref="S6:S7" si="14">IF(AW6=0,AL6,"속도계이상")</f>
        <v>106</v>
      </c>
      <c r="T6" s="139">
        <f t="shared" ref="T6:T7" si="15">IF(AW6=0,AM6,"속도계이상")</f>
        <v>3132</v>
      </c>
      <c r="U6" t="s">
        <v>115</v>
      </c>
      <c r="V6" s="5" t="s">
        <v>116</v>
      </c>
      <c r="W6" t="s">
        <v>115</v>
      </c>
      <c r="X6" s="5" t="s">
        <v>116</v>
      </c>
      <c r="Y6" t="s">
        <v>172</v>
      </c>
      <c r="Z6" t="s">
        <v>165</v>
      </c>
      <c r="AA6" t="s">
        <v>48</v>
      </c>
      <c r="AB6">
        <v>530</v>
      </c>
      <c r="AC6" s="1">
        <v>4123.6379999999999</v>
      </c>
      <c r="AD6" s="1">
        <v>2302.48</v>
      </c>
      <c r="AE6" s="28">
        <v>1.7909999999999999</v>
      </c>
      <c r="AF6">
        <v>2.2000000000000002</v>
      </c>
      <c r="AG6">
        <v>14.768000000000001</v>
      </c>
      <c r="AH6">
        <v>235.92385100000001</v>
      </c>
      <c r="AI6">
        <v>10.122465</v>
      </c>
      <c r="AJ6">
        <v>86.144683000000001</v>
      </c>
      <c r="AK6">
        <v>1070</v>
      </c>
      <c r="AL6">
        <v>106</v>
      </c>
      <c r="AM6">
        <v>3132</v>
      </c>
      <c r="AN6">
        <v>79</v>
      </c>
      <c r="AO6">
        <v>17.478681999999999</v>
      </c>
      <c r="AP6">
        <v>7164.6</v>
      </c>
      <c r="AQ6">
        <v>0</v>
      </c>
      <c r="AR6">
        <v>67</v>
      </c>
      <c r="AS6">
        <v>19201</v>
      </c>
      <c r="AT6">
        <v>2.5710000000000002</v>
      </c>
      <c r="AU6">
        <v>75.951999999999998</v>
      </c>
      <c r="AV6">
        <v>1840</v>
      </c>
      <c r="AW6">
        <v>0</v>
      </c>
      <c r="AX6" s="29">
        <v>0.44</v>
      </c>
      <c r="AY6">
        <v>0.81409090909090898</v>
      </c>
      <c r="AZ6" t="s">
        <v>66</v>
      </c>
      <c r="BA6" t="s">
        <v>171</v>
      </c>
      <c r="BB6">
        <v>5</v>
      </c>
      <c r="BC6" t="s">
        <v>235</v>
      </c>
      <c r="BD6">
        <v>3</v>
      </c>
      <c r="BE6">
        <v>40261.661999999997</v>
      </c>
      <c r="BF6">
        <v>0.10242095818101102</v>
      </c>
      <c r="BG6">
        <v>8.3379970955541227E-2</v>
      </c>
      <c r="BH6">
        <v>97695.739000000016</v>
      </c>
      <c r="BI6">
        <v>4.2208985184092822E-2</v>
      </c>
      <c r="BJ6">
        <v>3.4361951120322837E-2</v>
      </c>
      <c r="BK6">
        <v>1</v>
      </c>
      <c r="BL6" t="s">
        <v>66</v>
      </c>
      <c r="BM6">
        <v>0</v>
      </c>
      <c r="BN6" t="s">
        <v>214</v>
      </c>
    </row>
    <row r="7" spans="1:66">
      <c r="A7" s="140" t="str">
        <f t="shared" si="0"/>
        <v>인천제물포교통</v>
      </c>
      <c r="B7" s="140" t="str">
        <f t="shared" si="1"/>
        <v>30</v>
      </c>
      <c r="C7" s="141" t="str">
        <f t="shared" si="2"/>
        <v>70바2711</v>
      </c>
      <c r="D7" s="129" t="str">
        <f t="shared" si="3"/>
        <v>대형</v>
      </c>
      <c r="E7" s="125" t="str">
        <f t="shared" ref="E7:E22" si="16">AZ7</f>
        <v>C</v>
      </c>
      <c r="F7" s="148">
        <f t="shared" ref="F7:F22" si="17">G7/H7</f>
        <v>0.85045454545454535</v>
      </c>
      <c r="G7" s="149">
        <f t="shared" ref="G7:G22" si="18">AE7</f>
        <v>1.871</v>
      </c>
      <c r="H7" s="150">
        <f t="shared" ref="H7:H22" si="19">AF7</f>
        <v>2.2000000000000002</v>
      </c>
      <c r="I7" s="151">
        <f t="shared" si="4"/>
        <v>3590.527</v>
      </c>
      <c r="J7" s="152">
        <f t="shared" si="5"/>
        <v>4.0169131224465478E-2</v>
      </c>
      <c r="K7" s="152">
        <f t="shared" si="6"/>
        <v>0.36025712842465057</v>
      </c>
      <c r="L7" s="152">
        <f t="shared" si="7"/>
        <v>0.21473170930061242</v>
      </c>
      <c r="M7" s="153">
        <f t="shared" si="8"/>
        <v>13.733000000000001</v>
      </c>
      <c r="N7" s="154">
        <f t="shared" si="9"/>
        <v>0.111</v>
      </c>
      <c r="O7" s="154">
        <f t="shared" si="10"/>
        <v>69.209999999999994</v>
      </c>
      <c r="P7" s="155">
        <f t="shared" si="11"/>
        <v>0.15666666666666668</v>
      </c>
      <c r="Q7" s="156">
        <f t="shared" si="12"/>
        <v>82</v>
      </c>
      <c r="R7" s="157">
        <f t="shared" si="13"/>
        <v>28.733148791161391</v>
      </c>
      <c r="S7" s="142">
        <f t="shared" si="14"/>
        <v>4</v>
      </c>
      <c r="T7" s="142">
        <f t="shared" si="15"/>
        <v>2485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236</v>
      </c>
      <c r="Z7" s="4" t="s">
        <v>165</v>
      </c>
      <c r="AA7" s="4" t="s">
        <v>48</v>
      </c>
      <c r="AB7" s="4">
        <v>530</v>
      </c>
      <c r="AC7" s="4">
        <v>3590.527</v>
      </c>
      <c r="AD7" s="4">
        <v>1918.8330000000001</v>
      </c>
      <c r="AE7" s="4">
        <v>1.871</v>
      </c>
      <c r="AF7" s="4">
        <v>2.2000000000000002</v>
      </c>
      <c r="AG7" s="4">
        <v>13.733000000000001</v>
      </c>
      <c r="AH7" s="4">
        <v>208.416631</v>
      </c>
      <c r="AI7" s="4">
        <v>8.3719149999999996</v>
      </c>
      <c r="AJ7" s="4">
        <v>75.083577000000005</v>
      </c>
      <c r="AK7" s="4">
        <v>771</v>
      </c>
      <c r="AL7" s="4">
        <v>4</v>
      </c>
      <c r="AM7" s="4">
        <v>2485</v>
      </c>
      <c r="AN7" s="4">
        <v>82</v>
      </c>
      <c r="AO7" s="4">
        <v>17.227640999999998</v>
      </c>
      <c r="AP7" s="4">
        <v>6665.7</v>
      </c>
      <c r="AQ7" s="4">
        <v>9.4</v>
      </c>
      <c r="AR7" s="4">
        <v>43</v>
      </c>
      <c r="AS7" s="4">
        <v>8802</v>
      </c>
      <c r="AT7" s="4">
        <v>0.111</v>
      </c>
      <c r="AU7" s="4">
        <v>69.209999999999994</v>
      </c>
      <c r="AV7" s="4">
        <v>0</v>
      </c>
      <c r="AW7" s="4">
        <v>0</v>
      </c>
      <c r="AX7" s="30">
        <v>0.45</v>
      </c>
      <c r="AY7">
        <v>0.85045454545454535</v>
      </c>
      <c r="AZ7" t="s">
        <v>68</v>
      </c>
      <c r="BA7" t="s">
        <v>171</v>
      </c>
      <c r="BB7">
        <v>1</v>
      </c>
      <c r="BC7" t="s">
        <v>217</v>
      </c>
      <c r="BD7">
        <v>1</v>
      </c>
      <c r="BE7">
        <v>40261.661999999997</v>
      </c>
      <c r="BF7">
        <v>8.9179800873595338E-2</v>
      </c>
      <c r="BG7">
        <v>7.5843367015680396E-2</v>
      </c>
      <c r="BH7">
        <v>97695.739000000016</v>
      </c>
      <c r="BI7">
        <v>3.6752135116148714E-2</v>
      </c>
      <c r="BJ7">
        <v>3.1256020364688289E-2</v>
      </c>
      <c r="BK7">
        <v>1</v>
      </c>
      <c r="BL7" t="s">
        <v>66</v>
      </c>
      <c r="BM7">
        <v>1</v>
      </c>
      <c r="BN7" t="s">
        <v>215</v>
      </c>
    </row>
    <row r="8" spans="1:66">
      <c r="A8" s="137" t="str">
        <f t="shared" ref="A8:A22" si="20">W8</f>
        <v>인천제물포교통</v>
      </c>
      <c r="B8" s="137" t="str">
        <f t="shared" ref="B8:B22" si="21">V8</f>
        <v>30</v>
      </c>
      <c r="C8" s="138" t="str">
        <f t="shared" ref="C8:C22" si="22">Y8</f>
        <v>70바2712</v>
      </c>
      <c r="D8" s="113" t="str">
        <f t="shared" ref="D8:D22" si="23">Z8</f>
        <v>대형</v>
      </c>
      <c r="E8" s="109" t="str">
        <f t="shared" si="16"/>
        <v>F</v>
      </c>
      <c r="F8" s="158">
        <f t="shared" si="17"/>
        <v>0.76909090909090905</v>
      </c>
      <c r="G8" s="159">
        <f t="shared" si="18"/>
        <v>1.6919999999999999</v>
      </c>
      <c r="H8" s="160">
        <f t="shared" si="19"/>
        <v>2.2000000000000002</v>
      </c>
      <c r="I8" s="161">
        <f t="shared" ref="I8:I22" si="24">AC8</f>
        <v>5147.1120000000001</v>
      </c>
      <c r="J8" s="162">
        <f t="shared" ref="J8:J22" si="25">AI8/AH8</f>
        <v>4.631535659657738E-2</v>
      </c>
      <c r="K8" s="162">
        <f t="shared" ref="K8:K22" si="26">AJ8/AH8</f>
        <v>0.37063865199260088</v>
      </c>
      <c r="L8" s="162">
        <f t="shared" ref="L8:L22" si="27">AK8/AC8</f>
        <v>0.2267290861360701</v>
      </c>
      <c r="M8" s="163">
        <f t="shared" ref="M8:M22" si="28">AG8</f>
        <v>15.597</v>
      </c>
      <c r="N8" s="164">
        <f t="shared" ref="N8:N22" si="29">IF(AW8=0,AT8,"속도계이상")</f>
        <v>1.9430000000000001</v>
      </c>
      <c r="O8" s="164">
        <f t="shared" ref="O8:O22" si="30">IF(AW8=0,AU8,"속도계이상")</f>
        <v>53.933</v>
      </c>
      <c r="P8" s="165">
        <f t="shared" ref="P8:P22" si="31">AQ8/60</f>
        <v>1.8433333333333333</v>
      </c>
      <c r="Q8" s="166">
        <f t="shared" ref="Q8:Q22" si="32">AN8</f>
        <v>105</v>
      </c>
      <c r="R8" s="167">
        <f t="shared" ref="R8:R22" si="33">AC8/(AH8-AI8-AJ8)</f>
        <v>28.967751107609672</v>
      </c>
      <c r="S8" s="139">
        <f t="shared" ref="S8:S22" si="34">IF(AW8=0,AL8,"속도계이상")</f>
        <v>100</v>
      </c>
      <c r="T8" s="139">
        <f t="shared" ref="T8:T22" si="35">IF(AW8=0,AM8,"속도계이상")</f>
        <v>2776</v>
      </c>
      <c r="U8" t="s">
        <v>115</v>
      </c>
      <c r="V8" s="5" t="s">
        <v>116</v>
      </c>
      <c r="W8" t="s">
        <v>115</v>
      </c>
      <c r="X8" s="5" t="s">
        <v>116</v>
      </c>
      <c r="Y8" t="s">
        <v>174</v>
      </c>
      <c r="Z8" t="s">
        <v>165</v>
      </c>
      <c r="AA8" t="s">
        <v>48</v>
      </c>
      <c r="AB8">
        <v>530</v>
      </c>
      <c r="AC8" s="1">
        <v>5147.1120000000001</v>
      </c>
      <c r="AD8" s="1">
        <v>3041.5</v>
      </c>
      <c r="AE8" s="28">
        <v>1.6919999999999999</v>
      </c>
      <c r="AF8">
        <v>2.2000000000000002</v>
      </c>
      <c r="AG8">
        <v>15.597</v>
      </c>
      <c r="AH8">
        <v>304.751621</v>
      </c>
      <c r="AI8">
        <v>14.11468</v>
      </c>
      <c r="AJ8">
        <v>112.95273</v>
      </c>
      <c r="AK8">
        <v>1167</v>
      </c>
      <c r="AL8">
        <v>100</v>
      </c>
      <c r="AM8">
        <v>2776</v>
      </c>
      <c r="AN8">
        <v>105</v>
      </c>
      <c r="AO8">
        <v>16.889531000000002</v>
      </c>
      <c r="AP8">
        <v>6163.2</v>
      </c>
      <c r="AQ8">
        <v>110.6</v>
      </c>
      <c r="AR8">
        <v>59</v>
      </c>
      <c r="AS8">
        <v>25393</v>
      </c>
      <c r="AT8">
        <v>1.9430000000000001</v>
      </c>
      <c r="AU8">
        <v>53.933</v>
      </c>
      <c r="AV8">
        <v>0</v>
      </c>
      <c r="AW8">
        <v>0</v>
      </c>
      <c r="AX8" s="29">
        <v>0.44</v>
      </c>
      <c r="AY8">
        <v>0.76909090909090905</v>
      </c>
      <c r="AZ8" t="s">
        <v>69</v>
      </c>
      <c r="BA8" t="s">
        <v>171</v>
      </c>
      <c r="BB8">
        <v>2</v>
      </c>
      <c r="BC8" t="s">
        <v>237</v>
      </c>
      <c r="BD8">
        <v>1</v>
      </c>
      <c r="BE8">
        <v>40261.661999999997</v>
      </c>
      <c r="BF8">
        <v>0.12784151831586088</v>
      </c>
      <c r="BG8">
        <v>9.8321749541107548E-2</v>
      </c>
      <c r="BH8">
        <v>97695.739000000016</v>
      </c>
      <c r="BI8">
        <v>5.2685122736007957E-2</v>
      </c>
      <c r="BJ8">
        <v>4.0519648940602483E-2</v>
      </c>
      <c r="BK8">
        <v>1</v>
      </c>
      <c r="BL8" t="s">
        <v>69</v>
      </c>
      <c r="BM8">
        <v>0</v>
      </c>
      <c r="BN8" t="s">
        <v>214</v>
      </c>
    </row>
    <row r="9" spans="1:66">
      <c r="A9" s="140" t="str">
        <f t="shared" si="20"/>
        <v>인천제물포교통</v>
      </c>
      <c r="B9" s="140" t="str">
        <f t="shared" si="21"/>
        <v>30</v>
      </c>
      <c r="C9" s="141" t="str">
        <f t="shared" si="22"/>
        <v>70바2713</v>
      </c>
      <c r="D9" s="129" t="str">
        <f t="shared" si="23"/>
        <v>대형</v>
      </c>
      <c r="E9" s="125" t="str">
        <f t="shared" si="16"/>
        <v>D</v>
      </c>
      <c r="F9" s="148">
        <f t="shared" si="17"/>
        <v>0.84363636363636363</v>
      </c>
      <c r="G9" s="149">
        <f t="shared" si="18"/>
        <v>1.8560000000000001</v>
      </c>
      <c r="H9" s="150">
        <f t="shared" si="19"/>
        <v>2.2000000000000002</v>
      </c>
      <c r="I9" s="151">
        <f t="shared" si="24"/>
        <v>5516.8869999999997</v>
      </c>
      <c r="J9" s="152">
        <f t="shared" si="25"/>
        <v>2.6737942456068805E-2</v>
      </c>
      <c r="K9" s="152">
        <f t="shared" si="26"/>
        <v>0.36706624581012609</v>
      </c>
      <c r="L9" s="152">
        <f t="shared" si="27"/>
        <v>0.24850971208944467</v>
      </c>
      <c r="M9" s="153">
        <f t="shared" si="28"/>
        <v>13.568</v>
      </c>
      <c r="N9" s="154">
        <f t="shared" si="29"/>
        <v>0.254</v>
      </c>
      <c r="O9" s="154">
        <f t="shared" si="30"/>
        <v>63.822000000000003</v>
      </c>
      <c r="P9" s="155">
        <f t="shared" si="31"/>
        <v>0</v>
      </c>
      <c r="Q9" s="156">
        <f t="shared" si="32"/>
        <v>77</v>
      </c>
      <c r="R9" s="157">
        <f t="shared" si="33"/>
        <v>27.666969720722367</v>
      </c>
      <c r="S9" s="142">
        <f t="shared" si="34"/>
        <v>14</v>
      </c>
      <c r="T9" s="142">
        <f t="shared" si="35"/>
        <v>3521</v>
      </c>
      <c r="U9" t="s">
        <v>115</v>
      </c>
      <c r="V9" s="5" t="s">
        <v>116</v>
      </c>
      <c r="W9" t="s">
        <v>115</v>
      </c>
      <c r="X9" s="5" t="s">
        <v>116</v>
      </c>
      <c r="Y9" t="s">
        <v>175</v>
      </c>
      <c r="Z9" t="s">
        <v>165</v>
      </c>
      <c r="AA9" t="s">
        <v>48</v>
      </c>
      <c r="AB9">
        <v>530</v>
      </c>
      <c r="AC9" s="1">
        <v>5516.8869999999997</v>
      </c>
      <c r="AD9" s="1">
        <v>2971.73</v>
      </c>
      <c r="AE9" s="28">
        <v>1.8560000000000001</v>
      </c>
      <c r="AF9">
        <v>2.2000000000000002</v>
      </c>
      <c r="AG9">
        <v>13.568</v>
      </c>
      <c r="AH9">
        <v>328.94217700000002</v>
      </c>
      <c r="AI9">
        <v>8.7952370000000002</v>
      </c>
      <c r="AJ9">
        <v>120.74357000000001</v>
      </c>
      <c r="AK9">
        <v>1371</v>
      </c>
      <c r="AL9">
        <v>14</v>
      </c>
      <c r="AM9">
        <v>3521</v>
      </c>
      <c r="AN9">
        <v>77</v>
      </c>
      <c r="AO9">
        <v>16.771601</v>
      </c>
      <c r="AP9">
        <v>6472.7</v>
      </c>
      <c r="AQ9">
        <v>0</v>
      </c>
      <c r="AR9">
        <v>52</v>
      </c>
      <c r="AS9">
        <v>23720</v>
      </c>
      <c r="AT9">
        <v>0.254</v>
      </c>
      <c r="AU9">
        <v>63.822000000000003</v>
      </c>
      <c r="AV9">
        <v>47895</v>
      </c>
      <c r="AW9">
        <v>0</v>
      </c>
      <c r="AX9" s="29">
        <v>0.46</v>
      </c>
      <c r="AY9">
        <v>0.84363636363636363</v>
      </c>
      <c r="AZ9" t="s">
        <v>66</v>
      </c>
      <c r="BA9" t="s">
        <v>171</v>
      </c>
      <c r="BB9">
        <v>1</v>
      </c>
      <c r="BC9" t="s">
        <v>173</v>
      </c>
      <c r="BD9">
        <v>10</v>
      </c>
      <c r="BE9">
        <v>40261.661999999997</v>
      </c>
      <c r="BF9">
        <v>0.13702581378781631</v>
      </c>
      <c r="BG9">
        <v>0.11559995926826684</v>
      </c>
      <c r="BH9">
        <v>97695.739000000016</v>
      </c>
      <c r="BI9">
        <v>5.6470088219507698E-2</v>
      </c>
      <c r="BJ9">
        <v>4.7640219879730134E-2</v>
      </c>
      <c r="BK9">
        <v>1</v>
      </c>
      <c r="BL9" t="s">
        <v>66</v>
      </c>
      <c r="BM9">
        <v>0</v>
      </c>
      <c r="BN9" t="s">
        <v>214</v>
      </c>
    </row>
    <row r="10" spans="1:66">
      <c r="A10" s="137" t="str">
        <f t="shared" si="20"/>
        <v>인천제물포교통</v>
      </c>
      <c r="B10" s="137" t="str">
        <f t="shared" si="21"/>
        <v>30</v>
      </c>
      <c r="C10" s="138" t="str">
        <f t="shared" si="22"/>
        <v>70바2765</v>
      </c>
      <c r="D10" s="113" t="str">
        <f t="shared" si="23"/>
        <v>대형</v>
      </c>
      <c r="E10" s="109" t="str">
        <f t="shared" si="16"/>
        <v>F</v>
      </c>
      <c r="F10" s="158">
        <f t="shared" si="17"/>
        <v>0.79409090909090907</v>
      </c>
      <c r="G10" s="159">
        <f t="shared" si="18"/>
        <v>1.7470000000000001</v>
      </c>
      <c r="H10" s="160">
        <f t="shared" si="19"/>
        <v>2.2000000000000002</v>
      </c>
      <c r="I10" s="161">
        <f t="shared" si="24"/>
        <v>3928.739</v>
      </c>
      <c r="J10" s="162">
        <f t="shared" si="25"/>
        <v>4.5753309954954115E-2</v>
      </c>
      <c r="K10" s="162">
        <f t="shared" si="26"/>
        <v>0.35726924769357732</v>
      </c>
      <c r="L10" s="162">
        <f t="shared" si="27"/>
        <v>0.20999104292751439</v>
      </c>
      <c r="M10" s="163">
        <f t="shared" si="28"/>
        <v>14.772</v>
      </c>
      <c r="N10" s="164">
        <f t="shared" si="29"/>
        <v>0.71299999999999997</v>
      </c>
      <c r="O10" s="164">
        <f t="shared" si="30"/>
        <v>42.634999999999998</v>
      </c>
      <c r="P10" s="165">
        <f t="shared" si="31"/>
        <v>0</v>
      </c>
      <c r="Q10" s="166">
        <f t="shared" si="32"/>
        <v>77</v>
      </c>
      <c r="R10" s="167">
        <f t="shared" si="33"/>
        <v>27.563268551233158</v>
      </c>
      <c r="S10" s="139">
        <f t="shared" si="34"/>
        <v>28</v>
      </c>
      <c r="T10" s="139">
        <f t="shared" si="35"/>
        <v>1675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176</v>
      </c>
      <c r="Z10" s="4" t="s">
        <v>165</v>
      </c>
      <c r="AA10" s="4" t="s">
        <v>48</v>
      </c>
      <c r="AB10" s="4">
        <v>530</v>
      </c>
      <c r="AC10" s="4">
        <v>3928.739</v>
      </c>
      <c r="AD10" s="4">
        <v>2248.69</v>
      </c>
      <c r="AE10" s="4">
        <v>1.7470000000000001</v>
      </c>
      <c r="AF10" s="4">
        <v>2.2000000000000002</v>
      </c>
      <c r="AG10" s="4">
        <v>14.772</v>
      </c>
      <c r="AH10" s="4">
        <v>238.76163299999999</v>
      </c>
      <c r="AI10" s="4">
        <v>10.924135</v>
      </c>
      <c r="AJ10" s="4">
        <v>85.302188999999998</v>
      </c>
      <c r="AK10" s="4">
        <v>825</v>
      </c>
      <c r="AL10" s="4">
        <v>28</v>
      </c>
      <c r="AM10" s="4">
        <v>1675</v>
      </c>
      <c r="AN10" s="4">
        <v>77</v>
      </c>
      <c r="AO10" s="4">
        <v>16.454649</v>
      </c>
      <c r="AP10" s="4">
        <v>4471.6000000000004</v>
      </c>
      <c r="AQ10" s="4">
        <v>0</v>
      </c>
      <c r="AR10" s="4">
        <v>47</v>
      </c>
      <c r="AS10" s="4">
        <v>15859</v>
      </c>
      <c r="AT10" s="4">
        <v>0.71299999999999997</v>
      </c>
      <c r="AU10" s="4">
        <v>42.634999999999998</v>
      </c>
      <c r="AV10" s="4">
        <v>869</v>
      </c>
      <c r="AW10" s="4">
        <v>0</v>
      </c>
      <c r="AX10" s="30">
        <v>0.46</v>
      </c>
      <c r="AY10">
        <v>0.79409090909090907</v>
      </c>
      <c r="AZ10" t="s">
        <v>69</v>
      </c>
      <c r="BA10" t="s">
        <v>171</v>
      </c>
      <c r="BB10">
        <v>1</v>
      </c>
      <c r="BC10" t="s">
        <v>178</v>
      </c>
      <c r="BD10">
        <v>1</v>
      </c>
      <c r="BE10">
        <v>40261.661999999997</v>
      </c>
      <c r="BF10">
        <v>9.7580149572563599E-2</v>
      </c>
      <c r="BG10">
        <v>7.748750968330391E-2</v>
      </c>
      <c r="BH10">
        <v>97695.739000000016</v>
      </c>
      <c r="BI10">
        <v>4.0214026120422706E-2</v>
      </c>
      <c r="BJ10">
        <v>3.1933592560172031E-2</v>
      </c>
      <c r="BK10">
        <v>1</v>
      </c>
      <c r="BL10" t="s">
        <v>69</v>
      </c>
      <c r="BM10">
        <v>0</v>
      </c>
      <c r="BN10" t="s">
        <v>214</v>
      </c>
    </row>
    <row r="11" spans="1:66">
      <c r="A11" s="140" t="str">
        <f t="shared" si="20"/>
        <v>인천제물포교통</v>
      </c>
      <c r="B11" s="140" t="str">
        <f t="shared" si="21"/>
        <v>30</v>
      </c>
      <c r="C11" s="141" t="str">
        <f t="shared" si="22"/>
        <v>70바2783</v>
      </c>
      <c r="D11" s="129" t="str">
        <f t="shared" si="23"/>
        <v>대형</v>
      </c>
      <c r="E11" s="125" t="str">
        <f t="shared" si="16"/>
        <v>B</v>
      </c>
      <c r="F11" s="148">
        <f t="shared" si="17"/>
        <v>0.91523809523809518</v>
      </c>
      <c r="G11" s="149">
        <f t="shared" si="18"/>
        <v>1.9219999999999999</v>
      </c>
      <c r="H11" s="150">
        <f t="shared" si="19"/>
        <v>2.1</v>
      </c>
      <c r="I11" s="151">
        <f t="shared" si="24"/>
        <v>4980.857</v>
      </c>
      <c r="J11" s="152">
        <f t="shared" si="25"/>
        <v>3.7276787144272565E-2</v>
      </c>
      <c r="K11" s="152">
        <f t="shared" si="26"/>
        <v>0.35743874146504279</v>
      </c>
      <c r="L11" s="152">
        <f t="shared" si="27"/>
        <v>0.23871394019141687</v>
      </c>
      <c r="M11" s="153">
        <f t="shared" si="28"/>
        <v>14.173</v>
      </c>
      <c r="N11" s="154">
        <f t="shared" si="29"/>
        <v>1.6659999999999999</v>
      </c>
      <c r="O11" s="154">
        <f t="shared" si="30"/>
        <v>61.936999999999998</v>
      </c>
      <c r="P11" s="155">
        <f t="shared" si="31"/>
        <v>0</v>
      </c>
      <c r="Q11" s="156">
        <f t="shared" si="32"/>
        <v>76</v>
      </c>
      <c r="R11" s="157">
        <f t="shared" si="33"/>
        <v>27.673215159996943</v>
      </c>
      <c r="S11" s="142">
        <f t="shared" si="34"/>
        <v>83</v>
      </c>
      <c r="T11" s="142">
        <f t="shared" si="35"/>
        <v>3085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177</v>
      </c>
      <c r="Z11" t="s">
        <v>165</v>
      </c>
      <c r="AA11" t="s">
        <v>48</v>
      </c>
      <c r="AB11">
        <v>530</v>
      </c>
      <c r="AC11" s="1">
        <v>4980.857</v>
      </c>
      <c r="AD11" s="1">
        <v>2592.0889999999999</v>
      </c>
      <c r="AE11" s="28">
        <v>1.9219999999999999</v>
      </c>
      <c r="AF11">
        <v>2.1</v>
      </c>
      <c r="AG11">
        <v>14.173</v>
      </c>
      <c r="AH11">
        <v>297.361625</v>
      </c>
      <c r="AI11">
        <v>11.084686</v>
      </c>
      <c r="AJ11">
        <v>106.28856500000001</v>
      </c>
      <c r="AK11">
        <v>1189</v>
      </c>
      <c r="AL11">
        <v>83</v>
      </c>
      <c r="AM11">
        <v>3085</v>
      </c>
      <c r="AN11">
        <v>76</v>
      </c>
      <c r="AO11">
        <v>16.750167000000001</v>
      </c>
      <c r="AP11">
        <v>7074.7</v>
      </c>
      <c r="AQ11">
        <v>0</v>
      </c>
      <c r="AR11">
        <v>56</v>
      </c>
      <c r="AS11">
        <v>16078</v>
      </c>
      <c r="AT11">
        <v>1.6659999999999999</v>
      </c>
      <c r="AU11">
        <v>61.936999999999998</v>
      </c>
      <c r="AV11">
        <v>3527</v>
      </c>
      <c r="AW11">
        <v>0</v>
      </c>
      <c r="AX11" s="29">
        <v>0.49</v>
      </c>
      <c r="AY11">
        <v>0.91523809523809518</v>
      </c>
      <c r="AZ11" t="s">
        <v>67</v>
      </c>
      <c r="BA11" t="s">
        <v>171</v>
      </c>
      <c r="BB11">
        <v>2</v>
      </c>
      <c r="BC11" t="s">
        <v>246</v>
      </c>
      <c r="BD11">
        <v>4</v>
      </c>
      <c r="BE11">
        <v>40261.661999999997</v>
      </c>
      <c r="BF11">
        <v>0.1237121557475695</v>
      </c>
      <c r="BG11">
        <v>0.11322607778420407</v>
      </c>
      <c r="BH11">
        <v>97695.739000000016</v>
      </c>
      <c r="BI11">
        <v>5.098335967344491E-2</v>
      </c>
      <c r="BJ11">
        <v>4.6661912996362437E-2</v>
      </c>
      <c r="BK11">
        <v>1</v>
      </c>
      <c r="BL11" t="s">
        <v>68</v>
      </c>
      <c r="BM11">
        <v>1</v>
      </c>
      <c r="BN11" t="s">
        <v>215</v>
      </c>
    </row>
    <row r="12" spans="1:66" s="2" customFormat="1">
      <c r="A12" s="137" t="str">
        <f t="shared" si="20"/>
        <v>인천제물포교통</v>
      </c>
      <c r="B12" s="137" t="str">
        <f t="shared" si="21"/>
        <v>30</v>
      </c>
      <c r="C12" s="138" t="str">
        <f t="shared" si="22"/>
        <v>70바2802</v>
      </c>
      <c r="D12" s="113" t="str">
        <f t="shared" si="23"/>
        <v>대형</v>
      </c>
      <c r="E12" s="109" t="str">
        <f t="shared" si="16"/>
        <v>B</v>
      </c>
      <c r="F12" s="158">
        <f t="shared" si="17"/>
        <v>0.94285714285714284</v>
      </c>
      <c r="G12" s="159">
        <f t="shared" si="18"/>
        <v>1.98</v>
      </c>
      <c r="H12" s="160">
        <f t="shared" si="19"/>
        <v>2.1</v>
      </c>
      <c r="I12" s="161">
        <f t="shared" si="24"/>
        <v>1787.3320000000001</v>
      </c>
      <c r="J12" s="162">
        <f t="shared" si="25"/>
        <v>3.9148188503182253E-2</v>
      </c>
      <c r="K12" s="162">
        <f t="shared" si="26"/>
        <v>0.36394387106824533</v>
      </c>
      <c r="L12" s="162">
        <f t="shared" si="27"/>
        <v>0.22435675073237651</v>
      </c>
      <c r="M12" s="163">
        <f t="shared" si="28"/>
        <v>14.936999999999999</v>
      </c>
      <c r="N12" s="164">
        <f t="shared" si="29"/>
        <v>0.504</v>
      </c>
      <c r="O12" s="164">
        <f t="shared" si="30"/>
        <v>28.478000000000002</v>
      </c>
      <c r="P12" s="165">
        <f t="shared" si="31"/>
        <v>0</v>
      </c>
      <c r="Q12" s="166">
        <f t="shared" si="32"/>
        <v>73</v>
      </c>
      <c r="R12" s="167">
        <f t="shared" si="33"/>
        <v>27.322845938749438</v>
      </c>
      <c r="S12" s="139">
        <f t="shared" si="34"/>
        <v>9</v>
      </c>
      <c r="T12" s="139">
        <f t="shared" si="35"/>
        <v>509</v>
      </c>
      <c r="U12" t="s">
        <v>115</v>
      </c>
      <c r="V12" s="5" t="s">
        <v>116</v>
      </c>
      <c r="W12" t="s">
        <v>115</v>
      </c>
      <c r="X12" s="5" t="s">
        <v>116</v>
      </c>
      <c r="Y12" t="s">
        <v>227</v>
      </c>
      <c r="Z12" t="s">
        <v>165</v>
      </c>
      <c r="AA12" t="s">
        <v>48</v>
      </c>
      <c r="AB12">
        <v>530</v>
      </c>
      <c r="AC12" s="1">
        <v>1787.3320000000001</v>
      </c>
      <c r="AD12" s="1">
        <v>902.51900000000001</v>
      </c>
      <c r="AE12" s="28">
        <v>1.98</v>
      </c>
      <c r="AF12">
        <v>2.1</v>
      </c>
      <c r="AG12">
        <v>14.936999999999999</v>
      </c>
      <c r="AH12">
        <v>109.590256</v>
      </c>
      <c r="AI12">
        <v>4.29026</v>
      </c>
      <c r="AJ12">
        <v>39.884701999999997</v>
      </c>
      <c r="AK12">
        <v>401</v>
      </c>
      <c r="AL12">
        <v>9</v>
      </c>
      <c r="AM12">
        <v>509</v>
      </c>
      <c r="AN12">
        <v>73</v>
      </c>
      <c r="AO12">
        <v>16.309222999999999</v>
      </c>
      <c r="AP12">
        <v>1804.6</v>
      </c>
      <c r="AQ12">
        <v>0</v>
      </c>
      <c r="AR12">
        <v>29</v>
      </c>
      <c r="AS12">
        <v>10393</v>
      </c>
      <c r="AT12">
        <v>0.504</v>
      </c>
      <c r="AU12">
        <v>28.478000000000002</v>
      </c>
      <c r="AV12">
        <v>0</v>
      </c>
      <c r="AW12">
        <v>0</v>
      </c>
      <c r="AX12" s="29">
        <v>0.53</v>
      </c>
      <c r="AY12" s="2">
        <v>0.94285714285714284</v>
      </c>
      <c r="AZ12" s="2" t="s">
        <v>67</v>
      </c>
      <c r="BA12" s="2" t="s">
        <v>171</v>
      </c>
      <c r="BB12" s="2">
        <v>1</v>
      </c>
      <c r="BC12" s="2" t="s">
        <v>228</v>
      </c>
      <c r="BD12" s="2">
        <v>1</v>
      </c>
      <c r="BE12" s="2">
        <v>40261.661999999997</v>
      </c>
      <c r="BF12" s="2">
        <v>4.4392901614444043E-2</v>
      </c>
      <c r="BG12" s="2">
        <v>4.1856164379332955E-2</v>
      </c>
      <c r="BH12" s="2">
        <v>97695.739000000016</v>
      </c>
      <c r="BI12" s="2">
        <v>1.8294881826934128E-2</v>
      </c>
      <c r="BJ12" s="2">
        <v>1.7249460008252178E-2</v>
      </c>
      <c r="BK12" s="2">
        <v>1</v>
      </c>
      <c r="BL12" s="2" t="s">
        <v>67</v>
      </c>
      <c r="BM12" s="2">
        <v>0</v>
      </c>
      <c r="BN12" s="2" t="s">
        <v>214</v>
      </c>
    </row>
    <row r="13" spans="1:66">
      <c r="A13" s="140" t="str">
        <f t="shared" si="20"/>
        <v>인천제물포교통</v>
      </c>
      <c r="B13" s="140" t="str">
        <f t="shared" si="21"/>
        <v>30</v>
      </c>
      <c r="C13" s="141" t="str">
        <f t="shared" si="22"/>
        <v>70바2829</v>
      </c>
      <c r="D13" s="129" t="str">
        <f t="shared" si="23"/>
        <v>대형</v>
      </c>
      <c r="E13" s="125" t="str">
        <f t="shared" si="16"/>
        <v>D</v>
      </c>
      <c r="F13" s="148">
        <f t="shared" si="17"/>
        <v>0.82090909090909081</v>
      </c>
      <c r="G13" s="149">
        <f t="shared" si="18"/>
        <v>1.806</v>
      </c>
      <c r="H13" s="150">
        <f t="shared" si="19"/>
        <v>2.2000000000000002</v>
      </c>
      <c r="I13" s="151">
        <f t="shared" si="24"/>
        <v>3443.3409999999999</v>
      </c>
      <c r="J13" s="152">
        <f t="shared" si="25"/>
        <v>2.4046572226877214E-2</v>
      </c>
      <c r="K13" s="152">
        <f t="shared" si="26"/>
        <v>0.36720418430383617</v>
      </c>
      <c r="L13" s="152">
        <f t="shared" si="27"/>
        <v>0.24569161172245213</v>
      </c>
      <c r="M13" s="153">
        <f t="shared" si="28"/>
        <v>13.526999999999999</v>
      </c>
      <c r="N13" s="154">
        <f t="shared" si="29"/>
        <v>0.26100000000000001</v>
      </c>
      <c r="O13" s="154">
        <f t="shared" si="30"/>
        <v>23.988</v>
      </c>
      <c r="P13" s="155">
        <f t="shared" si="31"/>
        <v>0</v>
      </c>
      <c r="Q13" s="156">
        <f t="shared" si="32"/>
        <v>75</v>
      </c>
      <c r="R13" s="157">
        <f t="shared" si="33"/>
        <v>27.46457201728353</v>
      </c>
      <c r="S13" s="142">
        <f t="shared" si="34"/>
        <v>9</v>
      </c>
      <c r="T13" s="142">
        <f t="shared" si="35"/>
        <v>826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179</v>
      </c>
      <c r="Z13" s="4" t="s">
        <v>165</v>
      </c>
      <c r="AA13" s="4" t="s">
        <v>48</v>
      </c>
      <c r="AB13" s="4">
        <v>530</v>
      </c>
      <c r="AC13" s="4">
        <v>3443.3409999999999</v>
      </c>
      <c r="AD13" s="4">
        <v>1906.366</v>
      </c>
      <c r="AE13" s="4">
        <v>1.806</v>
      </c>
      <c r="AF13" s="4">
        <v>2.2000000000000002</v>
      </c>
      <c r="AG13" s="4">
        <v>13.526999999999999</v>
      </c>
      <c r="AH13" s="4">
        <v>205.953304</v>
      </c>
      <c r="AI13" s="4">
        <v>4.9524710000000001</v>
      </c>
      <c r="AJ13" s="4">
        <v>75.626914999999997</v>
      </c>
      <c r="AK13" s="4">
        <v>846</v>
      </c>
      <c r="AL13" s="4">
        <v>9</v>
      </c>
      <c r="AM13" s="4">
        <v>826</v>
      </c>
      <c r="AN13" s="4">
        <v>75</v>
      </c>
      <c r="AO13" s="4">
        <v>16.719037</v>
      </c>
      <c r="AP13" s="4">
        <v>4555.3</v>
      </c>
      <c r="AQ13" s="4">
        <v>0</v>
      </c>
      <c r="AR13" s="4">
        <v>53</v>
      </c>
      <c r="AS13" s="4">
        <v>22365</v>
      </c>
      <c r="AT13" s="4">
        <v>0.26100000000000001</v>
      </c>
      <c r="AU13" s="4">
        <v>23.988</v>
      </c>
      <c r="AV13" s="4">
        <v>31034</v>
      </c>
      <c r="AW13" s="4">
        <v>0</v>
      </c>
      <c r="AX13" s="30">
        <v>0.45</v>
      </c>
      <c r="AY13">
        <v>0.82090909090909081</v>
      </c>
      <c r="AZ13" t="s">
        <v>66</v>
      </c>
      <c r="BA13" t="s">
        <v>171</v>
      </c>
      <c r="BB13">
        <v>4</v>
      </c>
      <c r="BC13" t="s">
        <v>216</v>
      </c>
      <c r="BD13">
        <v>7</v>
      </c>
      <c r="BE13">
        <v>40261.661999999997</v>
      </c>
      <c r="BF13">
        <v>8.5524065052257417E-2</v>
      </c>
      <c r="BG13">
        <v>7.0207482492898585E-2</v>
      </c>
      <c r="BH13">
        <v>97695.739000000016</v>
      </c>
      <c r="BI13">
        <v>3.524555968607801E-2</v>
      </c>
      <c r="BJ13">
        <v>2.89334003604804E-2</v>
      </c>
      <c r="BK13">
        <v>1</v>
      </c>
      <c r="BL13" t="s">
        <v>69</v>
      </c>
      <c r="BM13">
        <v>1</v>
      </c>
      <c r="BN13" t="s">
        <v>215</v>
      </c>
    </row>
    <row r="14" spans="1:66">
      <c r="A14" s="137" t="str">
        <f t="shared" si="20"/>
        <v>인천제물포교통</v>
      </c>
      <c r="B14" s="137" t="str">
        <f t="shared" si="21"/>
        <v>30</v>
      </c>
      <c r="C14" s="138" t="str">
        <f t="shared" si="22"/>
        <v>70바2837</v>
      </c>
      <c r="D14" s="113" t="str">
        <f t="shared" si="23"/>
        <v>대형</v>
      </c>
      <c r="E14" s="109" t="str">
        <f t="shared" si="16"/>
        <v>D</v>
      </c>
      <c r="F14" s="158">
        <f t="shared" si="17"/>
        <v>0.8418181818181818</v>
      </c>
      <c r="G14" s="159">
        <f t="shared" si="18"/>
        <v>1.8520000000000001</v>
      </c>
      <c r="H14" s="160">
        <f t="shared" si="19"/>
        <v>2.2000000000000002</v>
      </c>
      <c r="I14" s="161">
        <f t="shared" si="24"/>
        <v>1819.857</v>
      </c>
      <c r="J14" s="162">
        <f t="shared" si="25"/>
        <v>3.2871159293257811E-2</v>
      </c>
      <c r="K14" s="162">
        <f t="shared" si="26"/>
        <v>0.38418623250433026</v>
      </c>
      <c r="L14" s="162">
        <f t="shared" si="27"/>
        <v>0.21485204606735583</v>
      </c>
      <c r="M14" s="163">
        <f t="shared" si="28"/>
        <v>16.109000000000002</v>
      </c>
      <c r="N14" s="164">
        <f t="shared" si="29"/>
        <v>2.363</v>
      </c>
      <c r="O14" s="164">
        <f t="shared" si="30"/>
        <v>61.982999999999997</v>
      </c>
      <c r="P14" s="165">
        <f t="shared" si="31"/>
        <v>0</v>
      </c>
      <c r="Q14" s="166">
        <f t="shared" si="32"/>
        <v>75</v>
      </c>
      <c r="R14" s="167">
        <f t="shared" si="33"/>
        <v>28.531727383007787</v>
      </c>
      <c r="S14" s="139">
        <f t="shared" si="34"/>
        <v>43</v>
      </c>
      <c r="T14" s="139">
        <f t="shared" si="35"/>
        <v>1128</v>
      </c>
      <c r="U14" t="s">
        <v>115</v>
      </c>
      <c r="V14" s="5" t="s">
        <v>116</v>
      </c>
      <c r="W14" t="s">
        <v>115</v>
      </c>
      <c r="X14" s="5" t="s">
        <v>116</v>
      </c>
      <c r="Y14" t="s">
        <v>180</v>
      </c>
      <c r="Z14" t="s">
        <v>165</v>
      </c>
      <c r="AA14" t="s">
        <v>48</v>
      </c>
      <c r="AB14">
        <v>530</v>
      </c>
      <c r="AC14" s="1">
        <v>1819.857</v>
      </c>
      <c r="AD14" s="1">
        <v>982.89400000000001</v>
      </c>
      <c r="AE14" s="28">
        <v>1.8520000000000001</v>
      </c>
      <c r="AF14">
        <v>2.2000000000000002</v>
      </c>
      <c r="AG14">
        <v>16.109000000000002</v>
      </c>
      <c r="AH14">
        <v>109.416646</v>
      </c>
      <c r="AI14">
        <v>3.5966520000000002</v>
      </c>
      <c r="AJ14">
        <v>42.036369000000001</v>
      </c>
      <c r="AK14">
        <v>391</v>
      </c>
      <c r="AL14">
        <v>43</v>
      </c>
      <c r="AM14">
        <v>1128</v>
      </c>
      <c r="AN14">
        <v>75</v>
      </c>
      <c r="AO14">
        <v>16.632359000000001</v>
      </c>
      <c r="AP14">
        <v>2492</v>
      </c>
      <c r="AQ14">
        <v>0</v>
      </c>
      <c r="AR14">
        <v>32</v>
      </c>
      <c r="AS14">
        <v>16041</v>
      </c>
      <c r="AT14">
        <v>2.363</v>
      </c>
      <c r="AU14">
        <v>61.982999999999997</v>
      </c>
      <c r="AV14">
        <v>1363</v>
      </c>
      <c r="AW14">
        <v>0</v>
      </c>
      <c r="AX14" s="29">
        <v>0.5</v>
      </c>
      <c r="AY14">
        <v>0.8418181818181818</v>
      </c>
      <c r="AZ14" t="s">
        <v>66</v>
      </c>
      <c r="BA14" t="s">
        <v>171</v>
      </c>
      <c r="BB14">
        <v>2</v>
      </c>
      <c r="BC14" t="s">
        <v>219</v>
      </c>
      <c r="BD14">
        <v>1</v>
      </c>
      <c r="BE14">
        <v>40261.661999999997</v>
      </c>
      <c r="BF14">
        <v>4.5200742085609882E-2</v>
      </c>
      <c r="BG14">
        <v>3.8050806519340681E-2</v>
      </c>
      <c r="BH14">
        <v>97695.739000000016</v>
      </c>
      <c r="BI14">
        <v>1.8627803204395634E-2</v>
      </c>
      <c r="BJ14">
        <v>1.5681223424791235E-2</v>
      </c>
      <c r="BK14">
        <v>1</v>
      </c>
      <c r="BL14" t="s">
        <v>66</v>
      </c>
      <c r="BM14">
        <v>0</v>
      </c>
      <c r="BN14" t="s">
        <v>214</v>
      </c>
    </row>
    <row r="15" spans="1:66">
      <c r="A15" s="140" t="str">
        <f t="shared" si="20"/>
        <v>인천제물포교통</v>
      </c>
      <c r="B15" s="140" t="str">
        <f t="shared" si="21"/>
        <v>78</v>
      </c>
      <c r="C15" s="141" t="str">
        <f t="shared" si="22"/>
        <v>70바2608</v>
      </c>
      <c r="D15" s="129" t="str">
        <f t="shared" si="23"/>
        <v>대형</v>
      </c>
      <c r="E15" s="125" t="str">
        <f t="shared" si="16"/>
        <v>F</v>
      </c>
      <c r="F15" s="148">
        <f t="shared" si="17"/>
        <v>0.72730769230769232</v>
      </c>
      <c r="G15" s="149">
        <f t="shared" si="18"/>
        <v>1.891</v>
      </c>
      <c r="H15" s="150">
        <f t="shared" si="19"/>
        <v>2.6</v>
      </c>
      <c r="I15" s="151">
        <f t="shared" si="24"/>
        <v>6964.1790000000001</v>
      </c>
      <c r="J15" s="152">
        <f t="shared" si="25"/>
        <v>4.8888655006767562E-2</v>
      </c>
      <c r="K15" s="152">
        <f t="shared" si="26"/>
        <v>0.35661666421135119</v>
      </c>
      <c r="L15" s="152">
        <f t="shared" si="27"/>
        <v>0.18135662509536299</v>
      </c>
      <c r="M15" s="153">
        <f t="shared" si="28"/>
        <v>12.84</v>
      </c>
      <c r="N15" s="154">
        <f t="shared" si="29"/>
        <v>2.8719999999999999</v>
      </c>
      <c r="O15" s="154">
        <f t="shared" si="30"/>
        <v>34.06</v>
      </c>
      <c r="P15" s="155">
        <f t="shared" si="31"/>
        <v>0</v>
      </c>
      <c r="Q15" s="156">
        <f t="shared" si="32"/>
        <v>73</v>
      </c>
      <c r="R15" s="157">
        <f t="shared" si="33"/>
        <v>29.076702197686672</v>
      </c>
      <c r="S15" s="142">
        <f t="shared" si="34"/>
        <v>200</v>
      </c>
      <c r="T15" s="142">
        <f t="shared" si="35"/>
        <v>2372</v>
      </c>
      <c r="U15" t="s">
        <v>115</v>
      </c>
      <c r="V15" s="5" t="s">
        <v>117</v>
      </c>
      <c r="W15" t="s">
        <v>115</v>
      </c>
      <c r="X15" s="5" t="s">
        <v>117</v>
      </c>
      <c r="Y15" t="s">
        <v>181</v>
      </c>
      <c r="Z15" t="s">
        <v>165</v>
      </c>
      <c r="AA15" t="s">
        <v>48</v>
      </c>
      <c r="AB15">
        <v>530</v>
      </c>
      <c r="AC15" s="1">
        <v>6964.1790000000001</v>
      </c>
      <c r="AD15" s="1">
        <v>3683.6239999999998</v>
      </c>
      <c r="AE15" s="28">
        <v>1.891</v>
      </c>
      <c r="AF15">
        <v>2.6</v>
      </c>
      <c r="AG15">
        <v>12.84</v>
      </c>
      <c r="AH15">
        <v>402.88101599999999</v>
      </c>
      <c r="AI15">
        <v>19.696311000000001</v>
      </c>
      <c r="AJ15">
        <v>143.67408399999999</v>
      </c>
      <c r="AK15">
        <v>1263</v>
      </c>
      <c r="AL15">
        <v>200</v>
      </c>
      <c r="AM15">
        <v>2372</v>
      </c>
      <c r="AN15">
        <v>73</v>
      </c>
      <c r="AO15">
        <v>17.285944000000001</v>
      </c>
      <c r="AP15">
        <v>4287.1000000000004</v>
      </c>
      <c r="AQ15">
        <v>0</v>
      </c>
      <c r="AR15">
        <v>89</v>
      </c>
      <c r="AS15">
        <v>39174</v>
      </c>
      <c r="AT15">
        <v>2.8719999999999999</v>
      </c>
      <c r="AU15">
        <v>34.06</v>
      </c>
      <c r="AV15">
        <v>2487</v>
      </c>
      <c r="AW15">
        <v>0</v>
      </c>
      <c r="AX15" s="29">
        <v>0.43</v>
      </c>
      <c r="AY15">
        <v>0.72730769230769232</v>
      </c>
      <c r="AZ15" t="s">
        <v>69</v>
      </c>
      <c r="BA15" t="s">
        <v>220</v>
      </c>
      <c r="BB15">
        <v>1</v>
      </c>
      <c r="BC15" t="s">
        <v>221</v>
      </c>
      <c r="BD15">
        <v>2</v>
      </c>
      <c r="BE15">
        <v>6964.1790000000001</v>
      </c>
      <c r="BF15">
        <v>1</v>
      </c>
      <c r="BG15">
        <v>0.72730769230769232</v>
      </c>
      <c r="BH15">
        <v>97695.739000000016</v>
      </c>
      <c r="BI15">
        <v>7.1284367888347716E-2</v>
      </c>
      <c r="BJ15">
        <v>5.1845669106486747E-2</v>
      </c>
      <c r="BK15">
        <v>1</v>
      </c>
      <c r="BL15" t="s">
        <v>68</v>
      </c>
      <c r="BM15">
        <v>-2</v>
      </c>
      <c r="BN15" t="s">
        <v>247</v>
      </c>
    </row>
    <row r="16" spans="1:66">
      <c r="A16" s="137" t="str">
        <f t="shared" si="20"/>
        <v>인천제물포교통</v>
      </c>
      <c r="B16" s="137" t="str">
        <f t="shared" si="21"/>
        <v>급행97</v>
      </c>
      <c r="C16" s="138" t="str">
        <f t="shared" si="22"/>
        <v>70바2445</v>
      </c>
      <c r="D16" s="113" t="str">
        <f t="shared" si="23"/>
        <v>대형</v>
      </c>
      <c r="E16" s="109" t="str">
        <f t="shared" si="16"/>
        <v>D</v>
      </c>
      <c r="F16" s="158">
        <f t="shared" si="17"/>
        <v>0.82680000000000009</v>
      </c>
      <c r="G16" s="159">
        <f t="shared" si="18"/>
        <v>2.0670000000000002</v>
      </c>
      <c r="H16" s="160">
        <f t="shared" si="19"/>
        <v>2.5</v>
      </c>
      <c r="I16" s="161">
        <f t="shared" si="24"/>
        <v>6407.52</v>
      </c>
      <c r="J16" s="162">
        <f t="shared" si="25"/>
        <v>6.0112423033322031E-2</v>
      </c>
      <c r="K16" s="162">
        <f t="shared" si="26"/>
        <v>0.37730190552186721</v>
      </c>
      <c r="L16" s="162">
        <f t="shared" si="27"/>
        <v>0.23753339825704795</v>
      </c>
      <c r="M16" s="163">
        <f t="shared" si="28"/>
        <v>14.804</v>
      </c>
      <c r="N16" s="164">
        <f t="shared" si="29"/>
        <v>0.82699999999999996</v>
      </c>
      <c r="O16" s="164">
        <f t="shared" si="30"/>
        <v>24.673999999999999</v>
      </c>
      <c r="P16" s="165">
        <f t="shared" si="31"/>
        <v>0</v>
      </c>
      <c r="Q16" s="166">
        <f t="shared" si="32"/>
        <v>73</v>
      </c>
      <c r="R16" s="167">
        <f t="shared" si="33"/>
        <v>27.81610906919537</v>
      </c>
      <c r="S16" s="139">
        <f t="shared" si="34"/>
        <v>53</v>
      </c>
      <c r="T16" s="139">
        <f t="shared" si="35"/>
        <v>1581</v>
      </c>
      <c r="U16" t="s">
        <v>115</v>
      </c>
      <c r="V16" t="s">
        <v>118</v>
      </c>
      <c r="W16" s="4" t="s">
        <v>115</v>
      </c>
      <c r="X16" s="4" t="s">
        <v>118</v>
      </c>
      <c r="Y16" s="4" t="s">
        <v>182</v>
      </c>
      <c r="Z16" s="4" t="s">
        <v>165</v>
      </c>
      <c r="AA16" s="4" t="s">
        <v>48</v>
      </c>
      <c r="AB16" s="4">
        <v>530</v>
      </c>
      <c r="AC16" s="4">
        <v>6407.52</v>
      </c>
      <c r="AD16" s="4">
        <v>3100.288</v>
      </c>
      <c r="AE16" s="4">
        <v>2.0670000000000002</v>
      </c>
      <c r="AF16" s="4">
        <v>2.5</v>
      </c>
      <c r="AG16" s="4">
        <v>14.804</v>
      </c>
      <c r="AH16" s="4">
        <v>409.45381600000002</v>
      </c>
      <c r="AI16" s="4">
        <v>24.613261000000001</v>
      </c>
      <c r="AJ16" s="4">
        <v>154.48770500000001</v>
      </c>
      <c r="AK16" s="4">
        <v>1522</v>
      </c>
      <c r="AL16" s="4">
        <v>53</v>
      </c>
      <c r="AM16" s="4">
        <v>1581</v>
      </c>
      <c r="AN16" s="4">
        <v>73</v>
      </c>
      <c r="AO16" s="4">
        <v>15.648944</v>
      </c>
      <c r="AP16" s="4">
        <v>5640.8</v>
      </c>
      <c r="AQ16" s="4">
        <v>0</v>
      </c>
      <c r="AR16" s="4">
        <v>108</v>
      </c>
      <c r="AS16" s="4">
        <v>44770</v>
      </c>
      <c r="AT16" s="4">
        <v>0.82699999999999996</v>
      </c>
      <c r="AU16" s="4">
        <v>24.673999999999999</v>
      </c>
      <c r="AV16" s="4">
        <v>2716</v>
      </c>
      <c r="AW16" s="4">
        <v>0</v>
      </c>
      <c r="AX16" s="30">
        <v>0.54</v>
      </c>
      <c r="AY16">
        <v>0.82680000000000009</v>
      </c>
      <c r="AZ16" t="s">
        <v>66</v>
      </c>
      <c r="BA16" t="s">
        <v>222</v>
      </c>
      <c r="BB16">
        <v>3</v>
      </c>
      <c r="BC16" t="s">
        <v>230</v>
      </c>
      <c r="BD16">
        <v>2</v>
      </c>
      <c r="BE16">
        <v>50469.898000000001</v>
      </c>
      <c r="BF16">
        <v>0.12695726074183863</v>
      </c>
      <c r="BG16">
        <v>0.10496826318135219</v>
      </c>
      <c r="BH16">
        <v>97695.739000000016</v>
      </c>
      <c r="BI16">
        <v>6.5586483766707573E-2</v>
      </c>
      <c r="BJ16">
        <v>5.4226904778313829E-2</v>
      </c>
      <c r="BK16">
        <v>1</v>
      </c>
      <c r="BL16" t="s">
        <v>66</v>
      </c>
      <c r="BM16">
        <v>0</v>
      </c>
      <c r="BN16" t="s">
        <v>214</v>
      </c>
    </row>
    <row r="17" spans="1:66">
      <c r="A17" s="140" t="str">
        <f t="shared" si="20"/>
        <v>인천제물포교통</v>
      </c>
      <c r="B17" s="140" t="str">
        <f t="shared" si="21"/>
        <v>급행97</v>
      </c>
      <c r="C17" s="141" t="str">
        <f t="shared" si="22"/>
        <v>70바2831</v>
      </c>
      <c r="D17" s="129" t="str">
        <f t="shared" si="23"/>
        <v>대형</v>
      </c>
      <c r="E17" s="125" t="str">
        <f t="shared" si="16"/>
        <v>D</v>
      </c>
      <c r="F17" s="148">
        <f t="shared" si="17"/>
        <v>0.84916666666666663</v>
      </c>
      <c r="G17" s="149">
        <f t="shared" si="18"/>
        <v>2.0379999999999998</v>
      </c>
      <c r="H17" s="150">
        <f t="shared" si="19"/>
        <v>2.4</v>
      </c>
      <c r="I17" s="151">
        <f t="shared" si="24"/>
        <v>6322.1940000000004</v>
      </c>
      <c r="J17" s="152">
        <f t="shared" si="25"/>
        <v>3.5982587811264496E-2</v>
      </c>
      <c r="K17" s="152">
        <f t="shared" si="26"/>
        <v>0.35191280552087467</v>
      </c>
      <c r="L17" s="152">
        <f t="shared" si="27"/>
        <v>0.19044021743084757</v>
      </c>
      <c r="M17" s="153">
        <f t="shared" si="28"/>
        <v>12.474</v>
      </c>
      <c r="N17" s="154">
        <f t="shared" si="29"/>
        <v>0.127</v>
      </c>
      <c r="O17" s="154">
        <f t="shared" si="30"/>
        <v>12.1</v>
      </c>
      <c r="P17" s="155">
        <f t="shared" si="31"/>
        <v>0</v>
      </c>
      <c r="Q17" s="156">
        <f t="shared" si="32"/>
        <v>71</v>
      </c>
      <c r="R17" s="157">
        <f t="shared" si="33"/>
        <v>25.935247949525078</v>
      </c>
      <c r="S17" s="142">
        <f t="shared" si="34"/>
        <v>8</v>
      </c>
      <c r="T17" s="142">
        <f t="shared" si="35"/>
        <v>765</v>
      </c>
      <c r="U17" t="s">
        <v>115</v>
      </c>
      <c r="V17" s="5" t="s">
        <v>118</v>
      </c>
      <c r="W17" t="s">
        <v>115</v>
      </c>
      <c r="X17" s="5" t="s">
        <v>118</v>
      </c>
      <c r="Y17" t="s">
        <v>183</v>
      </c>
      <c r="Z17" t="s">
        <v>165</v>
      </c>
      <c r="AA17" t="s">
        <v>48</v>
      </c>
      <c r="AB17">
        <v>530</v>
      </c>
      <c r="AC17" s="1">
        <v>6322.1940000000004</v>
      </c>
      <c r="AD17" s="1">
        <v>3102.6019999999999</v>
      </c>
      <c r="AE17" s="28">
        <v>2.0379999999999998</v>
      </c>
      <c r="AF17">
        <v>2.4</v>
      </c>
      <c r="AG17">
        <v>12.474</v>
      </c>
      <c r="AH17">
        <v>398.24631499999998</v>
      </c>
      <c r="AI17">
        <v>14.329933</v>
      </c>
      <c r="AJ17">
        <v>140.14797799999999</v>
      </c>
      <c r="AK17">
        <v>1204</v>
      </c>
      <c r="AL17">
        <v>8</v>
      </c>
      <c r="AM17">
        <v>765</v>
      </c>
      <c r="AN17">
        <v>71</v>
      </c>
      <c r="AO17">
        <v>15.875083999999999</v>
      </c>
      <c r="AP17">
        <v>1966.9</v>
      </c>
      <c r="AQ17">
        <v>0</v>
      </c>
      <c r="AR17">
        <v>97</v>
      </c>
      <c r="AS17">
        <v>29774</v>
      </c>
      <c r="AT17">
        <v>0.127</v>
      </c>
      <c r="AU17">
        <v>12.1</v>
      </c>
      <c r="AV17">
        <v>51430</v>
      </c>
      <c r="AW17">
        <v>0</v>
      </c>
      <c r="AX17" s="29">
        <v>0.51</v>
      </c>
      <c r="AY17">
        <v>0.84916666666666663</v>
      </c>
      <c r="AZ17" t="s">
        <v>66</v>
      </c>
      <c r="BA17" t="s">
        <v>222</v>
      </c>
      <c r="BB17">
        <v>1</v>
      </c>
      <c r="BC17" t="s">
        <v>223</v>
      </c>
      <c r="BD17">
        <v>9</v>
      </c>
      <c r="BE17">
        <v>50469.898000000001</v>
      </c>
      <c r="BF17">
        <v>0.12526662922916945</v>
      </c>
      <c r="BG17">
        <v>0.10637224598710306</v>
      </c>
      <c r="BH17">
        <v>97695.739000000016</v>
      </c>
      <c r="BI17">
        <v>6.4713098695123233E-2</v>
      </c>
      <c r="BJ17">
        <v>5.4952206308608809E-2</v>
      </c>
      <c r="BK17">
        <v>1</v>
      </c>
      <c r="BL17" t="s">
        <v>66</v>
      </c>
      <c r="BM17">
        <v>0</v>
      </c>
      <c r="BN17" t="s">
        <v>214</v>
      </c>
    </row>
    <row r="18" spans="1:66">
      <c r="A18" s="137" t="str">
        <f t="shared" si="20"/>
        <v>인천제물포교통</v>
      </c>
      <c r="B18" s="137" t="str">
        <f t="shared" si="21"/>
        <v>급행97</v>
      </c>
      <c r="C18" s="138" t="str">
        <f t="shared" si="22"/>
        <v>70바2832</v>
      </c>
      <c r="D18" s="113" t="str">
        <f t="shared" si="23"/>
        <v>대형</v>
      </c>
      <c r="E18" s="109" t="str">
        <f t="shared" si="16"/>
        <v>B</v>
      </c>
      <c r="F18" s="158">
        <f t="shared" si="17"/>
        <v>0.90500000000000014</v>
      </c>
      <c r="G18" s="159">
        <f t="shared" si="18"/>
        <v>2.1720000000000002</v>
      </c>
      <c r="H18" s="160">
        <f t="shared" si="19"/>
        <v>2.4</v>
      </c>
      <c r="I18" s="161">
        <f t="shared" si="24"/>
        <v>6216.8829999999998</v>
      </c>
      <c r="J18" s="162">
        <f t="shared" si="25"/>
        <v>1.8907873836986951E-2</v>
      </c>
      <c r="K18" s="162">
        <f t="shared" si="26"/>
        <v>0.36586242674391495</v>
      </c>
      <c r="L18" s="162">
        <f t="shared" si="27"/>
        <v>0.2303405098664395</v>
      </c>
      <c r="M18" s="163">
        <f t="shared" si="28"/>
        <v>12.045999999999999</v>
      </c>
      <c r="N18" s="164">
        <f t="shared" si="29"/>
        <v>0.24099999999999999</v>
      </c>
      <c r="O18" s="164">
        <f t="shared" si="30"/>
        <v>14.75</v>
      </c>
      <c r="P18" s="165">
        <f t="shared" si="31"/>
        <v>0</v>
      </c>
      <c r="Q18" s="166">
        <f t="shared" si="32"/>
        <v>73</v>
      </c>
      <c r="R18" s="167">
        <f t="shared" si="33"/>
        <v>27.581920911574759</v>
      </c>
      <c r="S18" s="139">
        <f t="shared" si="34"/>
        <v>15</v>
      </c>
      <c r="T18" s="139">
        <f t="shared" si="35"/>
        <v>917</v>
      </c>
      <c r="U18" t="s">
        <v>115</v>
      </c>
      <c r="V18" s="5" t="s">
        <v>118</v>
      </c>
      <c r="W18" t="s">
        <v>115</v>
      </c>
      <c r="X18" s="5" t="s">
        <v>118</v>
      </c>
      <c r="Y18" t="s">
        <v>184</v>
      </c>
      <c r="Z18" t="s">
        <v>165</v>
      </c>
      <c r="AA18" t="s">
        <v>48</v>
      </c>
      <c r="AB18">
        <v>530</v>
      </c>
      <c r="AC18" s="1">
        <v>6216.8829999999998</v>
      </c>
      <c r="AD18" s="1">
        <v>2862.0059999999999</v>
      </c>
      <c r="AE18" s="28">
        <v>2.1720000000000002</v>
      </c>
      <c r="AF18">
        <v>2.4</v>
      </c>
      <c r="AG18">
        <v>12.045999999999999</v>
      </c>
      <c r="AH18">
        <v>366.36239799999998</v>
      </c>
      <c r="AI18">
        <v>6.9271339999999997</v>
      </c>
      <c r="AJ18">
        <v>134.03823600000001</v>
      </c>
      <c r="AK18">
        <v>1432</v>
      </c>
      <c r="AL18">
        <v>15</v>
      </c>
      <c r="AM18">
        <v>917</v>
      </c>
      <c r="AN18">
        <v>73</v>
      </c>
      <c r="AO18">
        <v>16.969215999999999</v>
      </c>
      <c r="AP18">
        <v>2158.5</v>
      </c>
      <c r="AQ18">
        <v>0</v>
      </c>
      <c r="AR18">
        <v>34</v>
      </c>
      <c r="AS18">
        <v>10401</v>
      </c>
      <c r="AT18">
        <v>0.24099999999999999</v>
      </c>
      <c r="AU18">
        <v>14.75</v>
      </c>
      <c r="AV18">
        <v>56627</v>
      </c>
      <c r="AW18">
        <v>0</v>
      </c>
      <c r="AX18" s="29">
        <v>0.5</v>
      </c>
      <c r="AY18">
        <v>0.90500000000000014</v>
      </c>
      <c r="AZ18" t="s">
        <v>67</v>
      </c>
      <c r="BA18" t="s">
        <v>222</v>
      </c>
      <c r="BB18">
        <v>1</v>
      </c>
      <c r="BC18" t="s">
        <v>248</v>
      </c>
      <c r="BD18">
        <v>9</v>
      </c>
      <c r="BE18">
        <v>50469.898000000001</v>
      </c>
      <c r="BF18">
        <v>0.12318001910762727</v>
      </c>
      <c r="BG18">
        <v>0.1114779172924027</v>
      </c>
      <c r="BH18">
        <v>97695.739000000016</v>
      </c>
      <c r="BI18">
        <v>6.3635149942414565E-2</v>
      </c>
      <c r="BJ18">
        <v>5.7589810697885192E-2</v>
      </c>
      <c r="BK18">
        <v>1</v>
      </c>
      <c r="BL18" t="s">
        <v>68</v>
      </c>
      <c r="BM18">
        <v>1</v>
      </c>
      <c r="BN18" t="s">
        <v>215</v>
      </c>
    </row>
    <row r="19" spans="1:66">
      <c r="A19" s="140" t="str">
        <f t="shared" si="20"/>
        <v>인천제물포교통</v>
      </c>
      <c r="B19" s="140" t="str">
        <f t="shared" si="21"/>
        <v>급행97</v>
      </c>
      <c r="C19" s="141" t="str">
        <f t="shared" si="22"/>
        <v>70바2834</v>
      </c>
      <c r="D19" s="129" t="str">
        <f t="shared" si="23"/>
        <v>대형</v>
      </c>
      <c r="E19" s="125" t="str">
        <f t="shared" si="16"/>
        <v>D</v>
      </c>
      <c r="F19" s="148">
        <f t="shared" si="17"/>
        <v>0.80640000000000001</v>
      </c>
      <c r="G19" s="149">
        <f t="shared" si="18"/>
        <v>2.016</v>
      </c>
      <c r="H19" s="150">
        <f t="shared" si="19"/>
        <v>2.5</v>
      </c>
      <c r="I19" s="151">
        <f t="shared" si="24"/>
        <v>6012.3410000000003</v>
      </c>
      <c r="J19" s="152">
        <f t="shared" si="25"/>
        <v>5.4893219641215636E-2</v>
      </c>
      <c r="K19" s="152">
        <f t="shared" si="26"/>
        <v>0.34464294559393932</v>
      </c>
      <c r="L19" s="152">
        <f t="shared" si="27"/>
        <v>0.23934104868636025</v>
      </c>
      <c r="M19" s="153">
        <f t="shared" si="28"/>
        <v>12.648999999999999</v>
      </c>
      <c r="N19" s="154">
        <f t="shared" si="29"/>
        <v>0.316</v>
      </c>
      <c r="O19" s="154">
        <f t="shared" si="30"/>
        <v>18.279</v>
      </c>
      <c r="P19" s="155">
        <f t="shared" si="31"/>
        <v>0</v>
      </c>
      <c r="Q19" s="156">
        <f t="shared" si="32"/>
        <v>73</v>
      </c>
      <c r="R19" s="157">
        <f t="shared" si="33"/>
        <v>26.944176481911082</v>
      </c>
      <c r="S19" s="142">
        <f t="shared" si="34"/>
        <v>19</v>
      </c>
      <c r="T19" s="142">
        <f t="shared" si="35"/>
        <v>1099</v>
      </c>
      <c r="U19" t="s">
        <v>115</v>
      </c>
      <c r="V19" t="s">
        <v>118</v>
      </c>
      <c r="W19" s="4" t="s">
        <v>115</v>
      </c>
      <c r="X19" s="4" t="s">
        <v>118</v>
      </c>
      <c r="Y19" s="4" t="s">
        <v>185</v>
      </c>
      <c r="Z19" s="4" t="s">
        <v>165</v>
      </c>
      <c r="AA19" s="4" t="s">
        <v>48</v>
      </c>
      <c r="AB19" s="4">
        <v>530</v>
      </c>
      <c r="AC19" s="4">
        <v>6012.3410000000003</v>
      </c>
      <c r="AD19" s="4">
        <v>2982.7020000000002</v>
      </c>
      <c r="AE19" s="4">
        <v>2.016</v>
      </c>
      <c r="AF19" s="4">
        <v>2.5</v>
      </c>
      <c r="AG19" s="4">
        <v>12.648999999999999</v>
      </c>
      <c r="AH19" s="4">
        <v>371.61380100000002</v>
      </c>
      <c r="AI19" s="4">
        <v>20.399077999999999</v>
      </c>
      <c r="AJ19" s="4">
        <v>128.07407499999999</v>
      </c>
      <c r="AK19" s="4">
        <v>1439</v>
      </c>
      <c r="AL19" s="4">
        <v>19</v>
      </c>
      <c r="AM19" s="4">
        <v>1099</v>
      </c>
      <c r="AN19" s="4">
        <v>73</v>
      </c>
      <c r="AO19" s="4">
        <v>16.179003000000002</v>
      </c>
      <c r="AP19" s="4">
        <v>2124.5</v>
      </c>
      <c r="AQ19" s="4">
        <v>0</v>
      </c>
      <c r="AR19" s="4">
        <v>56</v>
      </c>
      <c r="AS19" s="4">
        <v>14859</v>
      </c>
      <c r="AT19" s="4">
        <v>0.316</v>
      </c>
      <c r="AU19" s="4">
        <v>18.279</v>
      </c>
      <c r="AV19" s="4">
        <v>53342</v>
      </c>
      <c r="AW19" s="4">
        <v>0</v>
      </c>
      <c r="AX19" s="30">
        <v>0.49</v>
      </c>
      <c r="AY19">
        <v>0.80640000000000001</v>
      </c>
      <c r="AZ19" t="s">
        <v>66</v>
      </c>
      <c r="BA19" t="s">
        <v>222</v>
      </c>
      <c r="BB19">
        <v>7</v>
      </c>
      <c r="BC19" t="s">
        <v>249</v>
      </c>
      <c r="BD19">
        <v>8</v>
      </c>
      <c r="BE19">
        <v>50469.898000000001</v>
      </c>
      <c r="BF19">
        <v>0.11912726671252635</v>
      </c>
      <c r="BG19">
        <v>9.6064227876981254E-2</v>
      </c>
      <c r="BH19">
        <v>97695.739000000016</v>
      </c>
      <c r="BI19">
        <v>6.1541486471585E-2</v>
      </c>
      <c r="BJ19">
        <v>4.9627054690686144E-2</v>
      </c>
      <c r="BK19">
        <v>1</v>
      </c>
      <c r="BL19" t="s">
        <v>69</v>
      </c>
      <c r="BM19">
        <v>1</v>
      </c>
      <c r="BN19" t="s">
        <v>215</v>
      </c>
    </row>
    <row r="20" spans="1:66">
      <c r="A20" s="137" t="str">
        <f t="shared" si="20"/>
        <v>인천제물포교통</v>
      </c>
      <c r="B20" s="137" t="str">
        <f t="shared" si="21"/>
        <v>급행97</v>
      </c>
      <c r="C20" s="138" t="str">
        <f t="shared" si="22"/>
        <v>70바2835</v>
      </c>
      <c r="D20" s="113" t="str">
        <f t="shared" si="23"/>
        <v>대형</v>
      </c>
      <c r="E20" s="109" t="str">
        <f t="shared" si="16"/>
        <v>D</v>
      </c>
      <c r="F20" s="158">
        <f t="shared" si="17"/>
        <v>0.80875000000000008</v>
      </c>
      <c r="G20" s="159">
        <f t="shared" si="18"/>
        <v>1.9410000000000001</v>
      </c>
      <c r="H20" s="160">
        <f t="shared" si="19"/>
        <v>2.4</v>
      </c>
      <c r="I20" s="161">
        <f t="shared" si="24"/>
        <v>6226.7709999999997</v>
      </c>
      <c r="J20" s="162">
        <f t="shared" si="25"/>
        <v>1.9882843864998855E-2</v>
      </c>
      <c r="K20" s="162">
        <f t="shared" si="26"/>
        <v>0.37057543966968592</v>
      </c>
      <c r="L20" s="162">
        <f t="shared" si="27"/>
        <v>0.19544640392267518</v>
      </c>
      <c r="M20" s="163">
        <f t="shared" si="28"/>
        <v>15.545999999999999</v>
      </c>
      <c r="N20" s="164">
        <f t="shared" si="29"/>
        <v>0.14499999999999999</v>
      </c>
      <c r="O20" s="164">
        <f t="shared" si="30"/>
        <v>58.762</v>
      </c>
      <c r="P20" s="165">
        <f t="shared" si="31"/>
        <v>0</v>
      </c>
      <c r="Q20" s="166">
        <f t="shared" si="32"/>
        <v>78</v>
      </c>
      <c r="R20" s="167">
        <f t="shared" si="33"/>
        <v>28.603359412866777</v>
      </c>
      <c r="S20" s="139">
        <f t="shared" si="34"/>
        <v>9</v>
      </c>
      <c r="T20" s="139">
        <f t="shared" si="35"/>
        <v>3659</v>
      </c>
      <c r="U20" t="s">
        <v>115</v>
      </c>
      <c r="V20" s="5" t="s">
        <v>118</v>
      </c>
      <c r="W20" t="s">
        <v>115</v>
      </c>
      <c r="X20" s="5" t="s">
        <v>118</v>
      </c>
      <c r="Y20" t="s">
        <v>186</v>
      </c>
      <c r="Z20" t="s">
        <v>165</v>
      </c>
      <c r="AA20" t="s">
        <v>48</v>
      </c>
      <c r="AB20">
        <v>530</v>
      </c>
      <c r="AC20" s="1">
        <v>6226.7709999999997</v>
      </c>
      <c r="AD20" s="1">
        <v>3207.4929999999999</v>
      </c>
      <c r="AE20" s="28">
        <v>1.9410000000000001</v>
      </c>
      <c r="AF20">
        <v>2.4</v>
      </c>
      <c r="AG20">
        <v>15.545999999999999</v>
      </c>
      <c r="AH20">
        <v>357.14322600000003</v>
      </c>
      <c r="AI20">
        <v>7.1010229999999996</v>
      </c>
      <c r="AJ20">
        <v>132.34850800000001</v>
      </c>
      <c r="AK20">
        <v>1217</v>
      </c>
      <c r="AL20">
        <v>9</v>
      </c>
      <c r="AM20">
        <v>3659</v>
      </c>
      <c r="AN20">
        <v>78</v>
      </c>
      <c r="AO20">
        <v>17.434940000000001</v>
      </c>
      <c r="AP20">
        <v>6286</v>
      </c>
      <c r="AQ20">
        <v>0</v>
      </c>
      <c r="AR20">
        <v>50</v>
      </c>
      <c r="AS20">
        <v>15731</v>
      </c>
      <c r="AT20">
        <v>0.14499999999999999</v>
      </c>
      <c r="AU20">
        <v>58.762</v>
      </c>
      <c r="AV20">
        <v>56844</v>
      </c>
      <c r="AW20">
        <v>0</v>
      </c>
      <c r="AX20" s="29">
        <v>0.51</v>
      </c>
      <c r="AY20">
        <v>0.80875000000000008</v>
      </c>
      <c r="AZ20" t="s">
        <v>66</v>
      </c>
      <c r="BA20" t="s">
        <v>222</v>
      </c>
      <c r="BB20">
        <v>6</v>
      </c>
      <c r="BC20" t="s">
        <v>250</v>
      </c>
      <c r="BD20">
        <v>13</v>
      </c>
      <c r="BE20">
        <v>50469.898000000001</v>
      </c>
      <c r="BF20">
        <v>0.12337593787092654</v>
      </c>
      <c r="BG20">
        <v>9.9780289753111859E-2</v>
      </c>
      <c r="BH20">
        <v>97695.739000000016</v>
      </c>
      <c r="BI20">
        <v>6.3736362135507249E-2</v>
      </c>
      <c r="BJ20">
        <v>5.1546782877091496E-2</v>
      </c>
      <c r="BK20">
        <v>1</v>
      </c>
      <c r="BL20" t="s">
        <v>66</v>
      </c>
      <c r="BM20">
        <v>0</v>
      </c>
      <c r="BN20" t="s">
        <v>214</v>
      </c>
    </row>
    <row r="21" spans="1:66">
      <c r="A21" s="140" t="str">
        <f t="shared" si="20"/>
        <v>인천제물포교통</v>
      </c>
      <c r="B21" s="140" t="str">
        <f t="shared" si="21"/>
        <v>급행97</v>
      </c>
      <c r="C21" s="141" t="str">
        <f t="shared" si="22"/>
        <v>70바2854</v>
      </c>
      <c r="D21" s="129" t="str">
        <f t="shared" si="23"/>
        <v>대형</v>
      </c>
      <c r="E21" s="125" t="str">
        <f t="shared" si="16"/>
        <v>F</v>
      </c>
      <c r="F21" s="148">
        <f t="shared" si="17"/>
        <v>0.77666666666666673</v>
      </c>
      <c r="G21" s="149">
        <f t="shared" si="18"/>
        <v>1.8640000000000001</v>
      </c>
      <c r="H21" s="150">
        <f t="shared" si="19"/>
        <v>2.4</v>
      </c>
      <c r="I21" s="151">
        <f t="shared" si="24"/>
        <v>4244.3159999999998</v>
      </c>
      <c r="J21" s="152">
        <f t="shared" si="25"/>
        <v>5.2935339277027676E-2</v>
      </c>
      <c r="K21" s="152">
        <f t="shared" si="26"/>
        <v>0.3685221191664913</v>
      </c>
      <c r="L21" s="152">
        <f t="shared" si="27"/>
        <v>0.17364399823198839</v>
      </c>
      <c r="M21" s="153">
        <f t="shared" si="28"/>
        <v>16.29</v>
      </c>
      <c r="N21" s="154">
        <f t="shared" si="29"/>
        <v>1.649</v>
      </c>
      <c r="O21" s="154">
        <f t="shared" si="30"/>
        <v>68.986000000000004</v>
      </c>
      <c r="P21" s="155">
        <f t="shared" si="31"/>
        <v>0</v>
      </c>
      <c r="Q21" s="156">
        <f t="shared" si="32"/>
        <v>78</v>
      </c>
      <c r="R21" s="157">
        <f t="shared" si="33"/>
        <v>29.538336395863297</v>
      </c>
      <c r="S21" s="142">
        <f t="shared" si="34"/>
        <v>70</v>
      </c>
      <c r="T21" s="142">
        <f t="shared" si="35"/>
        <v>2928</v>
      </c>
      <c r="U21" t="s">
        <v>115</v>
      </c>
      <c r="V21" s="5" t="s">
        <v>118</v>
      </c>
      <c r="W21" t="s">
        <v>115</v>
      </c>
      <c r="X21" s="5" t="s">
        <v>118</v>
      </c>
      <c r="Y21" t="s">
        <v>187</v>
      </c>
      <c r="Z21" t="s">
        <v>165</v>
      </c>
      <c r="AA21" t="s">
        <v>48</v>
      </c>
      <c r="AB21">
        <v>530</v>
      </c>
      <c r="AC21" s="1">
        <v>4244.3159999999998</v>
      </c>
      <c r="AD21" s="1">
        <v>2276.5050000000001</v>
      </c>
      <c r="AE21" s="28">
        <v>1.8640000000000001</v>
      </c>
      <c r="AF21">
        <v>2.4</v>
      </c>
      <c r="AG21">
        <v>16.29</v>
      </c>
      <c r="AH21">
        <v>248.36270400000001</v>
      </c>
      <c r="AI21">
        <v>13.147164</v>
      </c>
      <c r="AJ21">
        <v>91.527150000000006</v>
      </c>
      <c r="AK21">
        <v>737</v>
      </c>
      <c r="AL21">
        <v>70</v>
      </c>
      <c r="AM21">
        <v>2928</v>
      </c>
      <c r="AN21">
        <v>78</v>
      </c>
      <c r="AO21">
        <v>17.089183999999999</v>
      </c>
      <c r="AP21">
        <v>4508.5</v>
      </c>
      <c r="AQ21">
        <v>0</v>
      </c>
      <c r="AR21">
        <v>35</v>
      </c>
      <c r="AS21">
        <v>16863</v>
      </c>
      <c r="AT21">
        <v>1.649</v>
      </c>
      <c r="AU21">
        <v>68.986000000000004</v>
      </c>
      <c r="AV21">
        <v>6232</v>
      </c>
      <c r="AW21">
        <v>0</v>
      </c>
      <c r="AX21" s="29">
        <v>0.49</v>
      </c>
      <c r="AY21">
        <v>0.77666666666666673</v>
      </c>
      <c r="AZ21" t="s">
        <v>69</v>
      </c>
      <c r="BA21" t="s">
        <v>222</v>
      </c>
      <c r="BB21">
        <v>1</v>
      </c>
      <c r="BC21" t="s">
        <v>224</v>
      </c>
      <c r="BD21">
        <v>3</v>
      </c>
      <c r="BE21">
        <v>50469.898000000001</v>
      </c>
      <c r="BF21">
        <v>8.4095989256804116E-2</v>
      </c>
      <c r="BG21">
        <v>6.5314551656117867E-2</v>
      </c>
      <c r="BH21">
        <v>97695.739000000016</v>
      </c>
      <c r="BI21">
        <v>4.3444228412049771E-2</v>
      </c>
      <c r="BJ21">
        <v>3.3741684066691993E-2</v>
      </c>
      <c r="BK21">
        <v>1</v>
      </c>
      <c r="BL21" t="s">
        <v>69</v>
      </c>
      <c r="BM21">
        <v>0</v>
      </c>
      <c r="BN21" t="s">
        <v>214</v>
      </c>
    </row>
    <row r="22" spans="1:66">
      <c r="A22" s="137" t="str">
        <f t="shared" si="20"/>
        <v>인천제물포교통</v>
      </c>
      <c r="B22" s="137" t="str">
        <f t="shared" si="21"/>
        <v>급행97</v>
      </c>
      <c r="C22" s="138" t="str">
        <f t="shared" si="22"/>
        <v>70바2858</v>
      </c>
      <c r="D22" s="113" t="str">
        <f t="shared" si="23"/>
        <v>대형</v>
      </c>
      <c r="E22" s="109" t="str">
        <f t="shared" si="16"/>
        <v>D</v>
      </c>
      <c r="F22" s="158">
        <f t="shared" si="17"/>
        <v>0.83374999999999999</v>
      </c>
      <c r="G22" s="159">
        <f t="shared" si="18"/>
        <v>2.0009999999999999</v>
      </c>
      <c r="H22" s="160">
        <f t="shared" si="19"/>
        <v>2.4</v>
      </c>
      <c r="I22" s="161">
        <f t="shared" si="24"/>
        <v>6184.7929999999997</v>
      </c>
      <c r="J22" s="162">
        <f t="shared" si="25"/>
        <v>2.6610145297168222E-2</v>
      </c>
      <c r="K22" s="162">
        <f t="shared" si="26"/>
        <v>0.37963911435072217</v>
      </c>
      <c r="L22" s="162">
        <f t="shared" si="27"/>
        <v>0.26080096779310158</v>
      </c>
      <c r="M22" s="163">
        <f t="shared" si="28"/>
        <v>14.965999999999999</v>
      </c>
      <c r="N22" s="164">
        <f t="shared" si="29"/>
        <v>0.14599999999999999</v>
      </c>
      <c r="O22" s="164">
        <f t="shared" si="30"/>
        <v>51.853000000000002</v>
      </c>
      <c r="P22" s="165">
        <f t="shared" si="31"/>
        <v>0</v>
      </c>
      <c r="Q22" s="166">
        <f t="shared" si="32"/>
        <v>80</v>
      </c>
      <c r="R22" s="167">
        <f t="shared" si="33"/>
        <v>29.29830531461808</v>
      </c>
      <c r="S22" s="139">
        <f t="shared" si="34"/>
        <v>9</v>
      </c>
      <c r="T22" s="139">
        <f t="shared" si="35"/>
        <v>3207</v>
      </c>
      <c r="U22" t="s">
        <v>115</v>
      </c>
      <c r="V22" t="s">
        <v>118</v>
      </c>
      <c r="W22" s="4" t="s">
        <v>115</v>
      </c>
      <c r="X22" s="4" t="s">
        <v>118</v>
      </c>
      <c r="Y22" s="4" t="s">
        <v>188</v>
      </c>
      <c r="Z22" s="4" t="s">
        <v>165</v>
      </c>
      <c r="AA22" s="4" t="s">
        <v>48</v>
      </c>
      <c r="AB22" s="4">
        <v>530</v>
      </c>
      <c r="AC22" s="4">
        <v>6184.7929999999997</v>
      </c>
      <c r="AD22" s="4">
        <v>3091.4789999999998</v>
      </c>
      <c r="AE22" s="4">
        <v>2.0009999999999999</v>
      </c>
      <c r="AF22" s="4">
        <v>2.4</v>
      </c>
      <c r="AG22" s="4">
        <v>14.965999999999999</v>
      </c>
      <c r="AH22" s="4">
        <v>355.53184299999998</v>
      </c>
      <c r="AI22" s="4">
        <v>9.4607539999999997</v>
      </c>
      <c r="AJ22" s="4">
        <v>134.973794</v>
      </c>
      <c r="AK22" s="4">
        <v>1613</v>
      </c>
      <c r="AL22" s="4">
        <v>9</v>
      </c>
      <c r="AM22" s="4">
        <v>3207</v>
      </c>
      <c r="AN22" s="4">
        <v>80</v>
      </c>
      <c r="AO22" s="4">
        <v>17.395890000000001</v>
      </c>
      <c r="AP22" s="4">
        <v>7479.3</v>
      </c>
      <c r="AQ22" s="4">
        <v>0</v>
      </c>
      <c r="AR22" s="4">
        <v>61</v>
      </c>
      <c r="AS22" s="4">
        <v>27360</v>
      </c>
      <c r="AT22" s="4">
        <v>0.14599999999999999</v>
      </c>
      <c r="AU22" s="4">
        <v>51.853000000000002</v>
      </c>
      <c r="AV22" s="4">
        <v>52207</v>
      </c>
      <c r="AW22" s="4">
        <v>0</v>
      </c>
      <c r="AX22" s="30">
        <v>0.5</v>
      </c>
      <c r="AY22">
        <v>0.83374999999999999</v>
      </c>
      <c r="AZ22" t="s">
        <v>66</v>
      </c>
      <c r="BA22" t="s">
        <v>222</v>
      </c>
      <c r="BB22">
        <v>2</v>
      </c>
      <c r="BC22" t="s">
        <v>229</v>
      </c>
      <c r="BD22">
        <v>12</v>
      </c>
      <c r="BE22">
        <v>50469.898000000001</v>
      </c>
      <c r="BF22">
        <v>0.12254419456128085</v>
      </c>
      <c r="BG22">
        <v>0.10217122221546791</v>
      </c>
      <c r="BH22">
        <v>97695.739000000016</v>
      </c>
      <c r="BI22">
        <v>6.3306681164467152E-2</v>
      </c>
      <c r="BJ22">
        <v>5.2781945420874485E-2</v>
      </c>
      <c r="BK22">
        <v>1</v>
      </c>
      <c r="BL22" t="s">
        <v>66</v>
      </c>
      <c r="BM22">
        <v>0</v>
      </c>
      <c r="BN22" t="s">
        <v>214</v>
      </c>
    </row>
    <row r="23" spans="1:66">
      <c r="A23" s="140" t="str">
        <f t="shared" ref="A23:A24" si="36">W23</f>
        <v>인천제물포교통</v>
      </c>
      <c r="B23" s="140" t="str">
        <f t="shared" ref="B23:B24" si="37">V23</f>
        <v>급행97</v>
      </c>
      <c r="C23" s="141" t="str">
        <f t="shared" ref="C23:C24" si="38">Y23</f>
        <v>70바2859</v>
      </c>
      <c r="D23" s="129" t="str">
        <f t="shared" ref="D23:D24" si="39">Z23</f>
        <v>대형</v>
      </c>
      <c r="E23" s="125" t="str">
        <f t="shared" ref="E23:E24" si="40">AZ23</f>
        <v>D</v>
      </c>
      <c r="F23" s="148">
        <f t="shared" ref="F23:F24" si="41">G23/H23</f>
        <v>0.82</v>
      </c>
      <c r="G23" s="149">
        <f t="shared" ref="G23:G24" si="42">AE23</f>
        <v>2.214</v>
      </c>
      <c r="H23" s="150">
        <f t="shared" ref="H23:H24" si="43">AF23</f>
        <v>2.7</v>
      </c>
      <c r="I23" s="151">
        <f t="shared" ref="I23:I24" si="44">AC23</f>
        <v>2726.7139999999999</v>
      </c>
      <c r="J23" s="152">
        <f t="shared" ref="J23:J24" si="45">AI23/AH23</f>
        <v>5.5962805422800722E-2</v>
      </c>
      <c r="K23" s="152">
        <f t="shared" ref="K23:K24" si="46">AJ23/AH23</f>
        <v>0.35596457196287629</v>
      </c>
      <c r="L23" s="152">
        <f t="shared" ref="L23:L24" si="47">AK23/AC23</f>
        <v>0.22151204710138284</v>
      </c>
      <c r="M23" s="153">
        <f t="shared" ref="M23:M24" si="48">AG23</f>
        <v>10.930999999999999</v>
      </c>
      <c r="N23" s="154">
        <f t="shared" ref="N23:N24" si="49">IF(AW23=0,AT23,"속도계이상")</f>
        <v>3.0070000000000001</v>
      </c>
      <c r="O23" s="154">
        <f t="shared" ref="O23:O24" si="50">IF(AW23=0,AU23,"속도계이상")</f>
        <v>31.172999999999998</v>
      </c>
      <c r="P23" s="155">
        <f t="shared" ref="P23:P24" si="51">AQ23/60</f>
        <v>0</v>
      </c>
      <c r="Q23" s="156">
        <f t="shared" ref="Q23:Q24" si="52">AN23</f>
        <v>74</v>
      </c>
      <c r="R23" s="157">
        <f t="shared" ref="R23:R24" si="53">AC23/(AH23-AI23-AJ23)</f>
        <v>28.157130874244423</v>
      </c>
      <c r="S23" s="142">
        <f t="shared" ref="S23:S24" si="54">IF(AW23=0,AL23,"속도계이상")</f>
        <v>82</v>
      </c>
      <c r="T23" s="142">
        <f t="shared" ref="T23:T24" si="55">IF(AW23=0,AM23,"속도계이상")</f>
        <v>850</v>
      </c>
      <c r="U23" t="s">
        <v>115</v>
      </c>
      <c r="V23" t="s">
        <v>118</v>
      </c>
      <c r="W23" t="s">
        <v>115</v>
      </c>
      <c r="X23" s="4" t="s">
        <v>118</v>
      </c>
      <c r="Y23" s="4" t="s">
        <v>189</v>
      </c>
      <c r="Z23" s="4" t="s">
        <v>165</v>
      </c>
      <c r="AA23" s="4" t="s">
        <v>48</v>
      </c>
      <c r="AB23" s="4">
        <v>530</v>
      </c>
      <c r="AC23" s="4">
        <v>2726.7139999999999</v>
      </c>
      <c r="AD23" s="4">
        <v>1231.452</v>
      </c>
      <c r="AE23" s="4">
        <v>2.214</v>
      </c>
      <c r="AF23" s="4">
        <v>2.7</v>
      </c>
      <c r="AG23" s="4">
        <v>10.930999999999999</v>
      </c>
      <c r="AH23" s="4">
        <v>164.672177</v>
      </c>
      <c r="AI23" s="4">
        <v>9.2155170000000002</v>
      </c>
      <c r="AJ23" s="4">
        <v>58.617460999999999</v>
      </c>
      <c r="AK23" s="4">
        <v>604</v>
      </c>
      <c r="AL23" s="4">
        <v>82</v>
      </c>
      <c r="AM23" s="4">
        <v>850</v>
      </c>
      <c r="AN23" s="4">
        <v>74</v>
      </c>
      <c r="AO23" s="4">
        <v>16.558437000000001</v>
      </c>
      <c r="AP23" s="4">
        <v>1601.7</v>
      </c>
      <c r="AQ23" s="4">
        <v>0</v>
      </c>
      <c r="AR23" s="4">
        <v>21</v>
      </c>
      <c r="AS23" s="4">
        <v>12397</v>
      </c>
      <c r="AT23" s="4">
        <v>3.0070000000000001</v>
      </c>
      <c r="AU23" s="4">
        <v>31.172999999999998</v>
      </c>
      <c r="AV23" s="4">
        <v>0</v>
      </c>
      <c r="AW23" s="4">
        <v>0</v>
      </c>
      <c r="AX23" s="4">
        <v>0.47</v>
      </c>
      <c r="AY23">
        <v>0.82</v>
      </c>
      <c r="AZ23" t="s">
        <v>66</v>
      </c>
      <c r="BA23" t="s">
        <v>222</v>
      </c>
      <c r="BB23">
        <v>4</v>
      </c>
      <c r="BC23" t="s">
        <v>238</v>
      </c>
      <c r="BD23">
        <v>1</v>
      </c>
      <c r="BE23">
        <v>50469.898000000001</v>
      </c>
      <c r="BF23">
        <v>5.4026540731269161E-2</v>
      </c>
      <c r="BG23">
        <v>4.430176339964071E-2</v>
      </c>
      <c r="BH23">
        <v>97695.739000000016</v>
      </c>
      <c r="BI23">
        <v>2.7910265359679602E-2</v>
      </c>
      <c r="BJ23">
        <v>2.2886417594937272E-2</v>
      </c>
      <c r="BK23">
        <v>1</v>
      </c>
      <c r="BL23" t="s">
        <v>66</v>
      </c>
      <c r="BM23">
        <v>0</v>
      </c>
      <c r="BN23" t="s">
        <v>214</v>
      </c>
    </row>
    <row r="24" spans="1:66">
      <c r="A24" s="137" t="str">
        <f t="shared" si="36"/>
        <v>인천제물포교통</v>
      </c>
      <c r="B24" s="137" t="str">
        <f t="shared" si="37"/>
        <v>급행97</v>
      </c>
      <c r="C24" s="138" t="str">
        <f t="shared" si="38"/>
        <v>70바2860</v>
      </c>
      <c r="D24" s="113" t="str">
        <f t="shared" si="39"/>
        <v>대형</v>
      </c>
      <c r="E24" s="109" t="str">
        <f t="shared" si="40"/>
        <v>D</v>
      </c>
      <c r="F24" s="158">
        <f t="shared" si="41"/>
        <v>0.8158333333333333</v>
      </c>
      <c r="G24" s="159">
        <f t="shared" si="42"/>
        <v>1.958</v>
      </c>
      <c r="H24" s="160">
        <f t="shared" si="43"/>
        <v>2.4</v>
      </c>
      <c r="I24" s="161">
        <f t="shared" si="44"/>
        <v>6128.366</v>
      </c>
      <c r="J24" s="162">
        <f t="shared" si="45"/>
        <v>4.63569219983236E-2</v>
      </c>
      <c r="K24" s="162">
        <f t="shared" si="46"/>
        <v>0.37412351516841963</v>
      </c>
      <c r="L24" s="162">
        <f t="shared" si="47"/>
        <v>0.27021884789518119</v>
      </c>
      <c r="M24" s="163">
        <f t="shared" si="48"/>
        <v>14.151999999999999</v>
      </c>
      <c r="N24" s="164">
        <f t="shared" si="49"/>
        <v>0.60399999999999998</v>
      </c>
      <c r="O24" s="164">
        <f t="shared" si="50"/>
        <v>66.852999999999994</v>
      </c>
      <c r="P24" s="165">
        <f t="shared" si="51"/>
        <v>0</v>
      </c>
      <c r="Q24" s="166">
        <f t="shared" si="52"/>
        <v>75</v>
      </c>
      <c r="R24" s="167">
        <f t="shared" si="53"/>
        <v>28.76704770010322</v>
      </c>
      <c r="S24" s="139">
        <f t="shared" si="54"/>
        <v>37</v>
      </c>
      <c r="T24" s="139">
        <f t="shared" si="55"/>
        <v>4097</v>
      </c>
      <c r="U24" t="s">
        <v>115</v>
      </c>
      <c r="V24" t="s">
        <v>118</v>
      </c>
      <c r="W24" t="s">
        <v>115</v>
      </c>
      <c r="X24" s="4" t="s">
        <v>118</v>
      </c>
      <c r="Y24" s="4" t="s">
        <v>240</v>
      </c>
      <c r="Z24" s="4" t="s">
        <v>165</v>
      </c>
      <c r="AA24" s="4" t="s">
        <v>48</v>
      </c>
      <c r="AB24" s="4">
        <v>530</v>
      </c>
      <c r="AC24" s="4">
        <v>6128.366</v>
      </c>
      <c r="AD24" s="4">
        <v>3129.4940000000001</v>
      </c>
      <c r="AE24" s="4">
        <v>1.958</v>
      </c>
      <c r="AF24" s="4">
        <v>2.4</v>
      </c>
      <c r="AG24" s="4">
        <v>14.151999999999999</v>
      </c>
      <c r="AH24" s="4">
        <v>367.60490700000003</v>
      </c>
      <c r="AI24" s="4">
        <v>17.041032000000001</v>
      </c>
      <c r="AJ24" s="4">
        <v>137.52964</v>
      </c>
      <c r="AK24" s="4">
        <v>1656</v>
      </c>
      <c r="AL24" s="4">
        <v>37</v>
      </c>
      <c r="AM24" s="4">
        <v>4097</v>
      </c>
      <c r="AN24" s="4">
        <v>75</v>
      </c>
      <c r="AO24" s="4">
        <v>16.671066</v>
      </c>
      <c r="AP24" s="4">
        <v>7339.5</v>
      </c>
      <c r="AQ24" s="4">
        <v>0</v>
      </c>
      <c r="AR24" s="4">
        <v>75</v>
      </c>
      <c r="AS24" s="4">
        <v>31655</v>
      </c>
      <c r="AT24" s="4">
        <v>0.60399999999999998</v>
      </c>
      <c r="AU24" s="4">
        <v>66.852999999999994</v>
      </c>
      <c r="AV24" s="4">
        <v>5531</v>
      </c>
      <c r="AW24" s="4">
        <v>0</v>
      </c>
      <c r="AX24" s="4">
        <v>0.48</v>
      </c>
      <c r="AY24">
        <v>0.8158333333333333</v>
      </c>
      <c r="AZ24" t="s">
        <v>66</v>
      </c>
      <c r="BA24" t="s">
        <v>222</v>
      </c>
      <c r="BB24">
        <v>5</v>
      </c>
      <c r="BC24" t="s">
        <v>239</v>
      </c>
      <c r="BD24">
        <v>3</v>
      </c>
      <c r="BE24">
        <v>50469.898000000001</v>
      </c>
      <c r="BF24">
        <v>0.1214261617885576</v>
      </c>
      <c r="BG24">
        <v>9.9063510325831564E-2</v>
      </c>
      <c r="BH24">
        <v>97695.739000000016</v>
      </c>
      <c r="BI24">
        <v>6.2729102238532619E-2</v>
      </c>
      <c r="BJ24">
        <v>5.1176492576269529E-2</v>
      </c>
      <c r="BK24">
        <v>1</v>
      </c>
      <c r="BL24" t="s">
        <v>69</v>
      </c>
      <c r="BM24">
        <v>1</v>
      </c>
      <c r="BN24" t="s">
        <v>215</v>
      </c>
    </row>
  </sheetData>
  <sortState xmlns:xlrd2="http://schemas.microsoft.com/office/spreadsheetml/2017/richdata2" ref="U5:AX22">
    <sortCondition ref="Y5:Y22"/>
    <sortCondition ref="U5:U22"/>
  </sortState>
  <phoneticPr fontId="2" type="noConversion"/>
  <conditionalFormatting sqref="E1 E2:H3 E4 E5:H1048576">
    <cfRule type="containsText" dxfId="65" priority="1" operator="containsText" text="F">
      <formula>NOT(ISERROR(SEARCH("F",E1)))</formula>
    </cfRule>
    <cfRule type="containsText" dxfId="64" priority="2" operator="containsText" text="D">
      <formula>NOT(ISERROR(SEARCH("D",E1)))</formula>
    </cfRule>
    <cfRule type="containsText" dxfId="63" priority="3" operator="containsText" text="C">
      <formula>NOT(ISERROR(SEARCH("C",E1)))</formula>
    </cfRule>
    <cfRule type="containsText" dxfId="62" priority="4" operator="containsText" text="B">
      <formula>NOT(ISERROR(SEARCH("B",E1)))</formula>
    </cfRule>
    <cfRule type="containsText" dxfId="61" priority="5" operator="containsText" text="A">
      <formula>NOT(ISERROR(SEARCH("A",E1)))</formula>
    </cfRule>
    <cfRule type="containsText" dxfId="6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3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57031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0"/>
      <c r="R1" s="210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1"/>
      <c r="R2" s="211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150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136</v>
      </c>
      <c r="D4" s="121" t="s">
        <v>151</v>
      </c>
      <c r="E4" s="122" t="s">
        <v>140</v>
      </c>
      <c r="F4" s="120" t="s">
        <v>144</v>
      </c>
      <c r="G4" s="122" t="s">
        <v>142</v>
      </c>
      <c r="H4" s="122" t="s">
        <v>146</v>
      </c>
      <c r="I4" s="123" t="s">
        <v>148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156</v>
      </c>
      <c r="Q4" s="213" t="s">
        <v>43</v>
      </c>
      <c r="R4" s="213" t="s">
        <v>44</v>
      </c>
      <c r="S4" s="13"/>
      <c r="T4" s="13" t="s">
        <v>42</v>
      </c>
      <c r="U4" s="13" t="s">
        <v>153</v>
      </c>
      <c r="V4" s="13" t="s">
        <v>154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309</v>
      </c>
      <c r="AN4" s="13"/>
      <c r="AO4" t="s">
        <v>163</v>
      </c>
      <c r="AP4" t="s">
        <v>310</v>
      </c>
      <c r="AQ4" t="s">
        <v>141</v>
      </c>
      <c r="AR4" t="s">
        <v>31</v>
      </c>
      <c r="AS4" t="s">
        <v>0</v>
      </c>
      <c r="AT4" t="s">
        <v>9</v>
      </c>
      <c r="AU4" t="s">
        <v>29</v>
      </c>
      <c r="AV4" t="s">
        <v>154</v>
      </c>
      <c r="AW4" t="s">
        <v>65</v>
      </c>
      <c r="AX4" t="s">
        <v>311</v>
      </c>
      <c r="AY4" t="s">
        <v>121</v>
      </c>
      <c r="AZ4" t="s">
        <v>312</v>
      </c>
      <c r="BA4" t="s">
        <v>313</v>
      </c>
      <c r="BB4" t="s">
        <v>314</v>
      </c>
      <c r="BC4" t="s">
        <v>315</v>
      </c>
      <c r="BD4">
        <v>24</v>
      </c>
      <c r="BE4" t="s">
        <v>133</v>
      </c>
      <c r="BF4" t="s">
        <v>134</v>
      </c>
      <c r="BG4" t="s">
        <v>135</v>
      </c>
      <c r="BI4" t="s">
        <v>0</v>
      </c>
      <c r="BJ4" t="s">
        <v>72</v>
      </c>
      <c r="BK4" t="s">
        <v>65</v>
      </c>
      <c r="BL4" t="s">
        <v>152</v>
      </c>
      <c r="BM4" t="s">
        <v>138</v>
      </c>
      <c r="BN4" t="s">
        <v>143</v>
      </c>
      <c r="BO4" t="s">
        <v>141</v>
      </c>
      <c r="BP4" t="s">
        <v>145</v>
      </c>
      <c r="BQ4" t="s">
        <v>147</v>
      </c>
      <c r="BR4" t="s">
        <v>11</v>
      </c>
      <c r="BS4" t="s">
        <v>12</v>
      </c>
      <c r="BT4" t="s">
        <v>13</v>
      </c>
      <c r="BU4" t="s">
        <v>103</v>
      </c>
      <c r="BV4" t="s">
        <v>6</v>
      </c>
      <c r="BW4" t="s">
        <v>7</v>
      </c>
      <c r="BX4" t="s">
        <v>155</v>
      </c>
      <c r="BY4" t="s">
        <v>157</v>
      </c>
      <c r="BZ4" t="s">
        <v>158</v>
      </c>
    </row>
    <row r="5" spans="1:78" ht="16.5">
      <c r="A5" s="248" t="str">
        <f>BI5</f>
        <v>인천제물포교통</v>
      </c>
      <c r="B5" s="124">
        <f>IF(BJ5="NULL", E5, BJ5)</f>
        <v>3141</v>
      </c>
      <c r="C5" s="125" t="str">
        <f>BK5</f>
        <v>C</v>
      </c>
      <c r="D5" s="126">
        <f>BL5</f>
        <v>0.85125000000000006</v>
      </c>
      <c r="E5" s="127">
        <f>U5</f>
        <v>3141</v>
      </c>
      <c r="F5" s="128" t="str">
        <f t="shared" ref="F5:I6" si="0">BN5</f>
        <v>급행97</v>
      </c>
      <c r="G5" s="129" t="str">
        <f t="shared" si="0"/>
        <v>70바2858</v>
      </c>
      <c r="H5" s="130">
        <f t="shared" si="0"/>
        <v>1</v>
      </c>
      <c r="I5" s="131">
        <f t="shared" si="0"/>
        <v>1353.7940000000001</v>
      </c>
      <c r="J5" s="132">
        <f>AB5/AA5</f>
        <v>2.7915555631004736E-2</v>
      </c>
      <c r="K5" s="132">
        <f>AC5/AA5</f>
        <v>0.39359008320072641</v>
      </c>
      <c r="L5" s="132">
        <f>AD5/I5</f>
        <v>0.28364729050357734</v>
      </c>
      <c r="M5" s="133">
        <f>Z5</f>
        <v>15.243</v>
      </c>
      <c r="N5" s="134">
        <f>BV5</f>
        <v>0.14773296380394652</v>
      </c>
      <c r="O5" s="134">
        <f>BW5</f>
        <v>43.950556731674091</v>
      </c>
      <c r="P5" s="214">
        <f>AK5</f>
        <v>21</v>
      </c>
      <c r="Q5" s="215">
        <f>AE5</f>
        <v>2</v>
      </c>
      <c r="R5" s="215">
        <f>AF5</f>
        <v>595</v>
      </c>
      <c r="T5">
        <v>530</v>
      </c>
      <c r="U5">
        <v>3141</v>
      </c>
      <c r="V5" t="s">
        <v>225</v>
      </c>
      <c r="W5">
        <v>1353.7940000000001</v>
      </c>
      <c r="X5">
        <v>662.49</v>
      </c>
      <c r="Y5">
        <v>2.0430000000000001</v>
      </c>
      <c r="Z5">
        <v>15.243</v>
      </c>
      <c r="AA5">
        <v>77.226369000000005</v>
      </c>
      <c r="AB5">
        <v>2.1558169999999999</v>
      </c>
      <c r="AC5">
        <v>30.395533</v>
      </c>
      <c r="AD5" s="1">
        <v>384</v>
      </c>
      <c r="AE5">
        <v>2</v>
      </c>
      <c r="AF5">
        <v>595</v>
      </c>
      <c r="AG5">
        <v>80</v>
      </c>
      <c r="AH5">
        <v>17.530203</v>
      </c>
      <c r="AI5">
        <v>2808.4</v>
      </c>
      <c r="AJ5">
        <v>0</v>
      </c>
      <c r="AK5">
        <v>21</v>
      </c>
      <c r="AL5">
        <v>10154</v>
      </c>
      <c r="AM5">
        <v>0.85125000000000006</v>
      </c>
      <c r="AN5" t="s">
        <v>68</v>
      </c>
      <c r="AO5">
        <v>1353.7940000000001</v>
      </c>
      <c r="AP5" t="s">
        <v>316</v>
      </c>
      <c r="AQ5" t="s">
        <v>115</v>
      </c>
      <c r="AR5" t="s">
        <v>118</v>
      </c>
      <c r="AS5" t="s">
        <v>115</v>
      </c>
      <c r="AT5" t="s">
        <v>118</v>
      </c>
      <c r="AU5" t="s">
        <v>188</v>
      </c>
      <c r="AV5" t="s">
        <v>225</v>
      </c>
      <c r="AW5" t="s">
        <v>68</v>
      </c>
      <c r="AX5">
        <v>3141</v>
      </c>
      <c r="AY5" t="s">
        <v>317</v>
      </c>
      <c r="AZ5">
        <v>3</v>
      </c>
      <c r="BA5" t="s">
        <v>318</v>
      </c>
      <c r="BB5">
        <v>1</v>
      </c>
      <c r="BC5">
        <v>1</v>
      </c>
      <c r="BE5" t="s">
        <v>69</v>
      </c>
      <c r="BF5">
        <v>2</v>
      </c>
      <c r="BG5" t="s">
        <v>215</v>
      </c>
      <c r="BI5" t="s">
        <v>115</v>
      </c>
      <c r="BJ5" t="s">
        <v>225</v>
      </c>
      <c r="BK5" t="s">
        <v>68</v>
      </c>
      <c r="BL5">
        <v>0.85125000000000006</v>
      </c>
      <c r="BM5">
        <v>3141</v>
      </c>
      <c r="BN5" t="s">
        <v>118</v>
      </c>
      <c r="BO5" t="s">
        <v>188</v>
      </c>
      <c r="BP5">
        <v>1</v>
      </c>
      <c r="BQ5">
        <v>1353.7940000000001</v>
      </c>
      <c r="BR5">
        <v>2.7915555631004736E-2</v>
      </c>
      <c r="BS5">
        <v>0.39359008320072641</v>
      </c>
      <c r="BT5">
        <v>0.28364729050357734</v>
      </c>
      <c r="BU5">
        <v>15.243</v>
      </c>
      <c r="BV5">
        <v>0.14773296380394652</v>
      </c>
      <c r="BW5">
        <v>43.950556731674091</v>
      </c>
      <c r="BX5">
        <v>21</v>
      </c>
      <c r="BY5">
        <v>2</v>
      </c>
      <c r="BZ5">
        <v>595</v>
      </c>
    </row>
    <row r="6" spans="1:78" ht="16.5">
      <c r="A6" s="249" t="str">
        <f>BI6</f>
        <v>인천제물포교통</v>
      </c>
      <c r="B6" s="108" t="str">
        <f>IF(BJ6="NULL", E6, BJ6)</f>
        <v>권인호</v>
      </c>
      <c r="C6" s="109" t="str">
        <f>BK6</f>
        <v>F</v>
      </c>
      <c r="D6" s="110">
        <f>BL6</f>
        <v>0.79583333333333328</v>
      </c>
      <c r="E6" s="111">
        <f>U6</f>
        <v>2218</v>
      </c>
      <c r="F6" s="112" t="str">
        <f t="shared" si="0"/>
        <v>급행97</v>
      </c>
      <c r="G6" s="113" t="str">
        <f t="shared" si="0"/>
        <v>70바2858</v>
      </c>
      <c r="H6" s="114">
        <f t="shared" si="0"/>
        <v>1</v>
      </c>
      <c r="I6" s="115">
        <f t="shared" si="0"/>
        <v>2171.203</v>
      </c>
      <c r="J6" s="116">
        <f>AB6/AA6</f>
        <v>3.0714685023808534E-2</v>
      </c>
      <c r="K6" s="116">
        <f>AC6/AA6</f>
        <v>0.3693353538350333</v>
      </c>
      <c r="L6" s="116">
        <f>AD6/I6</f>
        <v>0.2768050707372825</v>
      </c>
      <c r="M6" s="117">
        <f>Z6</f>
        <v>16.079999999999998</v>
      </c>
      <c r="N6" s="118">
        <f>BV6</f>
        <v>0.2302870804802683</v>
      </c>
      <c r="O6" s="118">
        <f>BW6</f>
        <v>73.001004512245061</v>
      </c>
      <c r="P6" s="216">
        <f>AK6</f>
        <v>5</v>
      </c>
      <c r="Q6" s="217">
        <f>AE6</f>
        <v>5</v>
      </c>
      <c r="R6" s="217">
        <f>AF6</f>
        <v>1585</v>
      </c>
      <c r="T6">
        <v>530</v>
      </c>
      <c r="U6">
        <v>2218</v>
      </c>
      <c r="V6" t="s">
        <v>190</v>
      </c>
      <c r="W6">
        <v>2171.203</v>
      </c>
      <c r="X6">
        <v>1136.934</v>
      </c>
      <c r="Y6">
        <v>1.91</v>
      </c>
      <c r="Z6">
        <v>16.079999999999998</v>
      </c>
      <c r="AA6">
        <v>123.148292</v>
      </c>
      <c r="AB6">
        <v>3.7824610000000001</v>
      </c>
      <c r="AC6">
        <v>45.483018000000001</v>
      </c>
      <c r="AD6" s="1">
        <v>601</v>
      </c>
      <c r="AE6">
        <v>5</v>
      </c>
      <c r="AF6">
        <v>1585</v>
      </c>
      <c r="AG6">
        <v>74</v>
      </c>
      <c r="AH6">
        <v>17.630800000000001</v>
      </c>
      <c r="AI6">
        <v>1916.1</v>
      </c>
      <c r="AJ6">
        <v>0</v>
      </c>
      <c r="AK6">
        <v>5</v>
      </c>
      <c r="AL6">
        <v>2225</v>
      </c>
      <c r="AM6">
        <v>0.79583333333333328</v>
      </c>
      <c r="AN6" t="s">
        <v>69</v>
      </c>
      <c r="AO6">
        <v>2171.203</v>
      </c>
      <c r="AP6" t="s">
        <v>251</v>
      </c>
      <c r="AQ6" t="s">
        <v>115</v>
      </c>
      <c r="AR6" t="s">
        <v>118</v>
      </c>
      <c r="AS6" t="s">
        <v>115</v>
      </c>
      <c r="AT6" t="s">
        <v>118</v>
      </c>
      <c r="AU6" t="s">
        <v>188</v>
      </c>
      <c r="AV6" t="s">
        <v>190</v>
      </c>
      <c r="AW6" t="s">
        <v>69</v>
      </c>
      <c r="AX6">
        <v>2218</v>
      </c>
      <c r="AY6" t="s">
        <v>319</v>
      </c>
      <c r="AZ6">
        <v>2</v>
      </c>
      <c r="BA6" t="s">
        <v>320</v>
      </c>
      <c r="BB6">
        <v>1</v>
      </c>
      <c r="BC6">
        <v>1</v>
      </c>
      <c r="BE6" t="s">
        <v>69</v>
      </c>
      <c r="BF6">
        <v>0</v>
      </c>
      <c r="BG6" t="s">
        <v>214</v>
      </c>
      <c r="BI6" t="s">
        <v>115</v>
      </c>
      <c r="BJ6" t="s">
        <v>190</v>
      </c>
      <c r="BK6" t="s">
        <v>69</v>
      </c>
      <c r="BL6">
        <v>0.79583333333333328</v>
      </c>
      <c r="BM6">
        <v>2218</v>
      </c>
      <c r="BN6" t="s">
        <v>118</v>
      </c>
      <c r="BO6" t="s">
        <v>188</v>
      </c>
      <c r="BP6">
        <v>1</v>
      </c>
      <c r="BQ6">
        <v>2171.203</v>
      </c>
      <c r="BR6">
        <v>3.0714685023808534E-2</v>
      </c>
      <c r="BS6">
        <v>0.3693353538350333</v>
      </c>
      <c r="BT6">
        <v>0.2768050707372825</v>
      </c>
      <c r="BU6">
        <v>16.079999999999998</v>
      </c>
      <c r="BV6">
        <v>0.2302870804802683</v>
      </c>
      <c r="BW6">
        <v>73.001004512245061</v>
      </c>
      <c r="BX6">
        <v>5</v>
      </c>
      <c r="BY6">
        <v>5</v>
      </c>
      <c r="BZ6">
        <v>1585</v>
      </c>
    </row>
    <row r="7" spans="1:78" ht="16.5">
      <c r="A7" s="248" t="str">
        <f t="shared" ref="A7:A37" si="1">BI7</f>
        <v>인천제물포교통</v>
      </c>
      <c r="B7" s="124" t="str">
        <f t="shared" ref="B7:B37" si="2">IF(BJ7="NULL", E7, BJ7)</f>
        <v>김승호</v>
      </c>
      <c r="C7" s="125" t="str">
        <f t="shared" ref="C7:C37" si="3">BK7</f>
        <v>C</v>
      </c>
      <c r="D7" s="126">
        <f t="shared" ref="D7:D37" si="4">BL7</f>
        <v>0.88519999999999999</v>
      </c>
      <c r="E7" s="127">
        <f t="shared" ref="E7:E37" si="5">U7</f>
        <v>6697</v>
      </c>
      <c r="F7" s="128" t="str">
        <f t="shared" ref="F7:F38" si="6">BN7</f>
        <v>급행97</v>
      </c>
      <c r="G7" s="129" t="str">
        <f t="shared" ref="G7:G38" si="7">BO7</f>
        <v>70바2834</v>
      </c>
      <c r="H7" s="130">
        <f t="shared" ref="H7:H38" si="8">BP7</f>
        <v>1</v>
      </c>
      <c r="I7" s="131">
        <f t="shared" ref="I7:I38" si="9">BQ7</f>
        <v>2065.5410000000002</v>
      </c>
      <c r="J7" s="132">
        <f t="shared" ref="J7:J37" si="10">AB7/AA7</f>
        <v>4.8787176621205713E-2</v>
      </c>
      <c r="K7" s="132">
        <f t="shared" ref="K7:K37" si="11">AC7/AA7</f>
        <v>0.33664906621270618</v>
      </c>
      <c r="L7" s="132">
        <f t="shared" ref="L7:L37" si="12">AD7/I7</f>
        <v>0.19946348196428923</v>
      </c>
      <c r="M7" s="133">
        <f t="shared" ref="M7:M37" si="13">Z7</f>
        <v>10.824</v>
      </c>
      <c r="N7" s="134">
        <f t="shared" ref="N7:N37" si="14">BV7</f>
        <v>0.19365386598474685</v>
      </c>
      <c r="O7" s="134">
        <f t="shared" ref="O7:O37" si="15">BW7</f>
        <v>11.522405026092438</v>
      </c>
      <c r="P7" s="214">
        <f t="shared" ref="P7:P37" si="16">AK7</f>
        <v>6</v>
      </c>
      <c r="Q7" s="215">
        <f t="shared" ref="Q7:Q37" si="17">AE7</f>
        <v>4</v>
      </c>
      <c r="R7" s="215">
        <f t="shared" ref="R7:R37" si="18">AF7</f>
        <v>238</v>
      </c>
      <c r="T7">
        <v>530</v>
      </c>
      <c r="U7">
        <v>6697</v>
      </c>
      <c r="V7" t="s">
        <v>191</v>
      </c>
      <c r="W7">
        <v>2065.5410000000002</v>
      </c>
      <c r="X7">
        <v>933.47900000000004</v>
      </c>
      <c r="Y7">
        <v>2.2130000000000001</v>
      </c>
      <c r="Z7">
        <v>10.824</v>
      </c>
      <c r="AA7">
        <v>125.265519</v>
      </c>
      <c r="AB7">
        <v>6.111351</v>
      </c>
      <c r="AC7">
        <v>42.170520000000003</v>
      </c>
      <c r="AD7" s="1">
        <v>412</v>
      </c>
      <c r="AE7">
        <v>4</v>
      </c>
      <c r="AF7">
        <v>238</v>
      </c>
      <c r="AG7">
        <v>70</v>
      </c>
      <c r="AH7">
        <v>16.489301999999999</v>
      </c>
      <c r="AI7">
        <v>79.2</v>
      </c>
      <c r="AJ7">
        <v>0</v>
      </c>
      <c r="AK7">
        <v>6</v>
      </c>
      <c r="AL7">
        <v>1327</v>
      </c>
      <c r="AM7">
        <v>0.88519999999999999</v>
      </c>
      <c r="AN7" t="s">
        <v>68</v>
      </c>
      <c r="AO7">
        <v>2065.5410000000002</v>
      </c>
      <c r="AP7" t="s">
        <v>252</v>
      </c>
      <c r="AQ7" t="s">
        <v>115</v>
      </c>
      <c r="AR7" t="s">
        <v>118</v>
      </c>
      <c r="AS7" t="s">
        <v>115</v>
      </c>
      <c r="AT7" t="s">
        <v>118</v>
      </c>
      <c r="AU7" t="s">
        <v>185</v>
      </c>
      <c r="AV7" t="s">
        <v>191</v>
      </c>
      <c r="AW7" t="s">
        <v>68</v>
      </c>
      <c r="AX7">
        <v>6697</v>
      </c>
      <c r="AY7" t="s">
        <v>317</v>
      </c>
      <c r="AZ7">
        <v>2</v>
      </c>
      <c r="BA7" t="s">
        <v>321</v>
      </c>
      <c r="BB7">
        <v>1</v>
      </c>
      <c r="BC7">
        <v>1</v>
      </c>
      <c r="BE7" t="s">
        <v>69</v>
      </c>
      <c r="BF7">
        <v>2</v>
      </c>
      <c r="BG7" t="s">
        <v>215</v>
      </c>
      <c r="BI7" t="s">
        <v>115</v>
      </c>
      <c r="BJ7" t="s">
        <v>191</v>
      </c>
      <c r="BK7" t="s">
        <v>68</v>
      </c>
      <c r="BL7">
        <v>0.88519999999999999</v>
      </c>
      <c r="BM7">
        <v>6697</v>
      </c>
      <c r="BN7" t="s">
        <v>118</v>
      </c>
      <c r="BO7" t="s">
        <v>185</v>
      </c>
      <c r="BP7">
        <v>1</v>
      </c>
      <c r="BQ7">
        <v>2065.5410000000002</v>
      </c>
      <c r="BR7">
        <v>4.8787176621205713E-2</v>
      </c>
      <c r="BS7">
        <v>0.33664906621270618</v>
      </c>
      <c r="BT7">
        <v>0.19946348196428923</v>
      </c>
      <c r="BU7">
        <v>10.824</v>
      </c>
      <c r="BV7">
        <v>0.19365386598474685</v>
      </c>
      <c r="BW7">
        <v>11.522405026092438</v>
      </c>
      <c r="BX7">
        <v>6</v>
      </c>
      <c r="BY7">
        <v>4</v>
      </c>
      <c r="BZ7">
        <v>238</v>
      </c>
    </row>
    <row r="8" spans="1:78" ht="16.5">
      <c r="A8" s="249" t="str">
        <f t="shared" si="1"/>
        <v>인천제물포교통</v>
      </c>
      <c r="B8" s="108" t="str">
        <f t="shared" si="2"/>
        <v>김은범</v>
      </c>
      <c r="C8" s="109" t="str">
        <f t="shared" si="3"/>
        <v>F</v>
      </c>
      <c r="D8" s="110">
        <f t="shared" si="4"/>
        <v>0.76708333333333334</v>
      </c>
      <c r="E8" s="111">
        <f t="shared" si="5"/>
        <v>8373</v>
      </c>
      <c r="F8" s="112" t="str">
        <f t="shared" si="6"/>
        <v>급행97</v>
      </c>
      <c r="G8" s="113" t="str">
        <f t="shared" si="7"/>
        <v>70바2854</v>
      </c>
      <c r="H8" s="114">
        <f t="shared" si="8"/>
        <v>1</v>
      </c>
      <c r="I8" s="115">
        <f t="shared" si="9"/>
        <v>3842.9740000000002</v>
      </c>
      <c r="J8" s="116">
        <f t="shared" si="10"/>
        <v>5.3671084347444775E-2</v>
      </c>
      <c r="K8" s="116">
        <f t="shared" si="11"/>
        <v>0.36889636930880287</v>
      </c>
      <c r="L8" s="116">
        <f t="shared" si="12"/>
        <v>0.16783876237518131</v>
      </c>
      <c r="M8" s="117">
        <f t="shared" si="13"/>
        <v>16.744</v>
      </c>
      <c r="N8" s="118">
        <f t="shared" si="14"/>
        <v>1.8215059482577816</v>
      </c>
      <c r="O8" s="118">
        <f t="shared" si="15"/>
        <v>72.860237930311257</v>
      </c>
      <c r="P8" s="216">
        <f t="shared" si="16"/>
        <v>28</v>
      </c>
      <c r="Q8" s="217">
        <f t="shared" si="17"/>
        <v>70</v>
      </c>
      <c r="R8" s="217">
        <f t="shared" si="18"/>
        <v>2800</v>
      </c>
      <c r="T8">
        <v>530</v>
      </c>
      <c r="U8">
        <v>8373</v>
      </c>
      <c r="V8" t="s">
        <v>241</v>
      </c>
      <c r="W8">
        <v>3842.9740000000002</v>
      </c>
      <c r="X8">
        <v>2086.9920000000002</v>
      </c>
      <c r="Y8">
        <v>1.841</v>
      </c>
      <c r="Z8">
        <v>16.744</v>
      </c>
      <c r="AA8">
        <v>223.769375</v>
      </c>
      <c r="AB8">
        <v>12.009945</v>
      </c>
      <c r="AC8">
        <v>82.547709999999995</v>
      </c>
      <c r="AD8" s="1">
        <v>645</v>
      </c>
      <c r="AE8">
        <v>70</v>
      </c>
      <c r="AF8">
        <v>2800</v>
      </c>
      <c r="AG8">
        <v>78</v>
      </c>
      <c r="AH8">
        <v>17.173815000000001</v>
      </c>
      <c r="AI8">
        <v>4121.2</v>
      </c>
      <c r="AJ8">
        <v>0</v>
      </c>
      <c r="AK8">
        <v>28</v>
      </c>
      <c r="AL8">
        <v>14935</v>
      </c>
      <c r="AM8">
        <v>0.76708333333333334</v>
      </c>
      <c r="AN8" t="s">
        <v>69</v>
      </c>
      <c r="AO8">
        <v>3842.9740000000002</v>
      </c>
      <c r="AP8" t="s">
        <v>253</v>
      </c>
      <c r="AQ8" t="s">
        <v>115</v>
      </c>
      <c r="AR8" t="s">
        <v>118</v>
      </c>
      <c r="AS8" t="s">
        <v>115</v>
      </c>
      <c r="AT8" t="s">
        <v>118</v>
      </c>
      <c r="AU8" t="s">
        <v>187</v>
      </c>
      <c r="AV8" t="s">
        <v>241</v>
      </c>
      <c r="AW8" t="s">
        <v>69</v>
      </c>
      <c r="AX8">
        <v>8373</v>
      </c>
      <c r="AY8" t="s">
        <v>319</v>
      </c>
      <c r="AZ8">
        <v>4</v>
      </c>
      <c r="BA8" t="s">
        <v>322</v>
      </c>
      <c r="BB8">
        <v>1</v>
      </c>
      <c r="BC8">
        <v>1</v>
      </c>
      <c r="BE8" t="s">
        <v>69</v>
      </c>
      <c r="BF8">
        <v>0</v>
      </c>
      <c r="BG8" t="s">
        <v>214</v>
      </c>
      <c r="BI8" t="s">
        <v>115</v>
      </c>
      <c r="BJ8" t="s">
        <v>241</v>
      </c>
      <c r="BK8" t="s">
        <v>69</v>
      </c>
      <c r="BL8">
        <v>0.76708333333333334</v>
      </c>
      <c r="BM8">
        <v>8373</v>
      </c>
      <c r="BN8" t="s">
        <v>118</v>
      </c>
      <c r="BO8" t="s">
        <v>187</v>
      </c>
      <c r="BP8">
        <v>1</v>
      </c>
      <c r="BQ8">
        <v>3842.9740000000002</v>
      </c>
      <c r="BR8">
        <v>5.3671084347444775E-2</v>
      </c>
      <c r="BS8">
        <v>0.36889636930880287</v>
      </c>
      <c r="BT8">
        <v>0.16783876237518131</v>
      </c>
      <c r="BU8">
        <v>16.744</v>
      </c>
      <c r="BV8">
        <v>1.8215059482577816</v>
      </c>
      <c r="BW8">
        <v>72.860237930311257</v>
      </c>
      <c r="BX8">
        <v>28</v>
      </c>
      <c r="BY8">
        <v>70</v>
      </c>
      <c r="BZ8">
        <v>2800</v>
      </c>
    </row>
    <row r="9" spans="1:78" ht="16.5">
      <c r="A9" s="248" t="str">
        <f t="shared" si="1"/>
        <v>인천제물포교통</v>
      </c>
      <c r="B9" s="124" t="str">
        <f t="shared" si="2"/>
        <v>김종섭</v>
      </c>
      <c r="C9" s="125" t="str">
        <f t="shared" si="3"/>
        <v>F</v>
      </c>
      <c r="D9" s="126">
        <f t="shared" si="4"/>
        <v>0.79720000000000002</v>
      </c>
      <c r="E9" s="127">
        <f t="shared" si="5"/>
        <v>4173</v>
      </c>
      <c r="F9" s="128" t="str">
        <f t="shared" si="6"/>
        <v>급행97</v>
      </c>
      <c r="G9" s="129" t="str">
        <f t="shared" si="7"/>
        <v>70바2834</v>
      </c>
      <c r="H9" s="130">
        <f t="shared" si="8"/>
        <v>1</v>
      </c>
      <c r="I9" s="131">
        <f t="shared" si="9"/>
        <v>2607.0929999999998</v>
      </c>
      <c r="J9" s="132">
        <f t="shared" si="10"/>
        <v>6.4893724513744241E-2</v>
      </c>
      <c r="K9" s="132">
        <f t="shared" si="11"/>
        <v>0.33783965325696741</v>
      </c>
      <c r="L9" s="132">
        <f t="shared" si="12"/>
        <v>0.28269033747549477</v>
      </c>
      <c r="M9" s="133">
        <f t="shared" si="13"/>
        <v>12.673</v>
      </c>
      <c r="N9" s="134">
        <f t="shared" si="14"/>
        <v>0.15342759157421695</v>
      </c>
      <c r="O9" s="134">
        <f t="shared" si="15"/>
        <v>13.770126343785972</v>
      </c>
      <c r="P9" s="214">
        <f t="shared" si="16"/>
        <v>30</v>
      </c>
      <c r="Q9" s="215">
        <f t="shared" si="17"/>
        <v>4</v>
      </c>
      <c r="R9" s="215">
        <f t="shared" si="18"/>
        <v>359</v>
      </c>
      <c r="T9">
        <v>530</v>
      </c>
      <c r="U9">
        <v>4173</v>
      </c>
      <c r="V9" t="s">
        <v>192</v>
      </c>
      <c r="W9">
        <v>2607.0929999999998</v>
      </c>
      <c r="X9">
        <v>1308.354</v>
      </c>
      <c r="Y9">
        <v>1.9930000000000001</v>
      </c>
      <c r="Z9">
        <v>12.673</v>
      </c>
      <c r="AA9">
        <v>163.673022</v>
      </c>
      <c r="AB9">
        <v>10.621352</v>
      </c>
      <c r="AC9">
        <v>55.295237</v>
      </c>
      <c r="AD9" s="1">
        <v>737</v>
      </c>
      <c r="AE9">
        <v>4</v>
      </c>
      <c r="AF9">
        <v>359</v>
      </c>
      <c r="AG9">
        <v>73</v>
      </c>
      <c r="AH9">
        <v>15.928666</v>
      </c>
      <c r="AI9">
        <v>975.1</v>
      </c>
      <c r="AJ9">
        <v>0</v>
      </c>
      <c r="AK9">
        <v>30</v>
      </c>
      <c r="AL9">
        <v>6140</v>
      </c>
      <c r="AM9">
        <v>0.79720000000000002</v>
      </c>
      <c r="AN9" t="s">
        <v>69</v>
      </c>
      <c r="AO9">
        <v>2607.0929999999998</v>
      </c>
      <c r="AP9" t="s">
        <v>254</v>
      </c>
      <c r="AQ9" t="s">
        <v>115</v>
      </c>
      <c r="AR9" t="s">
        <v>118</v>
      </c>
      <c r="AS9" t="s">
        <v>115</v>
      </c>
      <c r="AT9" t="s">
        <v>118</v>
      </c>
      <c r="AU9" t="s">
        <v>185</v>
      </c>
      <c r="AV9" t="s">
        <v>192</v>
      </c>
      <c r="AW9" t="s">
        <v>69</v>
      </c>
      <c r="AX9">
        <v>4173</v>
      </c>
      <c r="AY9" t="s">
        <v>319</v>
      </c>
      <c r="AZ9">
        <v>1</v>
      </c>
      <c r="BA9" t="s">
        <v>224</v>
      </c>
      <c r="BB9">
        <v>1</v>
      </c>
      <c r="BC9">
        <v>1</v>
      </c>
      <c r="BE9" t="s">
        <v>69</v>
      </c>
      <c r="BF9">
        <v>0</v>
      </c>
      <c r="BG9" t="s">
        <v>214</v>
      </c>
      <c r="BI9" t="s">
        <v>115</v>
      </c>
      <c r="BJ9" t="s">
        <v>192</v>
      </c>
      <c r="BK9" t="s">
        <v>69</v>
      </c>
      <c r="BL9">
        <v>0.79720000000000002</v>
      </c>
      <c r="BM9">
        <v>4173</v>
      </c>
      <c r="BN9" t="s">
        <v>118</v>
      </c>
      <c r="BO9" t="s">
        <v>185</v>
      </c>
      <c r="BP9">
        <v>1</v>
      </c>
      <c r="BQ9">
        <v>2607.0929999999998</v>
      </c>
      <c r="BR9">
        <v>6.4893724513744241E-2</v>
      </c>
      <c r="BS9">
        <v>0.33783965325696741</v>
      </c>
      <c r="BT9">
        <v>0.28269033747549477</v>
      </c>
      <c r="BU9">
        <v>12.673</v>
      </c>
      <c r="BV9">
        <v>0.15342759157421695</v>
      </c>
      <c r="BW9">
        <v>13.770126343785972</v>
      </c>
      <c r="BX9">
        <v>30</v>
      </c>
      <c r="BY9">
        <v>4</v>
      </c>
      <c r="BZ9">
        <v>359</v>
      </c>
    </row>
    <row r="10" spans="1:78" ht="16.5">
      <c r="A10" s="249" t="str">
        <f t="shared" si="1"/>
        <v>인천제물포교통</v>
      </c>
      <c r="B10" s="108" t="str">
        <f t="shared" si="2"/>
        <v>김종윤</v>
      </c>
      <c r="C10" s="109" t="str">
        <f t="shared" si="3"/>
        <v>D</v>
      </c>
      <c r="D10" s="110">
        <f t="shared" si="4"/>
        <v>0.80636530191013245</v>
      </c>
      <c r="E10" s="111">
        <f t="shared" si="5"/>
        <v>2190</v>
      </c>
      <c r="F10" s="112" t="str">
        <f t="shared" si="6"/>
        <v>급행97</v>
      </c>
      <c r="G10" s="113" t="str">
        <f t="shared" si="7"/>
        <v>70바2858</v>
      </c>
      <c r="H10" s="114">
        <f t="shared" si="8"/>
        <v>5</v>
      </c>
      <c r="I10" s="115">
        <f t="shared" si="9"/>
        <v>736.495</v>
      </c>
      <c r="J10" s="116">
        <f t="shared" si="10"/>
        <v>4.3624785975400614E-2</v>
      </c>
      <c r="K10" s="116">
        <f t="shared" si="11"/>
        <v>0.370120900055948</v>
      </c>
      <c r="L10" s="116">
        <f t="shared" si="12"/>
        <v>0.18194285093585155</v>
      </c>
      <c r="M10" s="117">
        <f t="shared" si="13"/>
        <v>13.871</v>
      </c>
      <c r="N10" s="118">
        <f t="shared" si="14"/>
        <v>0.5431129878682136</v>
      </c>
      <c r="O10" s="118">
        <f t="shared" si="15"/>
        <v>52.13884683534851</v>
      </c>
      <c r="P10" s="216">
        <f t="shared" si="16"/>
        <v>8</v>
      </c>
      <c r="Q10" s="217">
        <f t="shared" si="17"/>
        <v>4</v>
      </c>
      <c r="R10" s="217">
        <f t="shared" si="18"/>
        <v>384</v>
      </c>
      <c r="T10">
        <v>530</v>
      </c>
      <c r="U10">
        <v>2190</v>
      </c>
      <c r="V10" t="s">
        <v>193</v>
      </c>
      <c r="W10">
        <v>736.495</v>
      </c>
      <c r="X10">
        <v>399.83499999999998</v>
      </c>
      <c r="Y10">
        <v>1.8420000000000001</v>
      </c>
      <c r="Z10">
        <v>13.871</v>
      </c>
      <c r="AA10">
        <v>46.450268000000001</v>
      </c>
      <c r="AB10">
        <v>2.026383</v>
      </c>
      <c r="AC10">
        <v>17.192215000000001</v>
      </c>
      <c r="AD10" s="1">
        <v>134</v>
      </c>
      <c r="AE10">
        <v>4</v>
      </c>
      <c r="AF10">
        <v>384</v>
      </c>
      <c r="AG10">
        <v>74</v>
      </c>
      <c r="AH10">
        <v>15.855559</v>
      </c>
      <c r="AI10">
        <v>1050.9000000000001</v>
      </c>
      <c r="AJ10">
        <v>0</v>
      </c>
      <c r="AK10">
        <v>8</v>
      </c>
      <c r="AL10">
        <v>4821</v>
      </c>
      <c r="AM10">
        <v>0.80636530191013245</v>
      </c>
      <c r="AN10" t="s">
        <v>66</v>
      </c>
      <c r="AO10">
        <v>203.32599999999999</v>
      </c>
      <c r="AP10" t="s">
        <v>255</v>
      </c>
      <c r="AQ10" t="s">
        <v>115</v>
      </c>
      <c r="AR10" t="s">
        <v>118</v>
      </c>
      <c r="AS10" t="s">
        <v>115</v>
      </c>
      <c r="AT10" t="s">
        <v>118</v>
      </c>
      <c r="AU10" t="s">
        <v>188</v>
      </c>
      <c r="AV10" t="s">
        <v>193</v>
      </c>
      <c r="AW10" t="s">
        <v>66</v>
      </c>
      <c r="AX10">
        <v>2190</v>
      </c>
      <c r="AY10" t="s">
        <v>323</v>
      </c>
      <c r="AZ10">
        <v>8</v>
      </c>
      <c r="BA10" t="s">
        <v>324</v>
      </c>
      <c r="BB10">
        <v>5</v>
      </c>
      <c r="BC10">
        <v>1</v>
      </c>
      <c r="BE10" t="s">
        <v>68</v>
      </c>
      <c r="BF10">
        <v>-1</v>
      </c>
      <c r="BG10" t="s">
        <v>247</v>
      </c>
      <c r="BI10" t="s">
        <v>115</v>
      </c>
      <c r="BJ10" t="s">
        <v>193</v>
      </c>
      <c r="BK10" t="s">
        <v>66</v>
      </c>
      <c r="BL10">
        <v>0.80636530191013245</v>
      </c>
      <c r="BM10">
        <v>2190</v>
      </c>
      <c r="BN10" t="s">
        <v>118</v>
      </c>
      <c r="BO10" t="s">
        <v>188</v>
      </c>
      <c r="BP10">
        <v>5</v>
      </c>
      <c r="BQ10">
        <v>736.495</v>
      </c>
      <c r="BR10">
        <v>4.3624785975400614E-2</v>
      </c>
      <c r="BS10">
        <v>0.370120900055948</v>
      </c>
      <c r="BT10">
        <v>0.18194285093585155</v>
      </c>
      <c r="BU10">
        <v>13.871</v>
      </c>
      <c r="BV10">
        <v>0.5431129878682136</v>
      </c>
      <c r="BW10">
        <v>52.13884683534851</v>
      </c>
      <c r="BX10">
        <v>8</v>
      </c>
      <c r="BY10">
        <v>4</v>
      </c>
      <c r="BZ10">
        <v>384</v>
      </c>
    </row>
    <row r="11" spans="1:78" ht="16.5">
      <c r="A11" s="248" t="str">
        <f t="shared" si="1"/>
        <v>인천제물포교통</v>
      </c>
      <c r="B11" s="124" t="str">
        <f t="shared" si="2"/>
        <v>김혁길</v>
      </c>
      <c r="C11" s="125" t="str">
        <f t="shared" si="3"/>
        <v>D</v>
      </c>
      <c r="D11" s="126">
        <f t="shared" si="4"/>
        <v>0.82506206209725697</v>
      </c>
      <c r="E11" s="127">
        <f t="shared" si="5"/>
        <v>5121</v>
      </c>
      <c r="F11" s="128" t="str">
        <f t="shared" si="6"/>
        <v>급행97</v>
      </c>
      <c r="G11" s="129" t="str">
        <f t="shared" si="7"/>
        <v>70바2831</v>
      </c>
      <c r="H11" s="130">
        <f t="shared" si="8"/>
        <v>2</v>
      </c>
      <c r="I11" s="131">
        <f t="shared" si="9"/>
        <v>2261.1089999999999</v>
      </c>
      <c r="J11" s="132">
        <f t="shared" si="10"/>
        <v>2.6043016172299541E-2</v>
      </c>
      <c r="K11" s="132">
        <f t="shared" si="11"/>
        <v>0.35736241345576275</v>
      </c>
      <c r="L11" s="132">
        <f t="shared" si="12"/>
        <v>0.19061442858349598</v>
      </c>
      <c r="M11" s="133">
        <f t="shared" si="13"/>
        <v>12.397</v>
      </c>
      <c r="N11" s="134">
        <f t="shared" si="14"/>
        <v>8.8452171036425054E-2</v>
      </c>
      <c r="O11" s="134">
        <f t="shared" si="15"/>
        <v>8.9778953601971416</v>
      </c>
      <c r="P11" s="214">
        <f t="shared" si="16"/>
        <v>43</v>
      </c>
      <c r="Q11" s="215">
        <f t="shared" si="17"/>
        <v>2</v>
      </c>
      <c r="R11" s="215">
        <f t="shared" si="18"/>
        <v>203</v>
      </c>
      <c r="T11">
        <v>530</v>
      </c>
      <c r="U11">
        <v>5121</v>
      </c>
      <c r="V11" t="s">
        <v>194</v>
      </c>
      <c r="W11">
        <v>2261.1089999999999</v>
      </c>
      <c r="X11">
        <v>1144.3209999999999</v>
      </c>
      <c r="Y11">
        <v>1.976</v>
      </c>
      <c r="Z11">
        <v>12.397</v>
      </c>
      <c r="AA11">
        <v>146.338311</v>
      </c>
      <c r="AB11">
        <v>3.8110909999999998</v>
      </c>
      <c r="AC11">
        <v>52.295811999999998</v>
      </c>
      <c r="AD11" s="1">
        <v>431</v>
      </c>
      <c r="AE11">
        <v>2</v>
      </c>
      <c r="AF11">
        <v>203</v>
      </c>
      <c r="AG11">
        <v>71</v>
      </c>
      <c r="AH11">
        <v>15.451244000000001</v>
      </c>
      <c r="AI11">
        <v>1186</v>
      </c>
      <c r="AJ11">
        <v>0</v>
      </c>
      <c r="AK11">
        <v>43</v>
      </c>
      <c r="AL11">
        <v>12552</v>
      </c>
      <c r="AM11">
        <v>0.82506206209725697</v>
      </c>
      <c r="AN11" t="s">
        <v>66</v>
      </c>
      <c r="AO11">
        <v>2211.1039999999998</v>
      </c>
      <c r="AP11" t="s">
        <v>256</v>
      </c>
      <c r="AQ11" t="s">
        <v>115</v>
      </c>
      <c r="AR11" t="s">
        <v>118</v>
      </c>
      <c r="AS11" t="s">
        <v>115</v>
      </c>
      <c r="AT11" t="s">
        <v>118</v>
      </c>
      <c r="AU11" t="s">
        <v>183</v>
      </c>
      <c r="AV11" t="s">
        <v>194</v>
      </c>
      <c r="AW11" t="s">
        <v>66</v>
      </c>
      <c r="AX11">
        <v>5121</v>
      </c>
      <c r="AY11" t="s">
        <v>323</v>
      </c>
      <c r="AZ11">
        <v>2</v>
      </c>
      <c r="BA11" t="s">
        <v>229</v>
      </c>
      <c r="BB11">
        <v>2</v>
      </c>
      <c r="BC11">
        <v>1</v>
      </c>
      <c r="BE11" t="s">
        <v>69</v>
      </c>
      <c r="BF11">
        <v>1</v>
      </c>
      <c r="BG11" t="s">
        <v>215</v>
      </c>
      <c r="BI11" t="s">
        <v>115</v>
      </c>
      <c r="BJ11" t="s">
        <v>194</v>
      </c>
      <c r="BK11" t="s">
        <v>66</v>
      </c>
      <c r="BL11">
        <v>0.82506206209725697</v>
      </c>
      <c r="BM11">
        <v>5121</v>
      </c>
      <c r="BN11" t="s">
        <v>118</v>
      </c>
      <c r="BO11" t="s">
        <v>183</v>
      </c>
      <c r="BP11">
        <v>2</v>
      </c>
      <c r="BQ11">
        <v>2261.1089999999999</v>
      </c>
      <c r="BR11">
        <v>2.6043016172299541E-2</v>
      </c>
      <c r="BS11">
        <v>0.35736241345576275</v>
      </c>
      <c r="BT11">
        <v>0.19061442858349598</v>
      </c>
      <c r="BU11">
        <v>12.397</v>
      </c>
      <c r="BV11">
        <v>8.8452171036425054E-2</v>
      </c>
      <c r="BW11">
        <v>8.9778953601971416</v>
      </c>
      <c r="BX11">
        <v>43</v>
      </c>
      <c r="BY11">
        <v>2</v>
      </c>
      <c r="BZ11">
        <v>203</v>
      </c>
    </row>
    <row r="12" spans="1:78" ht="16.5">
      <c r="A12" s="249" t="str">
        <f t="shared" si="1"/>
        <v>인천제물포교통</v>
      </c>
      <c r="B12" s="108" t="str">
        <f t="shared" si="2"/>
        <v>김현국</v>
      </c>
      <c r="C12" s="109" t="str">
        <f t="shared" si="3"/>
        <v>D</v>
      </c>
      <c r="D12" s="110">
        <f t="shared" si="4"/>
        <v>0.84530415177718643</v>
      </c>
      <c r="E12" s="111">
        <f t="shared" si="5"/>
        <v>1863</v>
      </c>
      <c r="F12" s="112" t="str">
        <f t="shared" si="6"/>
        <v>급행97</v>
      </c>
      <c r="G12" s="113" t="str">
        <f t="shared" si="7"/>
        <v>70바2835</v>
      </c>
      <c r="H12" s="114">
        <f t="shared" si="8"/>
        <v>3</v>
      </c>
      <c r="I12" s="115">
        <f t="shared" si="9"/>
        <v>547.92600000000004</v>
      </c>
      <c r="J12" s="116">
        <f t="shared" si="10"/>
        <v>3.5055375100074816E-2</v>
      </c>
      <c r="K12" s="116">
        <f t="shared" si="11"/>
        <v>0.37052110366151075</v>
      </c>
      <c r="L12" s="116">
        <f t="shared" si="12"/>
        <v>0.19345678066016211</v>
      </c>
      <c r="M12" s="117">
        <f t="shared" si="13"/>
        <v>14.362</v>
      </c>
      <c r="N12" s="118">
        <f t="shared" si="14"/>
        <v>0</v>
      </c>
      <c r="O12" s="118">
        <f t="shared" si="15"/>
        <v>50.371765530381836</v>
      </c>
      <c r="P12" s="216">
        <f t="shared" si="16"/>
        <v>6</v>
      </c>
      <c r="Q12" s="217">
        <f t="shared" si="17"/>
        <v>0</v>
      </c>
      <c r="R12" s="217">
        <f t="shared" si="18"/>
        <v>276</v>
      </c>
      <c r="T12">
        <v>530</v>
      </c>
      <c r="U12">
        <v>1863</v>
      </c>
      <c r="V12" t="s">
        <v>195</v>
      </c>
      <c r="W12">
        <v>547.92600000000004</v>
      </c>
      <c r="X12">
        <v>274.36399999999998</v>
      </c>
      <c r="Y12">
        <v>1.9970000000000001</v>
      </c>
      <c r="Z12">
        <v>14.362</v>
      </c>
      <c r="AA12">
        <v>31.568881999999999</v>
      </c>
      <c r="AB12">
        <v>1.1066590000000001</v>
      </c>
      <c r="AC12">
        <v>11.696937</v>
      </c>
      <c r="AD12" s="1">
        <v>106</v>
      </c>
      <c r="AE12">
        <v>0</v>
      </c>
      <c r="AF12">
        <v>276</v>
      </c>
      <c r="AG12">
        <v>69</v>
      </c>
      <c r="AH12">
        <v>17.356521999999998</v>
      </c>
      <c r="AI12">
        <v>154</v>
      </c>
      <c r="AJ12">
        <v>0</v>
      </c>
      <c r="AK12">
        <v>6</v>
      </c>
      <c r="AL12">
        <v>1355</v>
      </c>
      <c r="AM12">
        <v>0.84530415177718643</v>
      </c>
      <c r="AN12" t="s">
        <v>66</v>
      </c>
      <c r="AO12">
        <v>250.22200000000001</v>
      </c>
      <c r="AP12" t="s">
        <v>257</v>
      </c>
      <c r="AQ12" t="s">
        <v>115</v>
      </c>
      <c r="AR12" t="s">
        <v>118</v>
      </c>
      <c r="AS12" t="s">
        <v>115</v>
      </c>
      <c r="AT12" t="s">
        <v>118</v>
      </c>
      <c r="AU12" t="s">
        <v>186</v>
      </c>
      <c r="AV12" t="s">
        <v>195</v>
      </c>
      <c r="AW12" t="s">
        <v>66</v>
      </c>
      <c r="AX12">
        <v>1863</v>
      </c>
      <c r="AY12" t="s">
        <v>323</v>
      </c>
      <c r="AZ12">
        <v>1</v>
      </c>
      <c r="BA12" t="s">
        <v>223</v>
      </c>
      <c r="BB12">
        <v>3</v>
      </c>
      <c r="BC12">
        <v>1</v>
      </c>
      <c r="BE12" t="s">
        <v>69</v>
      </c>
      <c r="BF12">
        <v>1</v>
      </c>
      <c r="BG12" t="s">
        <v>215</v>
      </c>
      <c r="BI12" t="s">
        <v>115</v>
      </c>
      <c r="BJ12" t="s">
        <v>195</v>
      </c>
      <c r="BK12" t="s">
        <v>66</v>
      </c>
      <c r="BL12">
        <v>0.84530415177718643</v>
      </c>
      <c r="BM12">
        <v>1863</v>
      </c>
      <c r="BN12" t="s">
        <v>118</v>
      </c>
      <c r="BO12" t="s">
        <v>186</v>
      </c>
      <c r="BP12">
        <v>3</v>
      </c>
      <c r="BQ12">
        <v>547.92600000000004</v>
      </c>
      <c r="BR12">
        <v>3.5055375100074816E-2</v>
      </c>
      <c r="BS12">
        <v>0.37052110366151075</v>
      </c>
      <c r="BT12">
        <v>0.19345678066016211</v>
      </c>
      <c r="BU12">
        <v>14.362</v>
      </c>
      <c r="BV12">
        <v>0</v>
      </c>
      <c r="BW12">
        <v>50.371765530381836</v>
      </c>
      <c r="BX12">
        <v>6</v>
      </c>
      <c r="BY12">
        <v>0</v>
      </c>
      <c r="BZ12">
        <v>276</v>
      </c>
    </row>
    <row r="13" spans="1:78" ht="16.5">
      <c r="A13" s="248" t="str">
        <f t="shared" si="1"/>
        <v>인천제물포교통</v>
      </c>
      <c r="B13" s="124" t="str">
        <f t="shared" si="2"/>
        <v>김홍배</v>
      </c>
      <c r="C13" s="125" t="str">
        <f t="shared" si="3"/>
        <v>C</v>
      </c>
      <c r="D13" s="126">
        <f t="shared" si="4"/>
        <v>0.86346867585191045</v>
      </c>
      <c r="E13" s="127">
        <f t="shared" si="5"/>
        <v>662</v>
      </c>
      <c r="F13" s="128" t="str">
        <f t="shared" si="6"/>
        <v>30</v>
      </c>
      <c r="G13" s="129" t="str">
        <f t="shared" si="7"/>
        <v>70바2711</v>
      </c>
      <c r="H13" s="130">
        <f t="shared" si="8"/>
        <v>3</v>
      </c>
      <c r="I13" s="131">
        <f t="shared" si="9"/>
        <v>4523.7709999999997</v>
      </c>
      <c r="J13" s="132">
        <f t="shared" si="10"/>
        <v>3.8140799003385552E-2</v>
      </c>
      <c r="K13" s="132">
        <f t="shared" si="11"/>
        <v>0.36302381246293036</v>
      </c>
      <c r="L13" s="132">
        <f t="shared" si="12"/>
        <v>0.22039135049055314</v>
      </c>
      <c r="M13" s="133">
        <f t="shared" si="13"/>
        <v>13.901999999999999</v>
      </c>
      <c r="N13" s="134">
        <f t="shared" si="14"/>
        <v>0.50842538227509748</v>
      </c>
      <c r="O13" s="134">
        <f t="shared" si="15"/>
        <v>67.288994071538994</v>
      </c>
      <c r="P13" s="214">
        <f t="shared" si="16"/>
        <v>57</v>
      </c>
      <c r="Q13" s="215">
        <f t="shared" si="17"/>
        <v>23</v>
      </c>
      <c r="R13" s="215">
        <f t="shared" si="18"/>
        <v>3044</v>
      </c>
      <c r="T13">
        <v>530</v>
      </c>
      <c r="U13">
        <v>662</v>
      </c>
      <c r="V13" t="s">
        <v>196</v>
      </c>
      <c r="W13">
        <v>4523.7709999999997</v>
      </c>
      <c r="X13">
        <v>2398.2930000000001</v>
      </c>
      <c r="Y13">
        <v>1.8859999999999999</v>
      </c>
      <c r="Z13">
        <v>13.901999999999999</v>
      </c>
      <c r="AA13">
        <v>263.55467800000002</v>
      </c>
      <c r="AB13">
        <v>10.052186000000001</v>
      </c>
      <c r="AC13">
        <v>95.676624000000004</v>
      </c>
      <c r="AD13" s="1">
        <v>997</v>
      </c>
      <c r="AE13">
        <v>23</v>
      </c>
      <c r="AF13">
        <v>3044</v>
      </c>
      <c r="AG13">
        <v>82</v>
      </c>
      <c r="AH13">
        <v>17.164449000000001</v>
      </c>
      <c r="AI13">
        <v>7999.8</v>
      </c>
      <c r="AJ13">
        <v>9.4</v>
      </c>
      <c r="AK13">
        <v>57</v>
      </c>
      <c r="AL13">
        <v>15324</v>
      </c>
      <c r="AM13">
        <v>0.86346867585191045</v>
      </c>
      <c r="AN13" t="s">
        <v>68</v>
      </c>
      <c r="AO13">
        <v>3590.527</v>
      </c>
      <c r="AP13" t="s">
        <v>258</v>
      </c>
      <c r="AQ13" t="s">
        <v>115</v>
      </c>
      <c r="AR13" t="s">
        <v>116</v>
      </c>
      <c r="AS13" t="s">
        <v>115</v>
      </c>
      <c r="AT13" t="s">
        <v>116</v>
      </c>
      <c r="AU13" t="s">
        <v>236</v>
      </c>
      <c r="AV13" t="s">
        <v>196</v>
      </c>
      <c r="AW13" t="s">
        <v>68</v>
      </c>
      <c r="AX13">
        <v>662</v>
      </c>
      <c r="AY13" t="s">
        <v>325</v>
      </c>
      <c r="AZ13">
        <v>2</v>
      </c>
      <c r="BA13" t="s">
        <v>326</v>
      </c>
      <c r="BB13">
        <v>3</v>
      </c>
      <c r="BC13">
        <v>1</v>
      </c>
      <c r="BE13" t="s">
        <v>66</v>
      </c>
      <c r="BF13">
        <v>1</v>
      </c>
      <c r="BG13" t="s">
        <v>215</v>
      </c>
      <c r="BI13" t="s">
        <v>115</v>
      </c>
      <c r="BJ13" t="s">
        <v>196</v>
      </c>
      <c r="BK13" t="s">
        <v>68</v>
      </c>
      <c r="BL13">
        <v>0.86346867585191045</v>
      </c>
      <c r="BM13">
        <v>662</v>
      </c>
      <c r="BN13" t="s">
        <v>116</v>
      </c>
      <c r="BO13" t="s">
        <v>236</v>
      </c>
      <c r="BP13">
        <v>3</v>
      </c>
      <c r="BQ13">
        <v>4523.7709999999997</v>
      </c>
      <c r="BR13">
        <v>3.8140799003385552E-2</v>
      </c>
      <c r="BS13">
        <v>0.36302381246293036</v>
      </c>
      <c r="BT13">
        <v>0.22039135049055314</v>
      </c>
      <c r="BU13">
        <v>13.901999999999999</v>
      </c>
      <c r="BV13">
        <v>0.50842538227509748</v>
      </c>
      <c r="BW13">
        <v>67.288994071538994</v>
      </c>
      <c r="BX13">
        <v>57</v>
      </c>
      <c r="BY13">
        <v>23</v>
      </c>
      <c r="BZ13">
        <v>3044</v>
      </c>
    </row>
    <row r="14" spans="1:78" ht="16.5">
      <c r="A14" s="249" t="str">
        <f t="shared" si="1"/>
        <v>인천제물포교통</v>
      </c>
      <c r="B14" s="108" t="str">
        <f t="shared" si="2"/>
        <v>남형우</v>
      </c>
      <c r="C14" s="109" t="str">
        <f t="shared" si="3"/>
        <v>F</v>
      </c>
      <c r="D14" s="110">
        <f t="shared" si="4"/>
        <v>0.79172308002246594</v>
      </c>
      <c r="E14" s="111">
        <f t="shared" si="5"/>
        <v>5409</v>
      </c>
      <c r="F14" s="112" t="str">
        <f t="shared" si="6"/>
        <v>30</v>
      </c>
      <c r="G14" s="113" t="str">
        <f t="shared" si="7"/>
        <v>70바2765</v>
      </c>
      <c r="H14" s="114">
        <f t="shared" si="8"/>
        <v>8</v>
      </c>
      <c r="I14" s="115">
        <f t="shared" si="9"/>
        <v>6882.2120000000004</v>
      </c>
      <c r="J14" s="116">
        <f t="shared" si="10"/>
        <v>3.9205630379552693E-2</v>
      </c>
      <c r="K14" s="116">
        <f t="shared" si="11"/>
        <v>0.36127079315005245</v>
      </c>
      <c r="L14" s="116">
        <f t="shared" si="12"/>
        <v>0.20211525015503734</v>
      </c>
      <c r="M14" s="117">
        <f t="shared" si="13"/>
        <v>14.544</v>
      </c>
      <c r="N14" s="118">
        <f t="shared" si="14"/>
        <v>0.59573869564029702</v>
      </c>
      <c r="O14" s="118">
        <f t="shared" si="15"/>
        <v>38.09821609680143</v>
      </c>
      <c r="P14" s="216">
        <f t="shared" si="16"/>
        <v>75</v>
      </c>
      <c r="Q14" s="217">
        <f t="shared" si="17"/>
        <v>41</v>
      </c>
      <c r="R14" s="217">
        <f t="shared" si="18"/>
        <v>2622</v>
      </c>
      <c r="T14">
        <v>530</v>
      </c>
      <c r="U14">
        <v>5409</v>
      </c>
      <c r="V14" t="s">
        <v>197</v>
      </c>
      <c r="W14">
        <v>6882.2120000000004</v>
      </c>
      <c r="X14">
        <v>3800.1909999999998</v>
      </c>
      <c r="Y14">
        <v>1.8109999999999999</v>
      </c>
      <c r="Z14">
        <v>14.544</v>
      </c>
      <c r="AA14">
        <v>419.566599</v>
      </c>
      <c r="AB14">
        <v>16.449373000000001</v>
      </c>
      <c r="AC14">
        <v>151.577158</v>
      </c>
      <c r="AD14" s="1">
        <v>1391</v>
      </c>
      <c r="AE14">
        <v>41</v>
      </c>
      <c r="AF14">
        <v>2622</v>
      </c>
      <c r="AG14">
        <v>77</v>
      </c>
      <c r="AH14">
        <v>16.403144999999999</v>
      </c>
      <c r="AI14">
        <v>7246.8</v>
      </c>
      <c r="AJ14">
        <v>0</v>
      </c>
      <c r="AK14">
        <v>75</v>
      </c>
      <c r="AL14">
        <v>23827</v>
      </c>
      <c r="AM14">
        <v>0.79172308002246594</v>
      </c>
      <c r="AN14" t="s">
        <v>69</v>
      </c>
      <c r="AO14">
        <v>3928.739</v>
      </c>
      <c r="AP14" t="s">
        <v>259</v>
      </c>
      <c r="AQ14" t="s">
        <v>115</v>
      </c>
      <c r="AR14" t="s">
        <v>116</v>
      </c>
      <c r="AS14" t="s">
        <v>115</v>
      </c>
      <c r="AT14" t="s">
        <v>116</v>
      </c>
      <c r="AU14" t="s">
        <v>176</v>
      </c>
      <c r="AV14" t="s">
        <v>197</v>
      </c>
      <c r="AW14" t="s">
        <v>69</v>
      </c>
      <c r="AX14">
        <v>5409</v>
      </c>
      <c r="AY14" t="s">
        <v>327</v>
      </c>
      <c r="AZ14">
        <v>1</v>
      </c>
      <c r="BA14" t="s">
        <v>178</v>
      </c>
      <c r="BB14">
        <v>8</v>
      </c>
      <c r="BC14">
        <v>1</v>
      </c>
      <c r="BE14" t="s">
        <v>66</v>
      </c>
      <c r="BF14">
        <v>-1</v>
      </c>
      <c r="BG14" t="s">
        <v>247</v>
      </c>
      <c r="BI14" t="s">
        <v>115</v>
      </c>
      <c r="BJ14" t="s">
        <v>197</v>
      </c>
      <c r="BK14" t="s">
        <v>69</v>
      </c>
      <c r="BL14">
        <v>0.79172308002246594</v>
      </c>
      <c r="BM14">
        <v>5409</v>
      </c>
      <c r="BN14" t="s">
        <v>116</v>
      </c>
      <c r="BO14" t="s">
        <v>176</v>
      </c>
      <c r="BP14">
        <v>8</v>
      </c>
      <c r="BQ14">
        <v>6882.2120000000004</v>
      </c>
      <c r="BR14">
        <v>3.9205630379552693E-2</v>
      </c>
      <c r="BS14">
        <v>0.36127079315005245</v>
      </c>
      <c r="BT14">
        <v>0.20211525015503734</v>
      </c>
      <c r="BU14">
        <v>14.544</v>
      </c>
      <c r="BV14">
        <v>0.59573869564029702</v>
      </c>
      <c r="BW14">
        <v>38.09821609680143</v>
      </c>
      <c r="BX14">
        <v>75</v>
      </c>
      <c r="BY14">
        <v>41</v>
      </c>
      <c r="BZ14">
        <v>2622</v>
      </c>
    </row>
    <row r="15" spans="1:78" ht="16.5">
      <c r="A15" s="248" t="str">
        <f t="shared" si="1"/>
        <v>인천제물포교통</v>
      </c>
      <c r="B15" s="124" t="str">
        <f t="shared" si="2"/>
        <v>류봉희</v>
      </c>
      <c r="C15" s="125" t="str">
        <f t="shared" si="3"/>
        <v>B</v>
      </c>
      <c r="D15" s="126">
        <f t="shared" si="4"/>
        <v>0.92166666666666675</v>
      </c>
      <c r="E15" s="127">
        <f t="shared" si="5"/>
        <v>6356</v>
      </c>
      <c r="F15" s="128" t="str">
        <f t="shared" si="6"/>
        <v>급행97</v>
      </c>
      <c r="G15" s="129" t="str">
        <f t="shared" si="7"/>
        <v>70바2832</v>
      </c>
      <c r="H15" s="130">
        <f t="shared" si="8"/>
        <v>1</v>
      </c>
      <c r="I15" s="131">
        <f t="shared" si="9"/>
        <v>2523.5259999999998</v>
      </c>
      <c r="J15" s="132">
        <f t="shared" si="10"/>
        <v>2.4617488015423846E-2</v>
      </c>
      <c r="K15" s="132">
        <f t="shared" si="11"/>
        <v>0.37847598052826603</v>
      </c>
      <c r="L15" s="132">
        <f t="shared" si="12"/>
        <v>0.24410289412512495</v>
      </c>
      <c r="M15" s="133">
        <f t="shared" si="13"/>
        <v>11.852</v>
      </c>
      <c r="N15" s="134">
        <f t="shared" si="14"/>
        <v>0.11888127960639201</v>
      </c>
      <c r="O15" s="134">
        <f t="shared" si="15"/>
        <v>17.911446127363064</v>
      </c>
      <c r="P15" s="214">
        <f t="shared" si="16"/>
        <v>17</v>
      </c>
      <c r="Q15" s="215">
        <f t="shared" si="17"/>
        <v>3</v>
      </c>
      <c r="R15" s="215">
        <f t="shared" si="18"/>
        <v>452</v>
      </c>
      <c r="T15">
        <v>530</v>
      </c>
      <c r="U15">
        <v>6356</v>
      </c>
      <c r="V15" t="s">
        <v>260</v>
      </c>
      <c r="W15">
        <v>2523.5259999999998</v>
      </c>
      <c r="X15">
        <v>1140.78</v>
      </c>
      <c r="Y15">
        <v>2.2120000000000002</v>
      </c>
      <c r="Z15">
        <v>11.852</v>
      </c>
      <c r="AA15">
        <v>152.05856900000001</v>
      </c>
      <c r="AB15">
        <v>3.7433000000000001</v>
      </c>
      <c r="AC15">
        <v>57.550516000000002</v>
      </c>
      <c r="AD15" s="1">
        <v>616</v>
      </c>
      <c r="AE15">
        <v>3</v>
      </c>
      <c r="AF15">
        <v>452</v>
      </c>
      <c r="AG15">
        <v>73</v>
      </c>
      <c r="AH15">
        <v>16.595749999999999</v>
      </c>
      <c r="AI15">
        <v>675.2</v>
      </c>
      <c r="AJ15">
        <v>0</v>
      </c>
      <c r="AK15">
        <v>17</v>
      </c>
      <c r="AL15">
        <v>4908</v>
      </c>
      <c r="AM15">
        <v>0.92166666666666675</v>
      </c>
      <c r="AN15" t="s">
        <v>67</v>
      </c>
      <c r="AO15">
        <v>2523.5259999999998</v>
      </c>
      <c r="AP15" t="s">
        <v>261</v>
      </c>
      <c r="AQ15" t="s">
        <v>115</v>
      </c>
      <c r="AR15" t="s">
        <v>118</v>
      </c>
      <c r="AS15" t="s">
        <v>115</v>
      </c>
      <c r="AT15" t="s">
        <v>118</v>
      </c>
      <c r="AU15" t="s">
        <v>184</v>
      </c>
      <c r="AV15" t="s">
        <v>260</v>
      </c>
      <c r="AW15" t="s">
        <v>67</v>
      </c>
      <c r="AX15">
        <v>6356</v>
      </c>
      <c r="AY15" t="s">
        <v>328</v>
      </c>
      <c r="AZ15">
        <v>1</v>
      </c>
      <c r="BA15" t="s">
        <v>248</v>
      </c>
      <c r="BB15">
        <v>1</v>
      </c>
      <c r="BC15">
        <v>1</v>
      </c>
      <c r="BE15" t="s">
        <v>329</v>
      </c>
      <c r="BF15" t="s">
        <v>330</v>
      </c>
      <c r="BG15" t="s">
        <v>329</v>
      </c>
      <c r="BI15" t="s">
        <v>115</v>
      </c>
      <c r="BJ15" t="s">
        <v>260</v>
      </c>
      <c r="BK15" t="s">
        <v>67</v>
      </c>
      <c r="BL15">
        <v>0.92166666666666675</v>
      </c>
      <c r="BM15">
        <v>6356</v>
      </c>
      <c r="BN15" t="s">
        <v>118</v>
      </c>
      <c r="BO15" t="s">
        <v>184</v>
      </c>
      <c r="BP15">
        <v>1</v>
      </c>
      <c r="BQ15">
        <v>2523.5259999999998</v>
      </c>
      <c r="BR15">
        <v>2.4617488015423846E-2</v>
      </c>
      <c r="BS15">
        <v>0.37847598052826603</v>
      </c>
      <c r="BT15">
        <v>0.24410289412512495</v>
      </c>
      <c r="BU15">
        <v>11.852</v>
      </c>
      <c r="BV15">
        <v>0.11888127960639201</v>
      </c>
      <c r="BW15">
        <v>17.911446127363064</v>
      </c>
      <c r="BX15">
        <v>17</v>
      </c>
      <c r="BY15">
        <v>3</v>
      </c>
      <c r="BZ15">
        <v>452</v>
      </c>
    </row>
    <row r="16" spans="1:78" ht="16.5">
      <c r="A16" s="249" t="str">
        <f t="shared" si="1"/>
        <v>인천제물포교통</v>
      </c>
      <c r="B16" s="108" t="str">
        <f t="shared" si="2"/>
        <v>박광수</v>
      </c>
      <c r="C16" s="109" t="str">
        <f t="shared" si="3"/>
        <v>F</v>
      </c>
      <c r="D16" s="110">
        <f t="shared" si="4"/>
        <v>0.76909090909090905</v>
      </c>
      <c r="E16" s="111">
        <f t="shared" si="5"/>
        <v>8998</v>
      </c>
      <c r="F16" s="112" t="str">
        <f t="shared" si="6"/>
        <v>30</v>
      </c>
      <c r="G16" s="113" t="str">
        <f t="shared" si="7"/>
        <v>70바2712</v>
      </c>
      <c r="H16" s="114">
        <f t="shared" si="8"/>
        <v>1</v>
      </c>
      <c r="I16" s="115">
        <f t="shared" si="9"/>
        <v>5147.1120000000001</v>
      </c>
      <c r="J16" s="116">
        <f t="shared" si="10"/>
        <v>4.631535659657738E-2</v>
      </c>
      <c r="K16" s="116">
        <f t="shared" si="11"/>
        <v>0.37063865199260088</v>
      </c>
      <c r="L16" s="116">
        <f t="shared" si="12"/>
        <v>0.2267290861360701</v>
      </c>
      <c r="M16" s="117">
        <f t="shared" si="13"/>
        <v>15.597</v>
      </c>
      <c r="N16" s="118">
        <f t="shared" si="14"/>
        <v>1.9428370705747222</v>
      </c>
      <c r="O16" s="118">
        <f t="shared" si="15"/>
        <v>53.933157079154292</v>
      </c>
      <c r="P16" s="216">
        <f t="shared" si="16"/>
        <v>59</v>
      </c>
      <c r="Q16" s="217">
        <f t="shared" si="17"/>
        <v>100</v>
      </c>
      <c r="R16" s="217">
        <f t="shared" si="18"/>
        <v>2776</v>
      </c>
      <c r="T16">
        <v>530</v>
      </c>
      <c r="U16">
        <v>8998</v>
      </c>
      <c r="V16" t="s">
        <v>198</v>
      </c>
      <c r="W16">
        <v>5147.1120000000001</v>
      </c>
      <c r="X16">
        <v>3041.5</v>
      </c>
      <c r="Y16">
        <v>1.6919999999999999</v>
      </c>
      <c r="Z16">
        <v>15.597</v>
      </c>
      <c r="AA16">
        <v>304.751621</v>
      </c>
      <c r="AB16">
        <v>14.11468</v>
      </c>
      <c r="AC16">
        <v>112.95273</v>
      </c>
      <c r="AD16" s="1">
        <v>1167</v>
      </c>
      <c r="AE16">
        <v>100</v>
      </c>
      <c r="AF16">
        <v>2776</v>
      </c>
      <c r="AG16">
        <v>105</v>
      </c>
      <c r="AH16">
        <v>16.889531000000002</v>
      </c>
      <c r="AI16">
        <v>6163.2</v>
      </c>
      <c r="AJ16">
        <v>110.6</v>
      </c>
      <c r="AK16">
        <v>59</v>
      </c>
      <c r="AL16">
        <v>25393</v>
      </c>
      <c r="AM16">
        <v>0.76909090909090905</v>
      </c>
      <c r="AN16" t="s">
        <v>69</v>
      </c>
      <c r="AO16">
        <v>5147.1120000000001</v>
      </c>
      <c r="AP16" t="s">
        <v>262</v>
      </c>
      <c r="AQ16" t="s">
        <v>115</v>
      </c>
      <c r="AR16" t="s">
        <v>116</v>
      </c>
      <c r="AS16" t="s">
        <v>115</v>
      </c>
      <c r="AT16" t="s">
        <v>116</v>
      </c>
      <c r="AU16" t="s">
        <v>174</v>
      </c>
      <c r="AV16" t="s">
        <v>198</v>
      </c>
      <c r="AW16" t="s">
        <v>69</v>
      </c>
      <c r="AX16">
        <v>8998</v>
      </c>
      <c r="AY16" t="s">
        <v>327</v>
      </c>
      <c r="AZ16">
        <v>2</v>
      </c>
      <c r="BA16" t="s">
        <v>237</v>
      </c>
      <c r="BB16">
        <v>1</v>
      </c>
      <c r="BC16">
        <v>1</v>
      </c>
      <c r="BE16" t="s">
        <v>69</v>
      </c>
      <c r="BF16">
        <v>0</v>
      </c>
      <c r="BG16" t="s">
        <v>214</v>
      </c>
      <c r="BI16" t="s">
        <v>115</v>
      </c>
      <c r="BJ16" t="s">
        <v>198</v>
      </c>
      <c r="BK16" t="s">
        <v>69</v>
      </c>
      <c r="BL16">
        <v>0.76909090909090905</v>
      </c>
      <c r="BM16">
        <v>8998</v>
      </c>
      <c r="BN16" t="s">
        <v>116</v>
      </c>
      <c r="BO16" t="s">
        <v>174</v>
      </c>
      <c r="BP16">
        <v>1</v>
      </c>
      <c r="BQ16">
        <v>5147.1120000000001</v>
      </c>
      <c r="BR16">
        <v>4.631535659657738E-2</v>
      </c>
      <c r="BS16">
        <v>0.37063865199260088</v>
      </c>
      <c r="BT16">
        <v>0.2267290861360701</v>
      </c>
      <c r="BU16">
        <v>15.597</v>
      </c>
      <c r="BV16">
        <v>1.9428370705747222</v>
      </c>
      <c r="BW16">
        <v>53.933157079154292</v>
      </c>
      <c r="BX16">
        <v>59</v>
      </c>
      <c r="BY16">
        <v>100</v>
      </c>
      <c r="BZ16">
        <v>2776</v>
      </c>
    </row>
    <row r="17" spans="1:78" ht="16.5">
      <c r="A17" s="248" t="str">
        <f t="shared" si="1"/>
        <v>인천제물포교통</v>
      </c>
      <c r="B17" s="124" t="str">
        <f t="shared" si="2"/>
        <v>박성수</v>
      </c>
      <c r="C17" s="125" t="str">
        <f t="shared" si="3"/>
        <v>F</v>
      </c>
      <c r="D17" s="126">
        <f t="shared" si="4"/>
        <v>0.78333333333333333</v>
      </c>
      <c r="E17" s="127">
        <f t="shared" si="5"/>
        <v>8543</v>
      </c>
      <c r="F17" s="128" t="str">
        <f t="shared" si="6"/>
        <v>급행97</v>
      </c>
      <c r="G17" s="129" t="str">
        <f t="shared" si="7"/>
        <v>70바2835</v>
      </c>
      <c r="H17" s="130">
        <f t="shared" si="8"/>
        <v>1</v>
      </c>
      <c r="I17" s="131">
        <f t="shared" si="9"/>
        <v>2381.4830000000002</v>
      </c>
      <c r="J17" s="132">
        <f t="shared" si="10"/>
        <v>2.4969668823645388E-2</v>
      </c>
      <c r="K17" s="132">
        <f t="shared" si="11"/>
        <v>0.34874329588108371</v>
      </c>
      <c r="L17" s="132">
        <f t="shared" si="12"/>
        <v>0.1801398540321304</v>
      </c>
      <c r="M17" s="133">
        <f t="shared" si="13"/>
        <v>16.646999999999998</v>
      </c>
      <c r="N17" s="134">
        <f t="shared" si="14"/>
        <v>0.12597192589659467</v>
      </c>
      <c r="O17" s="134">
        <f t="shared" si="15"/>
        <v>67.143036502884968</v>
      </c>
      <c r="P17" s="214">
        <f t="shared" si="16"/>
        <v>5</v>
      </c>
      <c r="Q17" s="215">
        <f t="shared" si="17"/>
        <v>3</v>
      </c>
      <c r="R17" s="215">
        <f t="shared" si="18"/>
        <v>1599</v>
      </c>
      <c r="T17">
        <v>530</v>
      </c>
      <c r="U17">
        <v>8543</v>
      </c>
      <c r="V17" t="s">
        <v>199</v>
      </c>
      <c r="W17">
        <v>2381.4830000000002</v>
      </c>
      <c r="X17">
        <v>1266.9100000000001</v>
      </c>
      <c r="Y17">
        <v>1.88</v>
      </c>
      <c r="Z17">
        <v>16.646999999999998</v>
      </c>
      <c r="AA17">
        <v>130.90161599999999</v>
      </c>
      <c r="AB17">
        <v>3.26857</v>
      </c>
      <c r="AC17">
        <v>45.651060999999999</v>
      </c>
      <c r="AD17" s="1">
        <v>429</v>
      </c>
      <c r="AE17">
        <v>3</v>
      </c>
      <c r="AF17">
        <v>1599</v>
      </c>
      <c r="AG17">
        <v>75</v>
      </c>
      <c r="AH17">
        <v>18.192921999999999</v>
      </c>
      <c r="AI17">
        <v>2698.5</v>
      </c>
      <c r="AJ17">
        <v>0</v>
      </c>
      <c r="AK17">
        <v>5</v>
      </c>
      <c r="AL17">
        <v>2140</v>
      </c>
      <c r="AM17">
        <v>0.78333333333333333</v>
      </c>
      <c r="AN17" t="s">
        <v>69</v>
      </c>
      <c r="AO17">
        <v>2381.4830000000002</v>
      </c>
      <c r="AP17" t="s">
        <v>263</v>
      </c>
      <c r="AQ17" t="s">
        <v>115</v>
      </c>
      <c r="AR17" t="s">
        <v>118</v>
      </c>
      <c r="AS17" t="s">
        <v>115</v>
      </c>
      <c r="AT17" t="s">
        <v>118</v>
      </c>
      <c r="AU17" t="s">
        <v>186</v>
      </c>
      <c r="AV17" t="s">
        <v>199</v>
      </c>
      <c r="AW17" t="s">
        <v>69</v>
      </c>
      <c r="AX17">
        <v>8543</v>
      </c>
      <c r="AY17" t="s">
        <v>319</v>
      </c>
      <c r="AZ17">
        <v>3</v>
      </c>
      <c r="BA17" t="s">
        <v>331</v>
      </c>
      <c r="BB17">
        <v>1</v>
      </c>
      <c r="BC17">
        <v>1</v>
      </c>
      <c r="BE17" t="s">
        <v>69</v>
      </c>
      <c r="BF17">
        <v>0</v>
      </c>
      <c r="BG17" t="s">
        <v>214</v>
      </c>
      <c r="BI17" t="s">
        <v>115</v>
      </c>
      <c r="BJ17" t="s">
        <v>199</v>
      </c>
      <c r="BK17" t="s">
        <v>69</v>
      </c>
      <c r="BL17">
        <v>0.78333333333333333</v>
      </c>
      <c r="BM17">
        <v>8543</v>
      </c>
      <c r="BN17" t="s">
        <v>118</v>
      </c>
      <c r="BO17" t="s">
        <v>186</v>
      </c>
      <c r="BP17">
        <v>1</v>
      </c>
      <c r="BQ17">
        <v>2381.4830000000002</v>
      </c>
      <c r="BR17">
        <v>2.4969668823645388E-2</v>
      </c>
      <c r="BS17">
        <v>0.34874329588108371</v>
      </c>
      <c r="BT17">
        <v>0.1801398540321304</v>
      </c>
      <c r="BU17">
        <v>16.646999999999998</v>
      </c>
      <c r="BV17">
        <v>0.12597192589659467</v>
      </c>
      <c r="BW17">
        <v>67.143036502884968</v>
      </c>
      <c r="BX17">
        <v>5</v>
      </c>
      <c r="BY17">
        <v>3</v>
      </c>
      <c r="BZ17">
        <v>1599</v>
      </c>
    </row>
    <row r="18" spans="1:78" ht="16.5">
      <c r="A18" s="249" t="str">
        <f t="shared" si="1"/>
        <v>인천제물포교통</v>
      </c>
      <c r="B18" s="108" t="str">
        <f t="shared" si="2"/>
        <v>박우선</v>
      </c>
      <c r="C18" s="109" t="str">
        <f t="shared" si="3"/>
        <v>B</v>
      </c>
      <c r="D18" s="110">
        <f t="shared" si="4"/>
        <v>0.90850824958810317</v>
      </c>
      <c r="E18" s="111">
        <f t="shared" si="5"/>
        <v>411</v>
      </c>
      <c r="F18" s="112" t="str">
        <f t="shared" si="6"/>
        <v>급행97</v>
      </c>
      <c r="G18" s="113" t="str">
        <f t="shared" si="7"/>
        <v>70바2858</v>
      </c>
      <c r="H18" s="114">
        <f t="shared" si="8"/>
        <v>3</v>
      </c>
      <c r="I18" s="115">
        <f t="shared" si="9"/>
        <v>698.303</v>
      </c>
      <c r="J18" s="116">
        <f t="shared" si="10"/>
        <v>2.4473628582882743E-2</v>
      </c>
      <c r="K18" s="116">
        <f t="shared" si="11"/>
        <v>0.38176874865752958</v>
      </c>
      <c r="L18" s="116">
        <f t="shared" si="12"/>
        <v>0.25776775984064226</v>
      </c>
      <c r="M18" s="117">
        <f t="shared" si="13"/>
        <v>12.733000000000001</v>
      </c>
      <c r="N18" s="118">
        <f t="shared" si="14"/>
        <v>0</v>
      </c>
      <c r="O18" s="118">
        <f t="shared" si="15"/>
        <v>27.352023405312593</v>
      </c>
      <c r="P18" s="216">
        <f t="shared" si="16"/>
        <v>12</v>
      </c>
      <c r="Q18" s="217">
        <f t="shared" si="17"/>
        <v>0</v>
      </c>
      <c r="R18" s="217">
        <f t="shared" si="18"/>
        <v>191</v>
      </c>
      <c r="T18">
        <v>530</v>
      </c>
      <c r="U18">
        <v>411</v>
      </c>
      <c r="V18" t="s">
        <v>242</v>
      </c>
      <c r="W18">
        <v>698.303</v>
      </c>
      <c r="X18">
        <v>326.43400000000003</v>
      </c>
      <c r="Y18">
        <v>2.1389999999999998</v>
      </c>
      <c r="Z18">
        <v>12.733000000000001</v>
      </c>
      <c r="AA18">
        <v>41.053046000000002</v>
      </c>
      <c r="AB18">
        <v>1.0047170000000001</v>
      </c>
      <c r="AC18">
        <v>15.67277</v>
      </c>
      <c r="AD18" s="1">
        <v>180</v>
      </c>
      <c r="AE18">
        <v>0</v>
      </c>
      <c r="AF18">
        <v>191</v>
      </c>
      <c r="AG18">
        <v>75</v>
      </c>
      <c r="AH18">
        <v>17.009772999999999</v>
      </c>
      <c r="AI18">
        <v>562</v>
      </c>
      <c r="AJ18">
        <v>0</v>
      </c>
      <c r="AK18">
        <v>12</v>
      </c>
      <c r="AL18">
        <v>5404</v>
      </c>
      <c r="AM18">
        <v>0.90850824958810317</v>
      </c>
      <c r="AN18" t="s">
        <v>67</v>
      </c>
      <c r="AO18">
        <v>300.30399999999997</v>
      </c>
      <c r="AP18" t="s">
        <v>264</v>
      </c>
      <c r="AQ18" t="s">
        <v>115</v>
      </c>
      <c r="AR18" t="s">
        <v>118</v>
      </c>
      <c r="AS18" t="s">
        <v>115</v>
      </c>
      <c r="AT18" t="s">
        <v>118</v>
      </c>
      <c r="AU18" t="s">
        <v>188</v>
      </c>
      <c r="AV18" t="s">
        <v>242</v>
      </c>
      <c r="AW18" t="s">
        <v>67</v>
      </c>
      <c r="AX18">
        <v>411</v>
      </c>
      <c r="AY18" t="s">
        <v>328</v>
      </c>
      <c r="AZ18">
        <v>2</v>
      </c>
      <c r="BA18" t="s">
        <v>332</v>
      </c>
      <c r="BB18">
        <v>3</v>
      </c>
      <c r="BC18">
        <v>1</v>
      </c>
      <c r="BE18" t="s">
        <v>69</v>
      </c>
      <c r="BF18">
        <v>3</v>
      </c>
      <c r="BG18" t="s">
        <v>215</v>
      </c>
      <c r="BI18" t="s">
        <v>115</v>
      </c>
      <c r="BJ18" t="s">
        <v>242</v>
      </c>
      <c r="BK18" t="s">
        <v>67</v>
      </c>
      <c r="BL18">
        <v>0.90850824958810317</v>
      </c>
      <c r="BM18">
        <v>411</v>
      </c>
      <c r="BN18" t="s">
        <v>118</v>
      </c>
      <c r="BO18" t="s">
        <v>188</v>
      </c>
      <c r="BP18">
        <v>3</v>
      </c>
      <c r="BQ18">
        <v>698.303</v>
      </c>
      <c r="BR18">
        <v>2.4473628582882743E-2</v>
      </c>
      <c r="BS18">
        <v>0.38176874865752958</v>
      </c>
      <c r="BT18">
        <v>0.25776775984064226</v>
      </c>
      <c r="BU18">
        <v>12.733000000000001</v>
      </c>
      <c r="BV18">
        <v>0</v>
      </c>
      <c r="BW18">
        <v>27.352023405312593</v>
      </c>
      <c r="BX18">
        <v>12</v>
      </c>
      <c r="BY18">
        <v>0</v>
      </c>
      <c r="BZ18">
        <v>191</v>
      </c>
    </row>
    <row r="19" spans="1:78" ht="16.5">
      <c r="A19" s="248" t="str">
        <f t="shared" si="1"/>
        <v>인천제물포교통</v>
      </c>
      <c r="B19" s="124" t="str">
        <f t="shared" si="2"/>
        <v>신정호</v>
      </c>
      <c r="C19" s="125" t="str">
        <f t="shared" si="3"/>
        <v>B</v>
      </c>
      <c r="D19" s="126">
        <f t="shared" si="4"/>
        <v>0.91380952380952374</v>
      </c>
      <c r="E19" s="127">
        <f t="shared" si="5"/>
        <v>4397</v>
      </c>
      <c r="F19" s="128" t="str">
        <f t="shared" si="6"/>
        <v>30</v>
      </c>
      <c r="G19" s="129" t="str">
        <f t="shared" si="7"/>
        <v>70바2783</v>
      </c>
      <c r="H19" s="130">
        <f t="shared" si="8"/>
        <v>1</v>
      </c>
      <c r="I19" s="131">
        <f t="shared" si="9"/>
        <v>2709.6610000000001</v>
      </c>
      <c r="J19" s="132">
        <f t="shared" si="10"/>
        <v>4.5114120714038981E-2</v>
      </c>
      <c r="K19" s="132">
        <f t="shared" si="11"/>
        <v>0.35026313488564564</v>
      </c>
      <c r="L19" s="132">
        <f t="shared" si="12"/>
        <v>0.23951335609878874</v>
      </c>
      <c r="M19" s="133">
        <f t="shared" si="13"/>
        <v>14.323</v>
      </c>
      <c r="N19" s="134">
        <f t="shared" si="14"/>
        <v>1.4761994212560168</v>
      </c>
      <c r="O19" s="134">
        <f t="shared" si="15"/>
        <v>61.557515866375901</v>
      </c>
      <c r="P19" s="214">
        <f t="shared" si="16"/>
        <v>28</v>
      </c>
      <c r="Q19" s="215">
        <f t="shared" si="17"/>
        <v>40</v>
      </c>
      <c r="R19" s="215">
        <f t="shared" si="18"/>
        <v>1668</v>
      </c>
      <c r="T19">
        <v>530</v>
      </c>
      <c r="U19">
        <v>4397</v>
      </c>
      <c r="V19" t="s">
        <v>200</v>
      </c>
      <c r="W19">
        <v>2709.6610000000001</v>
      </c>
      <c r="X19">
        <v>1411.9590000000001</v>
      </c>
      <c r="Y19">
        <v>1.919</v>
      </c>
      <c r="Z19">
        <v>14.323</v>
      </c>
      <c r="AA19">
        <v>161.02330900000001</v>
      </c>
      <c r="AB19">
        <v>7.2644250000000001</v>
      </c>
      <c r="AC19">
        <v>56.400528999999999</v>
      </c>
      <c r="AD19" s="1">
        <v>649</v>
      </c>
      <c r="AE19">
        <v>40</v>
      </c>
      <c r="AF19">
        <v>1668</v>
      </c>
      <c r="AG19">
        <v>75</v>
      </c>
      <c r="AH19">
        <v>16.827756000000001</v>
      </c>
      <c r="AI19">
        <v>3192</v>
      </c>
      <c r="AJ19">
        <v>0</v>
      </c>
      <c r="AK19">
        <v>28</v>
      </c>
      <c r="AL19">
        <v>7260</v>
      </c>
      <c r="AM19">
        <v>0.91380952380952374</v>
      </c>
      <c r="AN19" t="s">
        <v>67</v>
      </c>
      <c r="AO19">
        <v>2709.6610000000001</v>
      </c>
      <c r="AP19" t="s">
        <v>265</v>
      </c>
      <c r="AQ19" t="s">
        <v>115</v>
      </c>
      <c r="AR19" t="s">
        <v>116</v>
      </c>
      <c r="AS19" t="s">
        <v>115</v>
      </c>
      <c r="AT19" t="s">
        <v>116</v>
      </c>
      <c r="AU19" t="s">
        <v>177</v>
      </c>
      <c r="AV19" t="s">
        <v>200</v>
      </c>
      <c r="AW19" t="s">
        <v>67</v>
      </c>
      <c r="AX19">
        <v>4397</v>
      </c>
      <c r="AY19" t="s">
        <v>333</v>
      </c>
      <c r="AZ19">
        <v>1</v>
      </c>
      <c r="BA19" t="s">
        <v>228</v>
      </c>
      <c r="BB19">
        <v>1</v>
      </c>
      <c r="BC19">
        <v>1</v>
      </c>
      <c r="BE19" t="s">
        <v>66</v>
      </c>
      <c r="BF19">
        <v>2</v>
      </c>
      <c r="BG19" t="s">
        <v>215</v>
      </c>
      <c r="BI19" t="s">
        <v>115</v>
      </c>
      <c r="BJ19" t="s">
        <v>200</v>
      </c>
      <c r="BK19" t="s">
        <v>67</v>
      </c>
      <c r="BL19">
        <v>0.91380952380952374</v>
      </c>
      <c r="BM19">
        <v>4397</v>
      </c>
      <c r="BN19" t="s">
        <v>116</v>
      </c>
      <c r="BO19" t="s">
        <v>177</v>
      </c>
      <c r="BP19">
        <v>1</v>
      </c>
      <c r="BQ19">
        <v>2709.6610000000001</v>
      </c>
      <c r="BR19">
        <v>4.5114120714038981E-2</v>
      </c>
      <c r="BS19">
        <v>0.35026313488564564</v>
      </c>
      <c r="BT19">
        <v>0.23951335609878874</v>
      </c>
      <c r="BU19">
        <v>14.323</v>
      </c>
      <c r="BV19">
        <v>1.4761994212560168</v>
      </c>
      <c r="BW19">
        <v>61.557515866375901</v>
      </c>
      <c r="BX19">
        <v>28</v>
      </c>
      <c r="BY19">
        <v>40</v>
      </c>
      <c r="BZ19">
        <v>1668</v>
      </c>
    </row>
    <row r="20" spans="1:78" ht="16.5">
      <c r="A20" s="249" t="str">
        <f t="shared" si="1"/>
        <v>인천제물포교통</v>
      </c>
      <c r="B20" s="108" t="str">
        <f t="shared" si="2"/>
        <v>신철광</v>
      </c>
      <c r="C20" s="109" t="str">
        <f t="shared" si="3"/>
        <v>D</v>
      </c>
      <c r="D20" s="110">
        <f t="shared" si="4"/>
        <v>0.84363636363636363</v>
      </c>
      <c r="E20" s="111">
        <f t="shared" si="5"/>
        <v>9627</v>
      </c>
      <c r="F20" s="112" t="str">
        <f t="shared" si="6"/>
        <v>30</v>
      </c>
      <c r="G20" s="113" t="str">
        <f t="shared" si="7"/>
        <v>70바2829</v>
      </c>
      <c r="H20" s="114">
        <f t="shared" si="8"/>
        <v>1</v>
      </c>
      <c r="I20" s="115">
        <f t="shared" si="9"/>
        <v>1421.6079999999999</v>
      </c>
      <c r="J20" s="116">
        <f t="shared" si="10"/>
        <v>1.7936672503439107E-2</v>
      </c>
      <c r="K20" s="116">
        <f t="shared" si="11"/>
        <v>0.35247019744366431</v>
      </c>
      <c r="L20" s="116">
        <f t="shared" si="12"/>
        <v>0.27152351421770277</v>
      </c>
      <c r="M20" s="117">
        <f t="shared" si="13"/>
        <v>12.247</v>
      </c>
      <c r="N20" s="118">
        <f t="shared" si="14"/>
        <v>0.14068575866202215</v>
      </c>
      <c r="O20" s="118">
        <f t="shared" si="15"/>
        <v>10.270060382327618</v>
      </c>
      <c r="P20" s="216">
        <f t="shared" si="16"/>
        <v>20</v>
      </c>
      <c r="Q20" s="217">
        <f t="shared" si="17"/>
        <v>2</v>
      </c>
      <c r="R20" s="217">
        <f t="shared" si="18"/>
        <v>146</v>
      </c>
      <c r="T20">
        <v>530</v>
      </c>
      <c r="U20">
        <v>9627</v>
      </c>
      <c r="V20" t="s">
        <v>201</v>
      </c>
      <c r="W20">
        <v>1421.6079999999999</v>
      </c>
      <c r="X20">
        <v>765.99599999999998</v>
      </c>
      <c r="Y20">
        <v>1.8560000000000001</v>
      </c>
      <c r="Z20">
        <v>12.247</v>
      </c>
      <c r="AA20">
        <v>85.330264</v>
      </c>
      <c r="AB20">
        <v>1.5305409999999999</v>
      </c>
      <c r="AC20">
        <v>30.076374999999999</v>
      </c>
      <c r="AD20" s="1">
        <v>386</v>
      </c>
      <c r="AE20">
        <v>2</v>
      </c>
      <c r="AF20">
        <v>146</v>
      </c>
      <c r="AG20">
        <v>72</v>
      </c>
      <c r="AH20">
        <v>16.660067000000002</v>
      </c>
      <c r="AI20">
        <v>541.5</v>
      </c>
      <c r="AJ20">
        <v>0</v>
      </c>
      <c r="AK20">
        <v>20</v>
      </c>
      <c r="AL20">
        <v>5786</v>
      </c>
      <c r="AM20">
        <v>0.84363636363636363</v>
      </c>
      <c r="AN20" t="s">
        <v>66</v>
      </c>
      <c r="AO20">
        <v>1421.6079999999999</v>
      </c>
      <c r="AP20" t="s">
        <v>266</v>
      </c>
      <c r="AQ20" t="s">
        <v>115</v>
      </c>
      <c r="AR20" t="s">
        <v>116</v>
      </c>
      <c r="AS20" t="s">
        <v>115</v>
      </c>
      <c r="AT20" t="s">
        <v>116</v>
      </c>
      <c r="AU20" t="s">
        <v>179</v>
      </c>
      <c r="AV20" t="s">
        <v>201</v>
      </c>
      <c r="AW20" t="s">
        <v>66</v>
      </c>
      <c r="AX20">
        <v>9627</v>
      </c>
      <c r="AY20" t="s">
        <v>334</v>
      </c>
      <c r="AZ20">
        <v>1</v>
      </c>
      <c r="BA20" t="s">
        <v>173</v>
      </c>
      <c r="BB20">
        <v>1</v>
      </c>
      <c r="BC20">
        <v>1</v>
      </c>
      <c r="BE20" t="s">
        <v>69</v>
      </c>
      <c r="BF20">
        <v>1</v>
      </c>
      <c r="BG20" t="s">
        <v>215</v>
      </c>
      <c r="BI20" t="s">
        <v>115</v>
      </c>
      <c r="BJ20" t="s">
        <v>201</v>
      </c>
      <c r="BK20" t="s">
        <v>66</v>
      </c>
      <c r="BL20">
        <v>0.84363636363636363</v>
      </c>
      <c r="BM20">
        <v>9627</v>
      </c>
      <c r="BN20" t="s">
        <v>116</v>
      </c>
      <c r="BO20" t="s">
        <v>179</v>
      </c>
      <c r="BP20">
        <v>1</v>
      </c>
      <c r="BQ20">
        <v>1421.6079999999999</v>
      </c>
      <c r="BR20">
        <v>1.7936672503439107E-2</v>
      </c>
      <c r="BS20">
        <v>0.35247019744366431</v>
      </c>
      <c r="BT20">
        <v>0.27152351421770277</v>
      </c>
      <c r="BU20">
        <v>12.247</v>
      </c>
      <c r="BV20">
        <v>0.14068575866202215</v>
      </c>
      <c r="BW20">
        <v>10.270060382327618</v>
      </c>
      <c r="BX20">
        <v>20</v>
      </c>
      <c r="BY20">
        <v>2</v>
      </c>
      <c r="BZ20">
        <v>146</v>
      </c>
    </row>
    <row r="21" spans="1:78" ht="16.5">
      <c r="A21" s="248" t="str">
        <f t="shared" si="1"/>
        <v>인천제물포교통</v>
      </c>
      <c r="B21" s="124" t="str">
        <f t="shared" si="2"/>
        <v>안맹순</v>
      </c>
      <c r="C21" s="125" t="str">
        <f t="shared" si="3"/>
        <v>D</v>
      </c>
      <c r="D21" s="126">
        <f t="shared" si="4"/>
        <v>0.82318181818181813</v>
      </c>
      <c r="E21" s="127">
        <f t="shared" si="5"/>
        <v>5333</v>
      </c>
      <c r="F21" s="128" t="str">
        <f t="shared" si="6"/>
        <v>30</v>
      </c>
      <c r="G21" s="129" t="str">
        <f t="shared" si="7"/>
        <v>70바2713</v>
      </c>
      <c r="H21" s="130">
        <f t="shared" si="8"/>
        <v>1</v>
      </c>
      <c r="I21" s="131">
        <f t="shared" si="9"/>
        <v>1406.7159999999999</v>
      </c>
      <c r="J21" s="132">
        <f t="shared" si="10"/>
        <v>1.725524549983376E-2</v>
      </c>
      <c r="K21" s="132">
        <f t="shared" si="11"/>
        <v>0.36912291704039657</v>
      </c>
      <c r="L21" s="132">
        <f t="shared" si="12"/>
        <v>0.24027593345067522</v>
      </c>
      <c r="M21" s="133">
        <f t="shared" si="13"/>
        <v>14.422000000000001</v>
      </c>
      <c r="N21" s="134">
        <f t="shared" si="14"/>
        <v>7.10875542753477E-2</v>
      </c>
      <c r="O21" s="134">
        <f t="shared" si="15"/>
        <v>45.211684519121135</v>
      </c>
      <c r="P21" s="214">
        <f t="shared" si="16"/>
        <v>16</v>
      </c>
      <c r="Q21" s="215">
        <f t="shared" si="17"/>
        <v>1</v>
      </c>
      <c r="R21" s="215">
        <f t="shared" si="18"/>
        <v>636</v>
      </c>
      <c r="T21">
        <v>530</v>
      </c>
      <c r="U21">
        <v>5333</v>
      </c>
      <c r="V21" t="s">
        <v>202</v>
      </c>
      <c r="W21">
        <v>1406.7159999999999</v>
      </c>
      <c r="X21">
        <v>776.57500000000005</v>
      </c>
      <c r="Y21">
        <v>1.8109999999999999</v>
      </c>
      <c r="Z21">
        <v>14.422000000000001</v>
      </c>
      <c r="AA21">
        <v>81.520544000000001</v>
      </c>
      <c r="AB21">
        <v>1.406657</v>
      </c>
      <c r="AC21">
        <v>30.091100999999998</v>
      </c>
      <c r="AD21" s="1">
        <v>338</v>
      </c>
      <c r="AE21">
        <v>1</v>
      </c>
      <c r="AF21">
        <v>636</v>
      </c>
      <c r="AG21">
        <v>73</v>
      </c>
      <c r="AH21">
        <v>17.255969</v>
      </c>
      <c r="AI21">
        <v>2065.8000000000002</v>
      </c>
      <c r="AJ21">
        <v>0</v>
      </c>
      <c r="AK21">
        <v>16</v>
      </c>
      <c r="AL21">
        <v>7395</v>
      </c>
      <c r="AM21">
        <v>0.82318181818181813</v>
      </c>
      <c r="AN21" t="s">
        <v>66</v>
      </c>
      <c r="AO21">
        <v>1406.7159999999999</v>
      </c>
      <c r="AP21" t="s">
        <v>267</v>
      </c>
      <c r="AQ21" t="s">
        <v>115</v>
      </c>
      <c r="AR21" t="s">
        <v>116</v>
      </c>
      <c r="AS21" t="s">
        <v>115</v>
      </c>
      <c r="AT21" t="s">
        <v>116</v>
      </c>
      <c r="AU21" t="s">
        <v>175</v>
      </c>
      <c r="AV21" t="s">
        <v>202</v>
      </c>
      <c r="AW21" t="s">
        <v>66</v>
      </c>
      <c r="AX21">
        <v>5333</v>
      </c>
      <c r="AY21" t="s">
        <v>334</v>
      </c>
      <c r="AZ21">
        <v>4</v>
      </c>
      <c r="BA21" t="s">
        <v>216</v>
      </c>
      <c r="BB21">
        <v>1</v>
      </c>
      <c r="BC21">
        <v>1</v>
      </c>
      <c r="BE21" t="s">
        <v>66</v>
      </c>
      <c r="BF21">
        <v>0</v>
      </c>
      <c r="BG21" t="s">
        <v>214</v>
      </c>
      <c r="BI21" t="s">
        <v>115</v>
      </c>
      <c r="BJ21" t="s">
        <v>202</v>
      </c>
      <c r="BK21" t="s">
        <v>66</v>
      </c>
      <c r="BL21">
        <v>0.82318181818181813</v>
      </c>
      <c r="BM21">
        <v>5333</v>
      </c>
      <c r="BN21" t="s">
        <v>116</v>
      </c>
      <c r="BO21" t="s">
        <v>175</v>
      </c>
      <c r="BP21">
        <v>1</v>
      </c>
      <c r="BQ21">
        <v>1406.7159999999999</v>
      </c>
      <c r="BR21">
        <v>1.725524549983376E-2</v>
      </c>
      <c r="BS21">
        <v>0.36912291704039657</v>
      </c>
      <c r="BT21">
        <v>0.24027593345067522</v>
      </c>
      <c r="BU21">
        <v>14.422000000000001</v>
      </c>
      <c r="BV21">
        <v>7.10875542753477E-2</v>
      </c>
      <c r="BW21">
        <v>45.211684519121135</v>
      </c>
      <c r="BX21">
        <v>16</v>
      </c>
      <c r="BY21">
        <v>1</v>
      </c>
      <c r="BZ21">
        <v>636</v>
      </c>
    </row>
    <row r="22" spans="1:78" ht="16.5">
      <c r="A22" s="249" t="str">
        <f t="shared" si="1"/>
        <v>인천제물포교통</v>
      </c>
      <c r="B22" s="108" t="str">
        <f t="shared" si="2"/>
        <v>이재성</v>
      </c>
      <c r="C22" s="109" t="str">
        <f t="shared" si="3"/>
        <v>D</v>
      </c>
      <c r="D22" s="110">
        <f t="shared" si="4"/>
        <v>0.81909090909090909</v>
      </c>
      <c r="E22" s="111">
        <f t="shared" si="5"/>
        <v>7266</v>
      </c>
      <c r="F22" s="112" t="str">
        <f t="shared" si="6"/>
        <v>30</v>
      </c>
      <c r="G22" s="113" t="str">
        <f t="shared" si="7"/>
        <v>70바2688</v>
      </c>
      <c r="H22" s="114">
        <f t="shared" si="8"/>
        <v>1</v>
      </c>
      <c r="I22" s="115">
        <f t="shared" si="9"/>
        <v>3829.558</v>
      </c>
      <c r="J22" s="116">
        <f t="shared" si="10"/>
        <v>4.0840332052323139E-2</v>
      </c>
      <c r="K22" s="116">
        <f t="shared" si="11"/>
        <v>0.36984862831508392</v>
      </c>
      <c r="L22" s="116">
        <f t="shared" si="12"/>
        <v>0.2619101212202557</v>
      </c>
      <c r="M22" s="117">
        <f t="shared" si="13"/>
        <v>14.999000000000001</v>
      </c>
      <c r="N22" s="118">
        <f t="shared" si="14"/>
        <v>2.6373800840723653</v>
      </c>
      <c r="O22" s="118">
        <f t="shared" si="15"/>
        <v>79.225853218569867</v>
      </c>
      <c r="P22" s="216">
        <f t="shared" si="16"/>
        <v>65</v>
      </c>
      <c r="Q22" s="217">
        <f t="shared" si="17"/>
        <v>101</v>
      </c>
      <c r="R22" s="217">
        <f t="shared" si="18"/>
        <v>3034</v>
      </c>
      <c r="T22">
        <v>530</v>
      </c>
      <c r="U22">
        <v>7266</v>
      </c>
      <c r="V22" t="s">
        <v>203</v>
      </c>
      <c r="W22">
        <v>3829.558</v>
      </c>
      <c r="X22">
        <v>2125.1329999999998</v>
      </c>
      <c r="Y22">
        <v>1.802</v>
      </c>
      <c r="Z22">
        <v>14.999000000000001</v>
      </c>
      <c r="AA22">
        <v>216.438299</v>
      </c>
      <c r="AB22">
        <v>8.8394119999999994</v>
      </c>
      <c r="AC22">
        <v>80.049408</v>
      </c>
      <c r="AD22" s="1">
        <v>1003</v>
      </c>
      <c r="AE22">
        <v>101</v>
      </c>
      <c r="AF22">
        <v>3034</v>
      </c>
      <c r="AG22">
        <v>79</v>
      </c>
      <c r="AH22">
        <v>17.693532000000001</v>
      </c>
      <c r="AI22">
        <v>6996.7</v>
      </c>
      <c r="AJ22">
        <v>0</v>
      </c>
      <c r="AK22">
        <v>65</v>
      </c>
      <c r="AL22">
        <v>18478</v>
      </c>
      <c r="AM22">
        <v>0.81909090909090909</v>
      </c>
      <c r="AN22" t="s">
        <v>66</v>
      </c>
      <c r="AO22">
        <v>3829.558</v>
      </c>
      <c r="AP22" t="s">
        <v>268</v>
      </c>
      <c r="AQ22" t="s">
        <v>115</v>
      </c>
      <c r="AR22" t="s">
        <v>116</v>
      </c>
      <c r="AS22" t="s">
        <v>115</v>
      </c>
      <c r="AT22" t="s">
        <v>116</v>
      </c>
      <c r="AU22" t="s">
        <v>172</v>
      </c>
      <c r="AV22" t="s">
        <v>203</v>
      </c>
      <c r="AW22" t="s">
        <v>66</v>
      </c>
      <c r="AX22">
        <v>7266</v>
      </c>
      <c r="AY22" t="s">
        <v>334</v>
      </c>
      <c r="AZ22">
        <v>5</v>
      </c>
      <c r="BA22" t="s">
        <v>235</v>
      </c>
      <c r="BB22">
        <v>1</v>
      </c>
      <c r="BC22">
        <v>1</v>
      </c>
      <c r="BE22" t="s">
        <v>66</v>
      </c>
      <c r="BF22">
        <v>0</v>
      </c>
      <c r="BG22" t="s">
        <v>214</v>
      </c>
      <c r="BI22" t="s">
        <v>115</v>
      </c>
      <c r="BJ22" t="s">
        <v>203</v>
      </c>
      <c r="BK22" t="s">
        <v>66</v>
      </c>
      <c r="BL22">
        <v>0.81909090909090909</v>
      </c>
      <c r="BM22">
        <v>7266</v>
      </c>
      <c r="BN22" t="s">
        <v>116</v>
      </c>
      <c r="BO22" t="s">
        <v>172</v>
      </c>
      <c r="BP22">
        <v>1</v>
      </c>
      <c r="BQ22">
        <v>3829.558</v>
      </c>
      <c r="BR22">
        <v>4.0840332052323139E-2</v>
      </c>
      <c r="BS22">
        <v>0.36984862831508392</v>
      </c>
      <c r="BT22">
        <v>0.2619101212202557</v>
      </c>
      <c r="BU22">
        <v>14.999000000000001</v>
      </c>
      <c r="BV22">
        <v>2.6373800840723653</v>
      </c>
      <c r="BW22">
        <v>79.225853218569867</v>
      </c>
      <c r="BX22">
        <v>65</v>
      </c>
      <c r="BY22">
        <v>101</v>
      </c>
      <c r="BZ22">
        <v>3034</v>
      </c>
    </row>
    <row r="23" spans="1:78" ht="16.5">
      <c r="A23" s="248" t="str">
        <f t="shared" si="1"/>
        <v>인천제물포교통</v>
      </c>
      <c r="B23" s="124" t="str">
        <f t="shared" si="2"/>
        <v>이준용</v>
      </c>
      <c r="C23" s="125" t="str">
        <f t="shared" si="3"/>
        <v>D</v>
      </c>
      <c r="D23" s="126">
        <f t="shared" si="4"/>
        <v>0.80045454545454531</v>
      </c>
      <c r="E23" s="127">
        <f t="shared" si="5"/>
        <v>857</v>
      </c>
      <c r="F23" s="128" t="str">
        <f t="shared" si="6"/>
        <v>30</v>
      </c>
      <c r="G23" s="129" t="str">
        <f t="shared" si="7"/>
        <v>70바2829</v>
      </c>
      <c r="H23" s="130">
        <f t="shared" si="8"/>
        <v>1</v>
      </c>
      <c r="I23" s="131">
        <f t="shared" si="9"/>
        <v>1142.6780000000001</v>
      </c>
      <c r="J23" s="132">
        <f t="shared" si="10"/>
        <v>2.7602341692133776E-2</v>
      </c>
      <c r="K23" s="132">
        <f t="shared" si="11"/>
        <v>0.38862341485645668</v>
      </c>
      <c r="L23" s="132">
        <f t="shared" si="12"/>
        <v>0.2424129982374737</v>
      </c>
      <c r="M23" s="133">
        <f t="shared" si="13"/>
        <v>14.942</v>
      </c>
      <c r="N23" s="134">
        <f t="shared" si="14"/>
        <v>0.43756858887630634</v>
      </c>
      <c r="O23" s="134">
        <f t="shared" si="15"/>
        <v>25.641519308151551</v>
      </c>
      <c r="P23" s="214">
        <f t="shared" si="16"/>
        <v>20</v>
      </c>
      <c r="Q23" s="215">
        <f t="shared" si="17"/>
        <v>5</v>
      </c>
      <c r="R23" s="215">
        <f t="shared" si="18"/>
        <v>293</v>
      </c>
      <c r="T23">
        <v>530</v>
      </c>
      <c r="U23">
        <v>857</v>
      </c>
      <c r="V23" t="s">
        <v>269</v>
      </c>
      <c r="W23">
        <v>1142.6780000000001</v>
      </c>
      <c r="X23">
        <v>648.80999999999995</v>
      </c>
      <c r="Y23">
        <v>1.7609999999999999</v>
      </c>
      <c r="Z23">
        <v>14.942</v>
      </c>
      <c r="AA23">
        <v>68.381662000000006</v>
      </c>
      <c r="AB23">
        <v>1.887494</v>
      </c>
      <c r="AC23">
        <v>26.574715000000001</v>
      </c>
      <c r="AD23" s="1">
        <v>277</v>
      </c>
      <c r="AE23">
        <v>5</v>
      </c>
      <c r="AF23">
        <v>293</v>
      </c>
      <c r="AG23">
        <v>75</v>
      </c>
      <c r="AH23">
        <v>16.710298000000002</v>
      </c>
      <c r="AI23">
        <v>2648.3</v>
      </c>
      <c r="AJ23">
        <v>0</v>
      </c>
      <c r="AK23">
        <v>20</v>
      </c>
      <c r="AL23">
        <v>14103</v>
      </c>
      <c r="AM23">
        <v>0.80045454545454531</v>
      </c>
      <c r="AN23" t="s">
        <v>66</v>
      </c>
      <c r="AO23">
        <v>1142.6780000000001</v>
      </c>
      <c r="AP23" t="s">
        <v>270</v>
      </c>
      <c r="AQ23" t="s">
        <v>115</v>
      </c>
      <c r="AR23" t="s">
        <v>116</v>
      </c>
      <c r="AS23" t="s">
        <v>115</v>
      </c>
      <c r="AT23" t="s">
        <v>116</v>
      </c>
      <c r="AU23" t="s">
        <v>179</v>
      </c>
      <c r="AV23" t="s">
        <v>269</v>
      </c>
      <c r="AW23" t="s">
        <v>66</v>
      </c>
      <c r="AX23">
        <v>857</v>
      </c>
      <c r="AY23" t="s">
        <v>334</v>
      </c>
      <c r="AZ23">
        <v>6</v>
      </c>
      <c r="BA23" t="s">
        <v>335</v>
      </c>
      <c r="BB23">
        <v>1</v>
      </c>
      <c r="BC23">
        <v>1</v>
      </c>
      <c r="BE23" t="s">
        <v>329</v>
      </c>
      <c r="BF23" t="s">
        <v>330</v>
      </c>
      <c r="BG23" t="s">
        <v>329</v>
      </c>
      <c r="BI23" t="s">
        <v>115</v>
      </c>
      <c r="BJ23" t="s">
        <v>269</v>
      </c>
      <c r="BK23" t="s">
        <v>66</v>
      </c>
      <c r="BL23">
        <v>0.80045454545454531</v>
      </c>
      <c r="BM23">
        <v>857</v>
      </c>
      <c r="BN23" t="s">
        <v>116</v>
      </c>
      <c r="BO23" t="s">
        <v>179</v>
      </c>
      <c r="BP23">
        <v>1</v>
      </c>
      <c r="BQ23">
        <v>1142.6780000000001</v>
      </c>
      <c r="BR23">
        <v>2.7602341692133776E-2</v>
      </c>
      <c r="BS23">
        <v>0.38862341485645668</v>
      </c>
      <c r="BT23">
        <v>0.2424129982374737</v>
      </c>
      <c r="BU23">
        <v>14.942</v>
      </c>
      <c r="BV23">
        <v>0.43756858887630634</v>
      </c>
      <c r="BW23">
        <v>25.641519308151551</v>
      </c>
      <c r="BX23">
        <v>20</v>
      </c>
      <c r="BY23">
        <v>5</v>
      </c>
      <c r="BZ23">
        <v>293</v>
      </c>
    </row>
    <row r="24" spans="1:78" ht="16.5">
      <c r="A24" s="249" t="str">
        <f t="shared" si="1"/>
        <v>인천제물포교통</v>
      </c>
      <c r="B24" s="108" t="str">
        <f t="shared" si="2"/>
        <v>이태식</v>
      </c>
      <c r="C24" s="109" t="str">
        <f t="shared" si="3"/>
        <v>D</v>
      </c>
      <c r="D24" s="110">
        <f t="shared" si="4"/>
        <v>0.82048810375926529</v>
      </c>
      <c r="E24" s="111">
        <f t="shared" si="5"/>
        <v>6992</v>
      </c>
      <c r="F24" s="112" t="str">
        <f t="shared" si="6"/>
        <v>급행97</v>
      </c>
      <c r="G24" s="113" t="str">
        <f t="shared" si="7"/>
        <v>70바2445</v>
      </c>
      <c r="H24" s="114">
        <f t="shared" si="8"/>
        <v>7</v>
      </c>
      <c r="I24" s="115">
        <f t="shared" si="9"/>
        <v>6857.2020000000002</v>
      </c>
      <c r="J24" s="116">
        <f t="shared" si="10"/>
        <v>5.2571259137594063E-2</v>
      </c>
      <c r="K24" s="116">
        <f t="shared" si="11"/>
        <v>0.38188887520806131</v>
      </c>
      <c r="L24" s="116">
        <f t="shared" si="12"/>
        <v>0.24106042085387014</v>
      </c>
      <c r="M24" s="117">
        <f t="shared" si="13"/>
        <v>14.904999999999999</v>
      </c>
      <c r="N24" s="118">
        <f t="shared" si="14"/>
        <v>0.72916037765840935</v>
      </c>
      <c r="O24" s="118">
        <f t="shared" si="15"/>
        <v>30.683068691865866</v>
      </c>
      <c r="P24" s="216">
        <f t="shared" si="16"/>
        <v>121</v>
      </c>
      <c r="Q24" s="217">
        <f t="shared" si="17"/>
        <v>50</v>
      </c>
      <c r="R24" s="217">
        <f t="shared" si="18"/>
        <v>2104</v>
      </c>
      <c r="T24">
        <v>530</v>
      </c>
      <c r="U24">
        <v>6992</v>
      </c>
      <c r="V24" t="s">
        <v>204</v>
      </c>
      <c r="W24">
        <v>6857.2020000000002</v>
      </c>
      <c r="X24">
        <v>3376.7280000000001</v>
      </c>
      <c r="Y24">
        <v>2.0310000000000001</v>
      </c>
      <c r="Z24">
        <v>14.904999999999999</v>
      </c>
      <c r="AA24">
        <v>433.75381099999998</v>
      </c>
      <c r="AB24">
        <v>22.802983999999999</v>
      </c>
      <c r="AC24">
        <v>165.64575500000001</v>
      </c>
      <c r="AD24" s="1">
        <v>1653</v>
      </c>
      <c r="AE24">
        <v>50</v>
      </c>
      <c r="AF24">
        <v>2104</v>
      </c>
      <c r="AG24">
        <v>73</v>
      </c>
      <c r="AH24">
        <v>15.808972000000001</v>
      </c>
      <c r="AI24">
        <v>5811.9</v>
      </c>
      <c r="AJ24">
        <v>0</v>
      </c>
      <c r="AK24">
        <v>121</v>
      </c>
      <c r="AL24">
        <v>47086</v>
      </c>
      <c r="AM24">
        <v>0.82048810375926529</v>
      </c>
      <c r="AN24" t="s">
        <v>66</v>
      </c>
      <c r="AO24">
        <v>5599.7420000000002</v>
      </c>
      <c r="AP24" t="s">
        <v>271</v>
      </c>
      <c r="AQ24" t="s">
        <v>115</v>
      </c>
      <c r="AR24" t="s">
        <v>118</v>
      </c>
      <c r="AS24" t="s">
        <v>115</v>
      </c>
      <c r="AT24" t="s">
        <v>118</v>
      </c>
      <c r="AU24" t="s">
        <v>182</v>
      </c>
      <c r="AV24" t="s">
        <v>204</v>
      </c>
      <c r="AW24" t="s">
        <v>66</v>
      </c>
      <c r="AX24">
        <v>6992</v>
      </c>
      <c r="AY24" t="s">
        <v>323</v>
      </c>
      <c r="AZ24">
        <v>3</v>
      </c>
      <c r="BA24" t="s">
        <v>230</v>
      </c>
      <c r="BB24">
        <v>7</v>
      </c>
      <c r="BC24">
        <v>1</v>
      </c>
      <c r="BE24" t="s">
        <v>66</v>
      </c>
      <c r="BF24">
        <v>0</v>
      </c>
      <c r="BG24" t="s">
        <v>214</v>
      </c>
      <c r="BI24" t="s">
        <v>115</v>
      </c>
      <c r="BJ24" t="s">
        <v>204</v>
      </c>
      <c r="BK24" t="s">
        <v>66</v>
      </c>
      <c r="BL24">
        <v>0.82048810375926529</v>
      </c>
      <c r="BM24">
        <v>6992</v>
      </c>
      <c r="BN24" t="s">
        <v>118</v>
      </c>
      <c r="BO24" t="s">
        <v>182</v>
      </c>
      <c r="BP24">
        <v>7</v>
      </c>
      <c r="BQ24">
        <v>6857.2020000000002</v>
      </c>
      <c r="BR24">
        <v>5.2571259137594063E-2</v>
      </c>
      <c r="BS24">
        <v>0.38188887520806131</v>
      </c>
      <c r="BT24">
        <v>0.24106042085387014</v>
      </c>
      <c r="BU24">
        <v>14.904999999999999</v>
      </c>
      <c r="BV24">
        <v>0.72916037765840935</v>
      </c>
      <c r="BW24">
        <v>30.683068691865866</v>
      </c>
      <c r="BX24">
        <v>121</v>
      </c>
      <c r="BY24">
        <v>50</v>
      </c>
      <c r="BZ24">
        <v>2104</v>
      </c>
    </row>
    <row r="25" spans="1:78" ht="16.5">
      <c r="A25" s="248" t="str">
        <f t="shared" si="1"/>
        <v>인천제물포교통</v>
      </c>
      <c r="B25" s="124" t="str">
        <f t="shared" si="2"/>
        <v>이한우</v>
      </c>
      <c r="C25" s="125" t="str">
        <f t="shared" si="3"/>
        <v>C</v>
      </c>
      <c r="D25" s="126">
        <f t="shared" si="4"/>
        <v>0.89833333333333343</v>
      </c>
      <c r="E25" s="127">
        <f t="shared" si="5"/>
        <v>1655</v>
      </c>
      <c r="F25" s="128" t="str">
        <f t="shared" si="6"/>
        <v>급행97</v>
      </c>
      <c r="G25" s="129" t="str">
        <f t="shared" si="7"/>
        <v>70바2832</v>
      </c>
      <c r="H25" s="130">
        <f t="shared" si="8"/>
        <v>1</v>
      </c>
      <c r="I25" s="131">
        <f t="shared" si="9"/>
        <v>2304.9110000000001</v>
      </c>
      <c r="J25" s="132">
        <f t="shared" si="10"/>
        <v>8.0769962522198417E-3</v>
      </c>
      <c r="K25" s="132">
        <f t="shared" si="11"/>
        <v>0.35201258212669451</v>
      </c>
      <c r="L25" s="132">
        <f t="shared" si="12"/>
        <v>0.23081151506500686</v>
      </c>
      <c r="M25" s="133">
        <f t="shared" si="13"/>
        <v>12.053000000000001</v>
      </c>
      <c r="N25" s="134">
        <f t="shared" si="14"/>
        <v>0.17354249253008033</v>
      </c>
      <c r="O25" s="134">
        <f t="shared" si="15"/>
        <v>7.462327178793454</v>
      </c>
      <c r="P25" s="214">
        <f t="shared" si="16"/>
        <v>3</v>
      </c>
      <c r="Q25" s="215">
        <f t="shared" si="17"/>
        <v>4</v>
      </c>
      <c r="R25" s="215">
        <f t="shared" si="18"/>
        <v>172</v>
      </c>
      <c r="T25">
        <v>530</v>
      </c>
      <c r="U25">
        <v>1655</v>
      </c>
      <c r="V25" t="s">
        <v>205</v>
      </c>
      <c r="W25">
        <v>2304.9110000000001</v>
      </c>
      <c r="X25">
        <v>1069.0029999999999</v>
      </c>
      <c r="Y25">
        <v>2.1560000000000001</v>
      </c>
      <c r="Z25">
        <v>12.053000000000001</v>
      </c>
      <c r="AA25">
        <v>131.50718000000001</v>
      </c>
      <c r="AB25">
        <v>1.0621830000000001</v>
      </c>
      <c r="AC25">
        <v>46.292181999999997</v>
      </c>
      <c r="AD25" s="1">
        <v>532</v>
      </c>
      <c r="AE25">
        <v>4</v>
      </c>
      <c r="AF25">
        <v>172</v>
      </c>
      <c r="AG25">
        <v>71</v>
      </c>
      <c r="AH25">
        <v>17.526883000000002</v>
      </c>
      <c r="AI25">
        <v>437.4</v>
      </c>
      <c r="AJ25">
        <v>0</v>
      </c>
      <c r="AK25">
        <v>3</v>
      </c>
      <c r="AL25">
        <v>419</v>
      </c>
      <c r="AM25">
        <v>0.89833333333333343</v>
      </c>
      <c r="AN25" t="s">
        <v>68</v>
      </c>
      <c r="AO25">
        <v>2304.9110000000001</v>
      </c>
      <c r="AP25" t="s">
        <v>272</v>
      </c>
      <c r="AQ25" t="s">
        <v>115</v>
      </c>
      <c r="AR25" t="s">
        <v>118</v>
      </c>
      <c r="AS25" t="s">
        <v>115</v>
      </c>
      <c r="AT25" t="s">
        <v>118</v>
      </c>
      <c r="AU25" t="s">
        <v>184</v>
      </c>
      <c r="AV25" t="s">
        <v>205</v>
      </c>
      <c r="AW25" t="s">
        <v>68</v>
      </c>
      <c r="AX25">
        <v>1655</v>
      </c>
      <c r="AY25" t="s">
        <v>317</v>
      </c>
      <c r="AZ25">
        <v>1</v>
      </c>
      <c r="BA25" t="s">
        <v>336</v>
      </c>
      <c r="BB25">
        <v>1</v>
      </c>
      <c r="BC25">
        <v>1</v>
      </c>
      <c r="BE25" t="s">
        <v>67</v>
      </c>
      <c r="BF25">
        <v>-1</v>
      </c>
      <c r="BG25" t="s">
        <v>247</v>
      </c>
      <c r="BI25" t="s">
        <v>115</v>
      </c>
      <c r="BJ25" t="s">
        <v>205</v>
      </c>
      <c r="BK25" t="s">
        <v>68</v>
      </c>
      <c r="BL25">
        <v>0.89833333333333343</v>
      </c>
      <c r="BM25">
        <v>1655</v>
      </c>
      <c r="BN25" t="s">
        <v>118</v>
      </c>
      <c r="BO25" t="s">
        <v>184</v>
      </c>
      <c r="BP25">
        <v>1</v>
      </c>
      <c r="BQ25">
        <v>2304.9110000000001</v>
      </c>
      <c r="BR25">
        <v>8.0769962522198417E-3</v>
      </c>
      <c r="BS25">
        <v>0.35201258212669451</v>
      </c>
      <c r="BT25">
        <v>0.23081151506500686</v>
      </c>
      <c r="BU25">
        <v>12.053000000000001</v>
      </c>
      <c r="BV25">
        <v>0.17354249253008033</v>
      </c>
      <c r="BW25">
        <v>7.462327178793454</v>
      </c>
      <c r="BX25">
        <v>3</v>
      </c>
      <c r="BY25">
        <v>4</v>
      </c>
      <c r="BZ25">
        <v>172</v>
      </c>
    </row>
    <row r="26" spans="1:78" ht="16.5">
      <c r="A26" s="249" t="str">
        <f t="shared" si="1"/>
        <v>인천제물포교통</v>
      </c>
      <c r="B26" s="108" t="str">
        <f t="shared" si="2"/>
        <v>이형일</v>
      </c>
      <c r="C26" s="109" t="str">
        <f t="shared" si="3"/>
        <v>D</v>
      </c>
      <c r="D26" s="110">
        <f t="shared" si="4"/>
        <v>0.83499999999999996</v>
      </c>
      <c r="E26" s="111">
        <f t="shared" si="5"/>
        <v>2847</v>
      </c>
      <c r="F26" s="112" t="str">
        <f t="shared" si="6"/>
        <v>30</v>
      </c>
      <c r="G26" s="113" t="str">
        <f t="shared" si="7"/>
        <v>70바2602</v>
      </c>
      <c r="H26" s="114">
        <f t="shared" si="8"/>
        <v>1</v>
      </c>
      <c r="I26" s="115">
        <f t="shared" si="9"/>
        <v>5923.3720000000003</v>
      </c>
      <c r="J26" s="116">
        <f t="shared" si="10"/>
        <v>5.9451479461981462E-2</v>
      </c>
      <c r="K26" s="116">
        <f t="shared" si="11"/>
        <v>0.3579471816401093</v>
      </c>
      <c r="L26" s="116">
        <f t="shared" si="12"/>
        <v>0.21930076314639702</v>
      </c>
      <c r="M26" s="117">
        <f t="shared" si="13"/>
        <v>16.637</v>
      </c>
      <c r="N26" s="118">
        <f t="shared" si="14"/>
        <v>2.7855755134068905</v>
      </c>
      <c r="O26" s="118">
        <f t="shared" si="15"/>
        <v>57.112739162760668</v>
      </c>
      <c r="P26" s="216">
        <f t="shared" si="16"/>
        <v>79</v>
      </c>
      <c r="Q26" s="217">
        <f t="shared" si="17"/>
        <v>165</v>
      </c>
      <c r="R26" s="217">
        <f t="shared" si="18"/>
        <v>3383</v>
      </c>
      <c r="T26">
        <v>530</v>
      </c>
      <c r="U26">
        <v>2847</v>
      </c>
      <c r="V26" t="s">
        <v>273</v>
      </c>
      <c r="W26">
        <v>5923.3720000000003</v>
      </c>
      <c r="X26">
        <v>3223.8620000000001</v>
      </c>
      <c r="Y26">
        <v>1.837</v>
      </c>
      <c r="Z26">
        <v>16.637</v>
      </c>
      <c r="AA26">
        <v>358.17189400000001</v>
      </c>
      <c r="AB26">
        <v>21.293849000000002</v>
      </c>
      <c r="AC26">
        <v>128.20661999999999</v>
      </c>
      <c r="AD26" s="1">
        <v>1299</v>
      </c>
      <c r="AE26">
        <v>165</v>
      </c>
      <c r="AF26">
        <v>3383</v>
      </c>
      <c r="AG26">
        <v>77</v>
      </c>
      <c r="AH26">
        <v>16.537790999999999</v>
      </c>
      <c r="AI26">
        <v>7643.7</v>
      </c>
      <c r="AJ26">
        <v>0</v>
      </c>
      <c r="AK26">
        <v>79</v>
      </c>
      <c r="AL26">
        <v>37474</v>
      </c>
      <c r="AM26">
        <v>0.83499999999999996</v>
      </c>
      <c r="AN26" t="s">
        <v>66</v>
      </c>
      <c r="AO26">
        <v>5923.3720000000003</v>
      </c>
      <c r="AP26" t="s">
        <v>274</v>
      </c>
      <c r="AQ26" t="s">
        <v>115</v>
      </c>
      <c r="AR26" t="s">
        <v>116</v>
      </c>
      <c r="AS26" t="s">
        <v>115</v>
      </c>
      <c r="AT26" t="s">
        <v>116</v>
      </c>
      <c r="AU26" t="s">
        <v>170</v>
      </c>
      <c r="AV26" t="s">
        <v>273</v>
      </c>
      <c r="AW26" t="s">
        <v>66</v>
      </c>
      <c r="AX26">
        <v>2847</v>
      </c>
      <c r="AY26" t="s">
        <v>334</v>
      </c>
      <c r="AZ26">
        <v>3</v>
      </c>
      <c r="BA26" t="s">
        <v>218</v>
      </c>
      <c r="BB26">
        <v>1</v>
      </c>
      <c r="BC26">
        <v>1</v>
      </c>
      <c r="BE26" t="s">
        <v>329</v>
      </c>
      <c r="BF26" t="s">
        <v>330</v>
      </c>
      <c r="BG26" t="s">
        <v>329</v>
      </c>
      <c r="BI26" t="s">
        <v>115</v>
      </c>
      <c r="BJ26" t="s">
        <v>273</v>
      </c>
      <c r="BK26" t="s">
        <v>66</v>
      </c>
      <c r="BL26">
        <v>0.83499999999999996</v>
      </c>
      <c r="BM26">
        <v>2847</v>
      </c>
      <c r="BN26" t="s">
        <v>116</v>
      </c>
      <c r="BO26" t="s">
        <v>170</v>
      </c>
      <c r="BP26">
        <v>1</v>
      </c>
      <c r="BQ26">
        <v>5923.3720000000003</v>
      </c>
      <c r="BR26">
        <v>5.9451479461981462E-2</v>
      </c>
      <c r="BS26">
        <v>0.3579471816401093</v>
      </c>
      <c r="BT26">
        <v>0.21930076314639702</v>
      </c>
      <c r="BU26">
        <v>16.637</v>
      </c>
      <c r="BV26">
        <v>2.7855755134068905</v>
      </c>
      <c r="BW26">
        <v>57.112739162760668</v>
      </c>
      <c r="BX26">
        <v>79</v>
      </c>
      <c r="BY26">
        <v>165</v>
      </c>
      <c r="BZ26">
        <v>3383</v>
      </c>
    </row>
    <row r="27" spans="1:78" ht="16.5">
      <c r="A27" s="248" t="str">
        <f t="shared" si="1"/>
        <v>인천제물포교통</v>
      </c>
      <c r="B27" s="124" t="str">
        <f t="shared" si="2"/>
        <v>정영수</v>
      </c>
      <c r="C27" s="125" t="str">
        <f t="shared" si="3"/>
        <v>D</v>
      </c>
      <c r="D27" s="126">
        <f t="shared" si="4"/>
        <v>0.83971279843430602</v>
      </c>
      <c r="E27" s="127">
        <f t="shared" si="5"/>
        <v>8842</v>
      </c>
      <c r="F27" s="128" t="str">
        <f t="shared" si="6"/>
        <v>78</v>
      </c>
      <c r="G27" s="129" t="str">
        <f t="shared" si="7"/>
        <v>70바2608</v>
      </c>
      <c r="H27" s="130">
        <f t="shared" si="8"/>
        <v>3</v>
      </c>
      <c r="I27" s="131">
        <f t="shared" si="9"/>
        <v>2855.9</v>
      </c>
      <c r="J27" s="132">
        <f t="shared" si="10"/>
        <v>3.4817185349718442E-2</v>
      </c>
      <c r="K27" s="132">
        <f t="shared" si="11"/>
        <v>0.35916754862218531</v>
      </c>
      <c r="L27" s="132">
        <f t="shared" si="12"/>
        <v>0.20273819111313421</v>
      </c>
      <c r="M27" s="133">
        <f t="shared" si="13"/>
        <v>12.525</v>
      </c>
      <c r="N27" s="134">
        <f t="shared" si="14"/>
        <v>3.7466297839560205</v>
      </c>
      <c r="O27" s="134">
        <f t="shared" si="15"/>
        <v>44.294268006582861</v>
      </c>
      <c r="P27" s="214">
        <f t="shared" si="16"/>
        <v>33</v>
      </c>
      <c r="Q27" s="215">
        <f t="shared" si="17"/>
        <v>107</v>
      </c>
      <c r="R27" s="215">
        <f t="shared" si="18"/>
        <v>1265</v>
      </c>
      <c r="T27">
        <v>530</v>
      </c>
      <c r="U27">
        <v>8842</v>
      </c>
      <c r="V27" t="s">
        <v>275</v>
      </c>
      <c r="W27">
        <v>2855.9</v>
      </c>
      <c r="X27">
        <v>1457.432</v>
      </c>
      <c r="Y27">
        <v>1.96</v>
      </c>
      <c r="Z27">
        <v>12.525</v>
      </c>
      <c r="AA27">
        <v>170.51691400000001</v>
      </c>
      <c r="AB27">
        <v>5.9369189999999996</v>
      </c>
      <c r="AC27">
        <v>61.244141999999997</v>
      </c>
      <c r="AD27" s="1">
        <v>579</v>
      </c>
      <c r="AE27">
        <v>107</v>
      </c>
      <c r="AF27">
        <v>1265</v>
      </c>
      <c r="AG27">
        <v>73</v>
      </c>
      <c r="AH27">
        <v>16.748484999999999</v>
      </c>
      <c r="AI27">
        <v>3595.6</v>
      </c>
      <c r="AJ27">
        <v>0</v>
      </c>
      <c r="AK27">
        <v>33</v>
      </c>
      <c r="AL27">
        <v>12962</v>
      </c>
      <c r="AM27">
        <v>0.83971279843430602</v>
      </c>
      <c r="AN27" t="s">
        <v>66</v>
      </c>
      <c r="AO27">
        <v>1412.587</v>
      </c>
      <c r="AP27" t="s">
        <v>276</v>
      </c>
      <c r="AQ27" t="s">
        <v>115</v>
      </c>
      <c r="AR27" t="s">
        <v>117</v>
      </c>
      <c r="AS27" t="s">
        <v>115</v>
      </c>
      <c r="AT27" t="s">
        <v>117</v>
      </c>
      <c r="AU27" t="s">
        <v>181</v>
      </c>
      <c r="AV27" t="s">
        <v>275</v>
      </c>
      <c r="AW27" t="s">
        <v>66</v>
      </c>
      <c r="AX27">
        <v>8842</v>
      </c>
      <c r="AY27" t="s">
        <v>337</v>
      </c>
      <c r="AZ27">
        <v>1</v>
      </c>
      <c r="BA27" t="s">
        <v>338</v>
      </c>
      <c r="BB27">
        <v>3</v>
      </c>
      <c r="BC27">
        <v>1</v>
      </c>
      <c r="BE27" t="s">
        <v>329</v>
      </c>
      <c r="BF27" t="s">
        <v>330</v>
      </c>
      <c r="BG27" t="s">
        <v>329</v>
      </c>
      <c r="BI27" t="s">
        <v>115</v>
      </c>
      <c r="BJ27" t="s">
        <v>275</v>
      </c>
      <c r="BK27" t="s">
        <v>66</v>
      </c>
      <c r="BL27">
        <v>0.83971279843430602</v>
      </c>
      <c r="BM27">
        <v>8842</v>
      </c>
      <c r="BN27" t="s">
        <v>117</v>
      </c>
      <c r="BO27" t="s">
        <v>181</v>
      </c>
      <c r="BP27">
        <v>3</v>
      </c>
      <c r="BQ27">
        <v>2855.9</v>
      </c>
      <c r="BR27">
        <v>3.4817185349718442E-2</v>
      </c>
      <c r="BS27">
        <v>0.35916754862218531</v>
      </c>
      <c r="BT27">
        <v>0.20273819111313421</v>
      </c>
      <c r="BU27">
        <v>12.525</v>
      </c>
      <c r="BV27">
        <v>3.7466297839560205</v>
      </c>
      <c r="BW27">
        <v>44.294268006582861</v>
      </c>
      <c r="BX27">
        <v>33</v>
      </c>
      <c r="BY27">
        <v>107</v>
      </c>
      <c r="BZ27">
        <v>1265</v>
      </c>
    </row>
    <row r="28" spans="1:78" ht="16.5">
      <c r="A28" s="249" t="str">
        <f t="shared" si="1"/>
        <v>인천제물포교통</v>
      </c>
      <c r="B28" s="108" t="str">
        <f t="shared" si="2"/>
        <v>정현성</v>
      </c>
      <c r="C28" s="109" t="str">
        <f t="shared" si="3"/>
        <v>D</v>
      </c>
      <c r="D28" s="110">
        <f t="shared" si="4"/>
        <v>0.81916666666666671</v>
      </c>
      <c r="E28" s="111">
        <f t="shared" si="5"/>
        <v>4027</v>
      </c>
      <c r="F28" s="112" t="str">
        <f t="shared" si="6"/>
        <v>급행97</v>
      </c>
      <c r="G28" s="113" t="str">
        <f t="shared" si="7"/>
        <v>70바2860</v>
      </c>
      <c r="H28" s="114">
        <f t="shared" si="8"/>
        <v>1</v>
      </c>
      <c r="I28" s="115">
        <f t="shared" si="9"/>
        <v>5473.5230000000001</v>
      </c>
      <c r="J28" s="116">
        <f t="shared" si="10"/>
        <v>4.680092221700944E-2</v>
      </c>
      <c r="K28" s="116">
        <f t="shared" si="11"/>
        <v>0.37417122236667844</v>
      </c>
      <c r="L28" s="116">
        <f t="shared" si="12"/>
        <v>0.26984448590057991</v>
      </c>
      <c r="M28" s="117">
        <f t="shared" si="13"/>
        <v>14.083</v>
      </c>
      <c r="N28" s="118">
        <f t="shared" si="14"/>
        <v>0.58463260316984145</v>
      </c>
      <c r="O28" s="118">
        <f t="shared" si="15"/>
        <v>67.470256359569518</v>
      </c>
      <c r="P28" s="216">
        <f t="shared" si="16"/>
        <v>67</v>
      </c>
      <c r="Q28" s="217">
        <f t="shared" si="17"/>
        <v>32</v>
      </c>
      <c r="R28" s="217">
        <f t="shared" si="18"/>
        <v>3693</v>
      </c>
      <c r="T28">
        <v>530</v>
      </c>
      <c r="U28">
        <v>4027</v>
      </c>
      <c r="V28" t="s">
        <v>243</v>
      </c>
      <c r="W28">
        <v>5473.5230000000001</v>
      </c>
      <c r="X28">
        <v>2784.7040000000002</v>
      </c>
      <c r="Y28">
        <v>1.966</v>
      </c>
      <c r="Z28">
        <v>14.083</v>
      </c>
      <c r="AA28">
        <v>328.47019399999999</v>
      </c>
      <c r="AB28">
        <v>15.372707999999999</v>
      </c>
      <c r="AC28">
        <v>122.904094</v>
      </c>
      <c r="AD28" s="1">
        <v>1477</v>
      </c>
      <c r="AE28">
        <v>32</v>
      </c>
      <c r="AF28">
        <v>3693</v>
      </c>
      <c r="AG28">
        <v>75</v>
      </c>
      <c r="AH28">
        <v>16.663682000000001</v>
      </c>
      <c r="AI28">
        <v>6812.5</v>
      </c>
      <c r="AJ28">
        <v>0</v>
      </c>
      <c r="AK28">
        <v>67</v>
      </c>
      <c r="AL28">
        <v>29573</v>
      </c>
      <c r="AM28">
        <v>0.81916666666666671</v>
      </c>
      <c r="AN28" t="s">
        <v>66</v>
      </c>
      <c r="AO28">
        <v>5473.5230000000001</v>
      </c>
      <c r="AP28" t="s">
        <v>277</v>
      </c>
      <c r="AQ28" t="s">
        <v>115</v>
      </c>
      <c r="AR28" t="s">
        <v>118</v>
      </c>
      <c r="AS28" t="s">
        <v>115</v>
      </c>
      <c r="AT28" t="s">
        <v>118</v>
      </c>
      <c r="AU28" t="s">
        <v>240</v>
      </c>
      <c r="AV28" t="s">
        <v>243</v>
      </c>
      <c r="AW28" t="s">
        <v>66</v>
      </c>
      <c r="AX28">
        <v>4027</v>
      </c>
      <c r="AY28" t="s">
        <v>323</v>
      </c>
      <c r="AZ28">
        <v>5</v>
      </c>
      <c r="BA28" t="s">
        <v>239</v>
      </c>
      <c r="BB28">
        <v>1</v>
      </c>
      <c r="BC28">
        <v>1</v>
      </c>
      <c r="BE28" t="s">
        <v>69</v>
      </c>
      <c r="BF28">
        <v>1</v>
      </c>
      <c r="BG28" t="s">
        <v>215</v>
      </c>
      <c r="BI28" t="s">
        <v>115</v>
      </c>
      <c r="BJ28" t="s">
        <v>243</v>
      </c>
      <c r="BK28" t="s">
        <v>66</v>
      </c>
      <c r="BL28">
        <v>0.81916666666666671</v>
      </c>
      <c r="BM28">
        <v>4027</v>
      </c>
      <c r="BN28" t="s">
        <v>118</v>
      </c>
      <c r="BO28" t="s">
        <v>240</v>
      </c>
      <c r="BP28">
        <v>1</v>
      </c>
      <c r="BQ28">
        <v>5473.5230000000001</v>
      </c>
      <c r="BR28">
        <v>4.680092221700944E-2</v>
      </c>
      <c r="BS28">
        <v>0.37417122236667844</v>
      </c>
      <c r="BT28">
        <v>0.26984448590057991</v>
      </c>
      <c r="BU28">
        <v>14.083</v>
      </c>
      <c r="BV28">
        <v>0.58463260316984145</v>
      </c>
      <c r="BW28">
        <v>67.470256359569518</v>
      </c>
      <c r="BX28">
        <v>67</v>
      </c>
      <c r="BY28">
        <v>32</v>
      </c>
      <c r="BZ28">
        <v>3693</v>
      </c>
    </row>
    <row r="29" spans="1:78" ht="16.5">
      <c r="A29" s="248" t="str">
        <f t="shared" si="1"/>
        <v>인천제물포교통</v>
      </c>
      <c r="B29" s="124" t="str">
        <f t="shared" si="2"/>
        <v>조대식</v>
      </c>
      <c r="C29" s="125" t="str">
        <f t="shared" si="3"/>
        <v>D</v>
      </c>
      <c r="D29" s="126">
        <f t="shared" si="4"/>
        <v>0.82</v>
      </c>
      <c r="E29" s="127">
        <f t="shared" si="5"/>
        <v>946</v>
      </c>
      <c r="F29" s="128" t="str">
        <f t="shared" si="6"/>
        <v>급행97</v>
      </c>
      <c r="G29" s="129" t="str">
        <f t="shared" si="7"/>
        <v>70바2859</v>
      </c>
      <c r="H29" s="130">
        <f t="shared" si="8"/>
        <v>1</v>
      </c>
      <c r="I29" s="131">
        <f t="shared" si="9"/>
        <v>2726.7139999999999</v>
      </c>
      <c r="J29" s="132">
        <f t="shared" si="10"/>
        <v>5.5962805422800722E-2</v>
      </c>
      <c r="K29" s="132">
        <f t="shared" si="11"/>
        <v>0.35596457196287629</v>
      </c>
      <c r="L29" s="132">
        <f t="shared" si="12"/>
        <v>0.22151204710138284</v>
      </c>
      <c r="M29" s="133">
        <f t="shared" si="13"/>
        <v>10.930999999999999</v>
      </c>
      <c r="N29" s="134">
        <f t="shared" si="14"/>
        <v>3.0072827586611579</v>
      </c>
      <c r="O29" s="134">
        <f t="shared" si="15"/>
        <v>31.173052986121757</v>
      </c>
      <c r="P29" s="214">
        <f t="shared" si="16"/>
        <v>21</v>
      </c>
      <c r="Q29" s="215">
        <f t="shared" si="17"/>
        <v>82</v>
      </c>
      <c r="R29" s="215">
        <f t="shared" si="18"/>
        <v>850</v>
      </c>
      <c r="T29">
        <v>530</v>
      </c>
      <c r="U29">
        <v>946</v>
      </c>
      <c r="V29" t="s">
        <v>206</v>
      </c>
      <c r="W29">
        <v>2726.7139999999999</v>
      </c>
      <c r="X29">
        <v>1231.452</v>
      </c>
      <c r="Y29">
        <v>2.214</v>
      </c>
      <c r="Z29">
        <v>10.930999999999999</v>
      </c>
      <c r="AA29">
        <v>164.672177</v>
      </c>
      <c r="AB29">
        <v>9.2155170000000002</v>
      </c>
      <c r="AC29">
        <v>58.617460999999999</v>
      </c>
      <c r="AD29" s="1">
        <v>604</v>
      </c>
      <c r="AE29">
        <v>82</v>
      </c>
      <c r="AF29">
        <v>850</v>
      </c>
      <c r="AG29">
        <v>74</v>
      </c>
      <c r="AH29">
        <v>16.558437000000001</v>
      </c>
      <c r="AI29">
        <v>1601.7</v>
      </c>
      <c r="AJ29">
        <v>0</v>
      </c>
      <c r="AK29">
        <v>21</v>
      </c>
      <c r="AL29">
        <v>12397</v>
      </c>
      <c r="AM29">
        <v>0.82</v>
      </c>
      <c r="AN29" t="s">
        <v>66</v>
      </c>
      <c r="AO29">
        <v>2726.7139999999999</v>
      </c>
      <c r="AP29" t="s">
        <v>278</v>
      </c>
      <c r="AQ29" t="s">
        <v>115</v>
      </c>
      <c r="AR29" t="s">
        <v>118</v>
      </c>
      <c r="AS29" t="s">
        <v>115</v>
      </c>
      <c r="AT29" t="s">
        <v>118</v>
      </c>
      <c r="AU29" t="s">
        <v>189</v>
      </c>
      <c r="AV29" t="s">
        <v>206</v>
      </c>
      <c r="AW29" t="s">
        <v>66</v>
      </c>
      <c r="AX29">
        <v>946</v>
      </c>
      <c r="AY29" t="s">
        <v>323</v>
      </c>
      <c r="AZ29">
        <v>4</v>
      </c>
      <c r="BA29" t="s">
        <v>238</v>
      </c>
      <c r="BB29">
        <v>1</v>
      </c>
      <c r="BC29">
        <v>1</v>
      </c>
      <c r="BE29" t="s">
        <v>66</v>
      </c>
      <c r="BF29">
        <v>0</v>
      </c>
      <c r="BG29" t="s">
        <v>214</v>
      </c>
      <c r="BI29" t="s">
        <v>115</v>
      </c>
      <c r="BJ29" t="s">
        <v>206</v>
      </c>
      <c r="BK29" t="s">
        <v>66</v>
      </c>
      <c r="BL29">
        <v>0.82</v>
      </c>
      <c r="BM29">
        <v>946</v>
      </c>
      <c r="BN29" t="s">
        <v>118</v>
      </c>
      <c r="BO29" t="s">
        <v>189</v>
      </c>
      <c r="BP29">
        <v>1</v>
      </c>
      <c r="BQ29">
        <v>2726.7139999999999</v>
      </c>
      <c r="BR29">
        <v>5.5962805422800722E-2</v>
      </c>
      <c r="BS29">
        <v>0.35596457196287629</v>
      </c>
      <c r="BT29">
        <v>0.22151204710138284</v>
      </c>
      <c r="BU29">
        <v>10.930999999999999</v>
      </c>
      <c r="BV29">
        <v>3.0072827586611579</v>
      </c>
      <c r="BW29">
        <v>31.173052986121757</v>
      </c>
      <c r="BX29">
        <v>21</v>
      </c>
      <c r="BY29">
        <v>82</v>
      </c>
      <c r="BZ29">
        <v>850</v>
      </c>
    </row>
    <row r="30" spans="1:78" ht="16.5">
      <c r="A30" s="249" t="str">
        <f t="shared" si="1"/>
        <v>인천제물포교통</v>
      </c>
      <c r="B30" s="108" t="str">
        <f t="shared" si="2"/>
        <v>조영돈</v>
      </c>
      <c r="C30" s="109" t="str">
        <f t="shared" si="3"/>
        <v>F</v>
      </c>
      <c r="D30" s="110">
        <f t="shared" si="4"/>
        <v>0.71846153846153848</v>
      </c>
      <c r="E30" s="111">
        <f t="shared" si="5"/>
        <v>1062</v>
      </c>
      <c r="F30" s="112" t="str">
        <f t="shared" si="6"/>
        <v>78</v>
      </c>
      <c r="G30" s="113" t="str">
        <f t="shared" si="7"/>
        <v>70바2608</v>
      </c>
      <c r="H30" s="114">
        <f t="shared" si="8"/>
        <v>1</v>
      </c>
      <c r="I30" s="115">
        <f t="shared" si="9"/>
        <v>5551.5919999999996</v>
      </c>
      <c r="J30" s="116">
        <f t="shared" si="10"/>
        <v>5.0331740037638677E-2</v>
      </c>
      <c r="K30" s="116">
        <f t="shared" si="11"/>
        <v>0.35773532518479711</v>
      </c>
      <c r="L30" s="116">
        <f t="shared" si="12"/>
        <v>0.18210992450453853</v>
      </c>
      <c r="M30" s="117">
        <f t="shared" si="13"/>
        <v>13.193</v>
      </c>
      <c r="N30" s="118">
        <f t="shared" si="14"/>
        <v>2.1075035773522264</v>
      </c>
      <c r="O30" s="118">
        <f t="shared" si="15"/>
        <v>35.719483708456963</v>
      </c>
      <c r="P30" s="216">
        <f t="shared" si="16"/>
        <v>73</v>
      </c>
      <c r="Q30" s="217">
        <f t="shared" si="17"/>
        <v>117</v>
      </c>
      <c r="R30" s="217">
        <f t="shared" si="18"/>
        <v>1983</v>
      </c>
      <c r="T30">
        <v>530</v>
      </c>
      <c r="U30">
        <v>1062</v>
      </c>
      <c r="V30" t="s">
        <v>226</v>
      </c>
      <c r="W30">
        <v>5551.5919999999996</v>
      </c>
      <c r="X30">
        <v>2971.4430000000002</v>
      </c>
      <c r="Y30">
        <v>1.8680000000000001</v>
      </c>
      <c r="Z30">
        <v>13.193</v>
      </c>
      <c r="AA30">
        <v>320.687701</v>
      </c>
      <c r="AB30">
        <v>16.14077</v>
      </c>
      <c r="AC30">
        <v>114.72131899999999</v>
      </c>
      <c r="AD30" s="1">
        <v>1011</v>
      </c>
      <c r="AE30">
        <v>117</v>
      </c>
      <c r="AF30">
        <v>1983</v>
      </c>
      <c r="AG30">
        <v>73</v>
      </c>
      <c r="AH30">
        <v>17.311520999999999</v>
      </c>
      <c r="AI30">
        <v>3280</v>
      </c>
      <c r="AJ30">
        <v>0</v>
      </c>
      <c r="AK30">
        <v>73</v>
      </c>
      <c r="AL30">
        <v>30839</v>
      </c>
      <c r="AM30">
        <v>0.71846153846153848</v>
      </c>
      <c r="AN30" t="s">
        <v>69</v>
      </c>
      <c r="AO30">
        <v>5551.5919999999996</v>
      </c>
      <c r="AP30" t="s">
        <v>279</v>
      </c>
      <c r="AQ30" t="s">
        <v>115</v>
      </c>
      <c r="AR30" t="s">
        <v>117</v>
      </c>
      <c r="AS30" t="s">
        <v>115</v>
      </c>
      <c r="AT30" t="s">
        <v>117</v>
      </c>
      <c r="AU30" t="s">
        <v>181</v>
      </c>
      <c r="AV30" t="s">
        <v>226</v>
      </c>
      <c r="AW30" t="s">
        <v>69</v>
      </c>
      <c r="AX30">
        <v>1062</v>
      </c>
      <c r="AY30" t="s">
        <v>339</v>
      </c>
      <c r="AZ30">
        <v>1</v>
      </c>
      <c r="BA30" t="s">
        <v>221</v>
      </c>
      <c r="BB30">
        <v>1</v>
      </c>
      <c r="BC30">
        <v>1</v>
      </c>
      <c r="BE30" t="s">
        <v>66</v>
      </c>
      <c r="BF30">
        <v>-1</v>
      </c>
      <c r="BG30" t="s">
        <v>247</v>
      </c>
      <c r="BI30" t="s">
        <v>115</v>
      </c>
      <c r="BJ30" t="s">
        <v>226</v>
      </c>
      <c r="BK30" t="s">
        <v>69</v>
      </c>
      <c r="BL30">
        <v>0.71846153846153848</v>
      </c>
      <c r="BM30">
        <v>1062</v>
      </c>
      <c r="BN30" t="s">
        <v>117</v>
      </c>
      <c r="BO30" t="s">
        <v>181</v>
      </c>
      <c r="BP30">
        <v>1</v>
      </c>
      <c r="BQ30">
        <v>5551.5919999999996</v>
      </c>
      <c r="BR30">
        <v>5.0331740037638677E-2</v>
      </c>
      <c r="BS30">
        <v>0.35773532518479711</v>
      </c>
      <c r="BT30">
        <v>0.18210992450453853</v>
      </c>
      <c r="BU30">
        <v>13.193</v>
      </c>
      <c r="BV30">
        <v>2.1075035773522264</v>
      </c>
      <c r="BW30">
        <v>35.719483708456963</v>
      </c>
      <c r="BX30">
        <v>73</v>
      </c>
      <c r="BY30">
        <v>117</v>
      </c>
      <c r="BZ30">
        <v>1983</v>
      </c>
    </row>
    <row r="31" spans="1:78" ht="16.5">
      <c r="A31" s="248" t="str">
        <f t="shared" si="1"/>
        <v>인천제물포교통</v>
      </c>
      <c r="B31" s="124" t="str">
        <f t="shared" si="2"/>
        <v>차명옥</v>
      </c>
      <c r="C31" s="125" t="str">
        <f t="shared" si="3"/>
        <v>D</v>
      </c>
      <c r="D31" s="126">
        <f t="shared" si="4"/>
        <v>0.81633763325664277</v>
      </c>
      <c r="E31" s="127">
        <f t="shared" si="5"/>
        <v>5343</v>
      </c>
      <c r="F31" s="128" t="str">
        <f t="shared" si="6"/>
        <v>급행97</v>
      </c>
      <c r="G31" s="129" t="str">
        <f t="shared" si="7"/>
        <v>70바2854</v>
      </c>
      <c r="H31" s="130">
        <f t="shared" si="8"/>
        <v>5</v>
      </c>
      <c r="I31" s="131">
        <f t="shared" si="9"/>
        <v>866.68600000000004</v>
      </c>
      <c r="J31" s="132">
        <f t="shared" si="10"/>
        <v>2.7495520393057422E-2</v>
      </c>
      <c r="K31" s="132">
        <f t="shared" si="11"/>
        <v>0.38234885803950952</v>
      </c>
      <c r="L31" s="132">
        <f t="shared" si="12"/>
        <v>0.21461059714821745</v>
      </c>
      <c r="M31" s="133">
        <f t="shared" si="13"/>
        <v>13.587</v>
      </c>
      <c r="N31" s="134">
        <f t="shared" si="14"/>
        <v>0.34614612443260878</v>
      </c>
      <c r="O31" s="134">
        <f t="shared" si="15"/>
        <v>14.538137226169569</v>
      </c>
      <c r="P31" s="214">
        <f t="shared" si="16"/>
        <v>15</v>
      </c>
      <c r="Q31" s="215">
        <f t="shared" si="17"/>
        <v>3</v>
      </c>
      <c r="R31" s="215">
        <f t="shared" si="18"/>
        <v>126</v>
      </c>
      <c r="T31">
        <v>530</v>
      </c>
      <c r="U31">
        <v>5343</v>
      </c>
      <c r="V31" t="s">
        <v>207</v>
      </c>
      <c r="W31">
        <v>866.68600000000004</v>
      </c>
      <c r="X31">
        <v>440.29</v>
      </c>
      <c r="Y31">
        <v>1.968</v>
      </c>
      <c r="Z31">
        <v>13.587</v>
      </c>
      <c r="AA31">
        <v>53.937767999999998</v>
      </c>
      <c r="AB31">
        <v>1.483047</v>
      </c>
      <c r="AC31">
        <v>20.623044</v>
      </c>
      <c r="AD31" s="1">
        <v>186</v>
      </c>
      <c r="AE31">
        <v>3</v>
      </c>
      <c r="AF31">
        <v>126</v>
      </c>
      <c r="AG31">
        <v>72</v>
      </c>
      <c r="AH31">
        <v>16.068258</v>
      </c>
      <c r="AI31">
        <v>633.79999999999995</v>
      </c>
      <c r="AJ31">
        <v>0</v>
      </c>
      <c r="AK31">
        <v>15</v>
      </c>
      <c r="AL31">
        <v>6807</v>
      </c>
      <c r="AM31">
        <v>0.81633763325664277</v>
      </c>
      <c r="AN31" t="s">
        <v>66</v>
      </c>
      <c r="AO31">
        <v>252.05</v>
      </c>
      <c r="AP31" t="s">
        <v>280</v>
      </c>
      <c r="AQ31" t="s">
        <v>115</v>
      </c>
      <c r="AR31" t="s">
        <v>118</v>
      </c>
      <c r="AS31" t="s">
        <v>115</v>
      </c>
      <c r="AT31" t="s">
        <v>118</v>
      </c>
      <c r="AU31" t="s">
        <v>187</v>
      </c>
      <c r="AV31" t="s">
        <v>207</v>
      </c>
      <c r="AW31" t="s">
        <v>66</v>
      </c>
      <c r="AX31">
        <v>5343</v>
      </c>
      <c r="AY31" t="s">
        <v>323</v>
      </c>
      <c r="AZ31">
        <v>6</v>
      </c>
      <c r="BA31" t="s">
        <v>250</v>
      </c>
      <c r="BB31">
        <v>5</v>
      </c>
      <c r="BC31">
        <v>1</v>
      </c>
      <c r="BE31" t="s">
        <v>66</v>
      </c>
      <c r="BF31">
        <v>0</v>
      </c>
      <c r="BG31" t="s">
        <v>214</v>
      </c>
      <c r="BI31" t="s">
        <v>115</v>
      </c>
      <c r="BJ31" t="s">
        <v>207</v>
      </c>
      <c r="BK31" t="s">
        <v>66</v>
      </c>
      <c r="BL31">
        <v>0.81633763325664277</v>
      </c>
      <c r="BM31">
        <v>5343</v>
      </c>
      <c r="BN31" t="s">
        <v>118</v>
      </c>
      <c r="BO31" t="s">
        <v>187</v>
      </c>
      <c r="BP31">
        <v>5</v>
      </c>
      <c r="BQ31">
        <v>866.68600000000004</v>
      </c>
      <c r="BR31">
        <v>2.7495520393057422E-2</v>
      </c>
      <c r="BS31">
        <v>0.38234885803950952</v>
      </c>
      <c r="BT31">
        <v>0.21461059714821745</v>
      </c>
      <c r="BU31">
        <v>13.587</v>
      </c>
      <c r="BV31">
        <v>0.34614612443260878</v>
      </c>
      <c r="BW31">
        <v>14.538137226169569</v>
      </c>
      <c r="BX31">
        <v>15</v>
      </c>
      <c r="BY31">
        <v>3</v>
      </c>
      <c r="BZ31">
        <v>126</v>
      </c>
    </row>
    <row r="32" spans="1:78" ht="16.5">
      <c r="A32" s="249" t="str">
        <f t="shared" si="1"/>
        <v>인천제물포교통</v>
      </c>
      <c r="B32" s="108" t="str">
        <f t="shared" si="2"/>
        <v>최준수</v>
      </c>
      <c r="C32" s="109" t="str">
        <f t="shared" si="3"/>
        <v>B</v>
      </c>
      <c r="D32" s="110">
        <f t="shared" si="4"/>
        <v>0.91045454545454541</v>
      </c>
      <c r="E32" s="111">
        <f t="shared" si="5"/>
        <v>2108</v>
      </c>
      <c r="F32" s="112" t="str">
        <f t="shared" si="6"/>
        <v>30</v>
      </c>
      <c r="G32" s="113" t="str">
        <f t="shared" si="7"/>
        <v>70바2713</v>
      </c>
      <c r="H32" s="114">
        <f t="shared" si="8"/>
        <v>1</v>
      </c>
      <c r="I32" s="115">
        <f t="shared" si="9"/>
        <v>421.58600000000001</v>
      </c>
      <c r="J32" s="116">
        <f t="shared" si="10"/>
        <v>1.8357098345364881E-2</v>
      </c>
      <c r="K32" s="116">
        <f t="shared" si="11"/>
        <v>0.35663987405171865</v>
      </c>
      <c r="L32" s="116">
        <f t="shared" si="12"/>
        <v>0.28463943299824945</v>
      </c>
      <c r="M32" s="117">
        <f t="shared" si="13"/>
        <v>11.635999999999999</v>
      </c>
      <c r="N32" s="118">
        <f t="shared" si="14"/>
        <v>0</v>
      </c>
      <c r="O32" s="118">
        <f t="shared" si="15"/>
        <v>3.7951924399766597</v>
      </c>
      <c r="P32" s="216">
        <f t="shared" si="16"/>
        <v>3</v>
      </c>
      <c r="Q32" s="217">
        <f t="shared" si="17"/>
        <v>0</v>
      </c>
      <c r="R32" s="217">
        <f t="shared" si="18"/>
        <v>16</v>
      </c>
      <c r="T32">
        <v>530</v>
      </c>
      <c r="U32">
        <v>2108</v>
      </c>
      <c r="V32" t="s">
        <v>244</v>
      </c>
      <c r="W32">
        <v>421.58600000000001</v>
      </c>
      <c r="X32">
        <v>210.453</v>
      </c>
      <c r="Y32">
        <v>2.0030000000000001</v>
      </c>
      <c r="Z32">
        <v>11.635999999999999</v>
      </c>
      <c r="AA32">
        <v>24.93722</v>
      </c>
      <c r="AB32">
        <v>0.45777499999999999</v>
      </c>
      <c r="AC32">
        <v>8.8936069999999994</v>
      </c>
      <c r="AD32" s="1">
        <v>120</v>
      </c>
      <c r="AE32">
        <v>0</v>
      </c>
      <c r="AF32">
        <v>16</v>
      </c>
      <c r="AG32">
        <v>75</v>
      </c>
      <c r="AH32">
        <v>16.905894</v>
      </c>
      <c r="AI32">
        <v>586.1</v>
      </c>
      <c r="AJ32">
        <v>0</v>
      </c>
      <c r="AK32">
        <v>3</v>
      </c>
      <c r="AL32">
        <v>666</v>
      </c>
      <c r="AM32">
        <v>0.91045454545454541</v>
      </c>
      <c r="AN32" t="s">
        <v>67</v>
      </c>
      <c r="AO32">
        <v>421.58600000000001</v>
      </c>
      <c r="AP32" t="s">
        <v>281</v>
      </c>
      <c r="AQ32" t="s">
        <v>115</v>
      </c>
      <c r="AR32" t="s">
        <v>116</v>
      </c>
      <c r="AS32" t="s">
        <v>115</v>
      </c>
      <c r="AT32" t="s">
        <v>116</v>
      </c>
      <c r="AU32" t="s">
        <v>175</v>
      </c>
      <c r="AV32" t="s">
        <v>244</v>
      </c>
      <c r="AW32" t="s">
        <v>67</v>
      </c>
      <c r="AX32">
        <v>2108</v>
      </c>
      <c r="AY32" t="s">
        <v>333</v>
      </c>
      <c r="AZ32">
        <v>2</v>
      </c>
      <c r="BA32" t="s">
        <v>246</v>
      </c>
      <c r="BB32">
        <v>1</v>
      </c>
      <c r="BC32">
        <v>1</v>
      </c>
      <c r="BE32" t="s">
        <v>68</v>
      </c>
      <c r="BF32">
        <v>1</v>
      </c>
      <c r="BG32" t="s">
        <v>215</v>
      </c>
      <c r="BI32" t="s">
        <v>115</v>
      </c>
      <c r="BJ32" t="s">
        <v>244</v>
      </c>
      <c r="BK32" t="s">
        <v>67</v>
      </c>
      <c r="BL32">
        <v>0.91045454545454541</v>
      </c>
      <c r="BM32">
        <v>2108</v>
      </c>
      <c r="BN32" t="s">
        <v>116</v>
      </c>
      <c r="BO32" t="s">
        <v>175</v>
      </c>
      <c r="BP32">
        <v>1</v>
      </c>
      <c r="BQ32">
        <v>421.58600000000001</v>
      </c>
      <c r="BR32">
        <v>1.8357098345364881E-2</v>
      </c>
      <c r="BS32">
        <v>0.35663987405171865</v>
      </c>
      <c r="BT32">
        <v>0.28463943299824945</v>
      </c>
      <c r="BU32">
        <v>11.635999999999999</v>
      </c>
      <c r="BV32">
        <v>0</v>
      </c>
      <c r="BW32">
        <v>3.7951924399766597</v>
      </c>
      <c r="BX32">
        <v>3</v>
      </c>
      <c r="BY32">
        <v>0</v>
      </c>
      <c r="BZ32">
        <v>16</v>
      </c>
    </row>
    <row r="33" spans="1:78" ht="16.5">
      <c r="A33" s="248" t="str">
        <f t="shared" si="1"/>
        <v>인천제물포교통</v>
      </c>
      <c r="B33" s="124" t="str">
        <f t="shared" si="2"/>
        <v>최준호</v>
      </c>
      <c r="C33" s="125" t="str">
        <f t="shared" si="3"/>
        <v>A</v>
      </c>
      <c r="D33" s="126">
        <f t="shared" si="4"/>
        <v>0.95208333333333339</v>
      </c>
      <c r="E33" s="127">
        <f t="shared" si="5"/>
        <v>5838</v>
      </c>
      <c r="F33" s="128" t="str">
        <f t="shared" si="6"/>
        <v>급행97</v>
      </c>
      <c r="G33" s="129" t="str">
        <f t="shared" si="7"/>
        <v>70바2858</v>
      </c>
      <c r="H33" s="130">
        <f t="shared" si="8"/>
        <v>1</v>
      </c>
      <c r="I33" s="131">
        <f t="shared" si="9"/>
        <v>608.23</v>
      </c>
      <c r="J33" s="132">
        <f t="shared" si="10"/>
        <v>9.381672669435525E-3</v>
      </c>
      <c r="K33" s="132">
        <f t="shared" si="11"/>
        <v>0.36529443830249203</v>
      </c>
      <c r="L33" s="132">
        <f t="shared" si="12"/>
        <v>0.31238182924222746</v>
      </c>
      <c r="M33" s="133">
        <f t="shared" si="13"/>
        <v>13.382</v>
      </c>
      <c r="N33" s="134">
        <f t="shared" si="14"/>
        <v>0</v>
      </c>
      <c r="O33" s="134">
        <f t="shared" si="15"/>
        <v>29.265245055324467</v>
      </c>
      <c r="P33" s="214">
        <f t="shared" si="16"/>
        <v>5</v>
      </c>
      <c r="Q33" s="215">
        <f t="shared" si="17"/>
        <v>0</v>
      </c>
      <c r="R33" s="215">
        <f t="shared" si="18"/>
        <v>178</v>
      </c>
      <c r="T33">
        <v>530</v>
      </c>
      <c r="U33">
        <v>5838</v>
      </c>
      <c r="V33" t="s">
        <v>282</v>
      </c>
      <c r="W33">
        <v>608.23</v>
      </c>
      <c r="X33">
        <v>266.18400000000003</v>
      </c>
      <c r="Y33">
        <v>2.2850000000000001</v>
      </c>
      <c r="Z33">
        <v>13.382</v>
      </c>
      <c r="AA33">
        <v>31.325544000000001</v>
      </c>
      <c r="AB33">
        <v>0.29388599999999998</v>
      </c>
      <c r="AC33">
        <v>11.443047</v>
      </c>
      <c r="AD33" s="1">
        <v>190</v>
      </c>
      <c r="AE33">
        <v>0</v>
      </c>
      <c r="AF33">
        <v>178</v>
      </c>
      <c r="AG33">
        <v>78</v>
      </c>
      <c r="AH33">
        <v>19.416422000000001</v>
      </c>
      <c r="AI33">
        <v>619.6</v>
      </c>
      <c r="AJ33">
        <v>0</v>
      </c>
      <c r="AK33">
        <v>5</v>
      </c>
      <c r="AL33">
        <v>2819</v>
      </c>
      <c r="AM33">
        <v>0.95208333333333339</v>
      </c>
      <c r="AN33" t="s">
        <v>284</v>
      </c>
      <c r="AO33">
        <v>608.23</v>
      </c>
      <c r="AP33" t="s">
        <v>283</v>
      </c>
      <c r="AQ33" t="s">
        <v>115</v>
      </c>
      <c r="AR33" t="s">
        <v>118</v>
      </c>
      <c r="AS33" t="s">
        <v>115</v>
      </c>
      <c r="AT33" t="s">
        <v>118</v>
      </c>
      <c r="AU33" t="s">
        <v>188</v>
      </c>
      <c r="AV33" t="s">
        <v>282</v>
      </c>
      <c r="AW33" t="s">
        <v>284</v>
      </c>
      <c r="AX33">
        <v>5838</v>
      </c>
      <c r="AY33" t="s">
        <v>340</v>
      </c>
      <c r="AZ33">
        <v>1</v>
      </c>
      <c r="BA33" t="s">
        <v>341</v>
      </c>
      <c r="BB33">
        <v>1</v>
      </c>
      <c r="BC33">
        <v>1</v>
      </c>
      <c r="BE33" t="s">
        <v>329</v>
      </c>
      <c r="BF33" t="s">
        <v>330</v>
      </c>
      <c r="BG33" t="s">
        <v>329</v>
      </c>
      <c r="BI33" t="s">
        <v>115</v>
      </c>
      <c r="BJ33" t="s">
        <v>282</v>
      </c>
      <c r="BK33" t="s">
        <v>284</v>
      </c>
      <c r="BL33">
        <v>0.95208333333333339</v>
      </c>
      <c r="BM33">
        <v>5838</v>
      </c>
      <c r="BN33" t="s">
        <v>118</v>
      </c>
      <c r="BO33" t="s">
        <v>188</v>
      </c>
      <c r="BP33">
        <v>1</v>
      </c>
      <c r="BQ33">
        <v>608.23</v>
      </c>
      <c r="BR33">
        <v>9.381672669435525E-3</v>
      </c>
      <c r="BS33">
        <v>0.36529443830249203</v>
      </c>
      <c r="BT33">
        <v>0.31238182924222746</v>
      </c>
      <c r="BU33">
        <v>13.382</v>
      </c>
      <c r="BV33">
        <v>0</v>
      </c>
      <c r="BW33">
        <v>29.265245055324467</v>
      </c>
      <c r="BX33">
        <v>5</v>
      </c>
      <c r="BY33">
        <v>0</v>
      </c>
      <c r="BZ33">
        <v>178</v>
      </c>
    </row>
    <row r="34" spans="1:78" ht="16.5">
      <c r="A34" s="249" t="str">
        <f t="shared" si="1"/>
        <v>인천제물포교통</v>
      </c>
      <c r="B34" s="108" t="str">
        <f t="shared" si="2"/>
        <v>표정철</v>
      </c>
      <c r="C34" s="109" t="str">
        <f t="shared" si="3"/>
        <v>D</v>
      </c>
      <c r="D34" s="110">
        <f t="shared" si="4"/>
        <v>0.80166666666666664</v>
      </c>
      <c r="E34" s="111">
        <f t="shared" si="5"/>
        <v>1558</v>
      </c>
      <c r="F34" s="112" t="str">
        <f t="shared" si="6"/>
        <v>급행97</v>
      </c>
      <c r="G34" s="113" t="str">
        <f t="shared" si="7"/>
        <v>70바2835</v>
      </c>
      <c r="H34" s="114">
        <f t="shared" si="8"/>
        <v>1</v>
      </c>
      <c r="I34" s="115">
        <f t="shared" si="9"/>
        <v>2082.029</v>
      </c>
      <c r="J34" s="116">
        <f t="shared" si="10"/>
        <v>1.2683065935701234E-2</v>
      </c>
      <c r="K34" s="116">
        <f t="shared" si="11"/>
        <v>0.38298144961565245</v>
      </c>
      <c r="L34" s="116">
        <f t="shared" si="12"/>
        <v>0.23390644414655126</v>
      </c>
      <c r="M34" s="117">
        <f t="shared" si="13"/>
        <v>15.786</v>
      </c>
      <c r="N34" s="118">
        <f t="shared" si="14"/>
        <v>0.19212028266657188</v>
      </c>
      <c r="O34" s="118">
        <f t="shared" si="15"/>
        <v>66.713768155967088</v>
      </c>
      <c r="P34" s="216">
        <f t="shared" si="16"/>
        <v>22</v>
      </c>
      <c r="Q34" s="217">
        <f t="shared" si="17"/>
        <v>4</v>
      </c>
      <c r="R34" s="217">
        <f t="shared" si="18"/>
        <v>1389</v>
      </c>
      <c r="T34">
        <v>530</v>
      </c>
      <c r="U34">
        <v>1558</v>
      </c>
      <c r="V34" t="s">
        <v>208</v>
      </c>
      <c r="W34">
        <v>2082.029</v>
      </c>
      <c r="X34">
        <v>1082.123</v>
      </c>
      <c r="Y34">
        <v>1.9239999999999999</v>
      </c>
      <c r="Z34">
        <v>15.786</v>
      </c>
      <c r="AA34">
        <v>120.25885599999999</v>
      </c>
      <c r="AB34">
        <v>1.5252509999999999</v>
      </c>
      <c r="AC34">
        <v>46.056910999999999</v>
      </c>
      <c r="AD34" s="1">
        <v>487</v>
      </c>
      <c r="AE34">
        <v>4</v>
      </c>
      <c r="AF34">
        <v>1389</v>
      </c>
      <c r="AG34">
        <v>78</v>
      </c>
      <c r="AH34">
        <v>17.312895000000001</v>
      </c>
      <c r="AI34">
        <v>2370.6</v>
      </c>
      <c r="AJ34">
        <v>0</v>
      </c>
      <c r="AK34">
        <v>22</v>
      </c>
      <c r="AL34">
        <v>4213</v>
      </c>
      <c r="AM34">
        <v>0.80166666666666664</v>
      </c>
      <c r="AN34" t="s">
        <v>66</v>
      </c>
      <c r="AO34">
        <v>2082.029</v>
      </c>
      <c r="AP34" t="s">
        <v>285</v>
      </c>
      <c r="AQ34" t="s">
        <v>115</v>
      </c>
      <c r="AR34" t="s">
        <v>118</v>
      </c>
      <c r="AS34" t="s">
        <v>115</v>
      </c>
      <c r="AT34" t="s">
        <v>118</v>
      </c>
      <c r="AU34" t="s">
        <v>186</v>
      </c>
      <c r="AV34" t="s">
        <v>208</v>
      </c>
      <c r="AW34" t="s">
        <v>66</v>
      </c>
      <c r="AX34">
        <v>1558</v>
      </c>
      <c r="AY34" t="s">
        <v>323</v>
      </c>
      <c r="AZ34">
        <v>10</v>
      </c>
      <c r="BA34" t="s">
        <v>342</v>
      </c>
      <c r="BB34">
        <v>1</v>
      </c>
      <c r="BC34">
        <v>1</v>
      </c>
      <c r="BE34" t="s">
        <v>66</v>
      </c>
      <c r="BF34">
        <v>0</v>
      </c>
      <c r="BG34" t="s">
        <v>214</v>
      </c>
      <c r="BI34" t="s">
        <v>115</v>
      </c>
      <c r="BJ34" t="s">
        <v>208</v>
      </c>
      <c r="BK34" t="s">
        <v>66</v>
      </c>
      <c r="BL34">
        <v>0.80166666666666664</v>
      </c>
      <c r="BM34">
        <v>1558</v>
      </c>
      <c r="BN34" t="s">
        <v>118</v>
      </c>
      <c r="BO34" t="s">
        <v>186</v>
      </c>
      <c r="BP34">
        <v>1</v>
      </c>
      <c r="BQ34">
        <v>2082.029</v>
      </c>
      <c r="BR34">
        <v>1.2683065935701234E-2</v>
      </c>
      <c r="BS34">
        <v>0.38298144961565245</v>
      </c>
      <c r="BT34">
        <v>0.23390644414655126</v>
      </c>
      <c r="BU34">
        <v>15.786</v>
      </c>
      <c r="BV34">
        <v>0.19212028266657188</v>
      </c>
      <c r="BW34">
        <v>66.713768155967088</v>
      </c>
      <c r="BX34">
        <v>22</v>
      </c>
      <c r="BY34">
        <v>4</v>
      </c>
      <c r="BZ34">
        <v>1389</v>
      </c>
    </row>
    <row r="35" spans="1:78" ht="16.5">
      <c r="A35" s="248" t="str">
        <f t="shared" si="1"/>
        <v>인천제물포교통</v>
      </c>
      <c r="B35" s="124" t="str">
        <f t="shared" si="2"/>
        <v>하태권</v>
      </c>
      <c r="C35" s="125" t="str">
        <f t="shared" si="3"/>
        <v>D</v>
      </c>
      <c r="D35" s="126">
        <f t="shared" si="4"/>
        <v>0.83990032151162475</v>
      </c>
      <c r="E35" s="127">
        <f t="shared" si="5"/>
        <v>3999</v>
      </c>
      <c r="F35" s="128" t="str">
        <f t="shared" si="6"/>
        <v>30</v>
      </c>
      <c r="G35" s="129" t="str">
        <f t="shared" si="7"/>
        <v>70바2837</v>
      </c>
      <c r="H35" s="130">
        <f t="shared" si="8"/>
        <v>2</v>
      </c>
      <c r="I35" s="131">
        <f t="shared" si="9"/>
        <v>1968.146</v>
      </c>
      <c r="J35" s="132">
        <f t="shared" si="10"/>
        <v>3.1488737554618208E-2</v>
      </c>
      <c r="K35" s="132">
        <f t="shared" si="11"/>
        <v>0.38192079181931071</v>
      </c>
      <c r="L35" s="132">
        <f t="shared" si="12"/>
        <v>0.21035024840636823</v>
      </c>
      <c r="M35" s="133">
        <f t="shared" si="13"/>
        <v>16.026</v>
      </c>
      <c r="N35" s="134">
        <f t="shared" si="14"/>
        <v>2.1847972660564818</v>
      </c>
      <c r="O35" s="134">
        <f t="shared" si="15"/>
        <v>63.460739193128965</v>
      </c>
      <c r="P35" s="214">
        <f t="shared" si="16"/>
        <v>34</v>
      </c>
      <c r="Q35" s="215">
        <f t="shared" si="17"/>
        <v>43</v>
      </c>
      <c r="R35" s="215">
        <f t="shared" si="18"/>
        <v>1249</v>
      </c>
      <c r="T35">
        <v>530</v>
      </c>
      <c r="U35">
        <v>3999</v>
      </c>
      <c r="V35" t="s">
        <v>209</v>
      </c>
      <c r="W35">
        <v>1968.146</v>
      </c>
      <c r="X35">
        <v>1065.481</v>
      </c>
      <c r="Y35">
        <v>1.847</v>
      </c>
      <c r="Z35">
        <v>16.026</v>
      </c>
      <c r="AA35">
        <v>117.56358899999999</v>
      </c>
      <c r="AB35">
        <v>3.7019289999999998</v>
      </c>
      <c r="AC35">
        <v>44.899979000000002</v>
      </c>
      <c r="AD35" s="1">
        <v>414</v>
      </c>
      <c r="AE35">
        <v>43</v>
      </c>
      <c r="AF35">
        <v>1249</v>
      </c>
      <c r="AG35">
        <v>75</v>
      </c>
      <c r="AH35">
        <v>16.741118</v>
      </c>
      <c r="AI35">
        <v>2609.8000000000002</v>
      </c>
      <c r="AJ35">
        <v>0</v>
      </c>
      <c r="AK35">
        <v>34</v>
      </c>
      <c r="AL35">
        <v>16274</v>
      </c>
      <c r="AM35">
        <v>0.83990032151162475</v>
      </c>
      <c r="AN35" t="s">
        <v>66</v>
      </c>
      <c r="AO35">
        <v>1819.857</v>
      </c>
      <c r="AP35" t="s">
        <v>286</v>
      </c>
      <c r="AQ35" t="s">
        <v>115</v>
      </c>
      <c r="AR35" t="s">
        <v>116</v>
      </c>
      <c r="AS35" t="s">
        <v>115</v>
      </c>
      <c r="AT35" t="s">
        <v>116</v>
      </c>
      <c r="AU35" t="s">
        <v>180</v>
      </c>
      <c r="AV35" t="s">
        <v>209</v>
      </c>
      <c r="AW35" t="s">
        <v>66</v>
      </c>
      <c r="AX35">
        <v>3999</v>
      </c>
      <c r="AY35" t="s">
        <v>334</v>
      </c>
      <c r="AZ35">
        <v>2</v>
      </c>
      <c r="BA35" t="s">
        <v>219</v>
      </c>
      <c r="BB35">
        <v>2</v>
      </c>
      <c r="BC35">
        <v>1</v>
      </c>
      <c r="BE35" t="s">
        <v>68</v>
      </c>
      <c r="BF35">
        <v>-1</v>
      </c>
      <c r="BG35" t="s">
        <v>247</v>
      </c>
      <c r="BI35" t="s">
        <v>115</v>
      </c>
      <c r="BJ35" t="s">
        <v>209</v>
      </c>
      <c r="BK35" t="s">
        <v>66</v>
      </c>
      <c r="BL35">
        <v>0.83990032151162475</v>
      </c>
      <c r="BM35">
        <v>3999</v>
      </c>
      <c r="BN35" t="s">
        <v>116</v>
      </c>
      <c r="BO35" t="s">
        <v>180</v>
      </c>
      <c r="BP35">
        <v>2</v>
      </c>
      <c r="BQ35">
        <v>1968.146</v>
      </c>
      <c r="BR35">
        <v>3.1488737554618208E-2</v>
      </c>
      <c r="BS35">
        <v>0.38192079181931071</v>
      </c>
      <c r="BT35">
        <v>0.21035024840636823</v>
      </c>
      <c r="BU35">
        <v>16.026</v>
      </c>
      <c r="BV35">
        <v>2.1847972660564818</v>
      </c>
      <c r="BW35">
        <v>63.460739193128965</v>
      </c>
      <c r="BX35">
        <v>34</v>
      </c>
      <c r="BY35">
        <v>43</v>
      </c>
      <c r="BZ35">
        <v>1249</v>
      </c>
    </row>
    <row r="36" spans="1:78" ht="16.5">
      <c r="A36" s="249" t="str">
        <f t="shared" si="1"/>
        <v>인천제물포교통</v>
      </c>
      <c r="B36" s="108" t="str">
        <f t="shared" si="2"/>
        <v>한정철</v>
      </c>
      <c r="C36" s="109" t="str">
        <f t="shared" si="3"/>
        <v>C</v>
      </c>
      <c r="D36" s="110">
        <f t="shared" si="4"/>
        <v>0.87911459441090867</v>
      </c>
      <c r="E36" s="111">
        <f t="shared" si="5"/>
        <v>6277</v>
      </c>
      <c r="F36" s="112" t="str">
        <f t="shared" si="6"/>
        <v>30</v>
      </c>
      <c r="G36" s="113" t="str">
        <f t="shared" si="7"/>
        <v>70바2713</v>
      </c>
      <c r="H36" s="114">
        <f t="shared" si="8"/>
        <v>2</v>
      </c>
      <c r="I36" s="115">
        <f t="shared" si="9"/>
        <v>4570.6540000000005</v>
      </c>
      <c r="J36" s="116">
        <f t="shared" si="10"/>
        <v>3.1837751296709141E-2</v>
      </c>
      <c r="K36" s="116">
        <f t="shared" si="11"/>
        <v>0.37173559113205579</v>
      </c>
      <c r="L36" s="116">
        <f t="shared" si="12"/>
        <v>0.24394758386874174</v>
      </c>
      <c r="M36" s="117">
        <f t="shared" si="13"/>
        <v>14.113</v>
      </c>
      <c r="N36" s="118">
        <f t="shared" si="14"/>
        <v>0.50354382957391242</v>
      </c>
      <c r="O36" s="118">
        <f t="shared" si="15"/>
        <v>28.478201028124598</v>
      </c>
      <c r="P36" s="216">
        <f t="shared" si="16"/>
        <v>54</v>
      </c>
      <c r="Q36" s="217">
        <f t="shared" si="17"/>
        <v>21</v>
      </c>
      <c r="R36" s="217">
        <f t="shared" si="18"/>
        <v>3040</v>
      </c>
      <c r="T36">
        <v>530</v>
      </c>
      <c r="U36">
        <v>6277</v>
      </c>
      <c r="V36" t="s">
        <v>210</v>
      </c>
      <c r="W36">
        <v>4570.6540000000005</v>
      </c>
      <c r="X36">
        <v>2411.6799999999998</v>
      </c>
      <c r="Y36">
        <v>1.895</v>
      </c>
      <c r="Z36">
        <v>14.113</v>
      </c>
      <c r="AA36">
        <v>279.36662100000001</v>
      </c>
      <c r="AB36">
        <v>8.8944050000000008</v>
      </c>
      <c r="AC36">
        <v>103.850516</v>
      </c>
      <c r="AD36" s="1">
        <v>1115</v>
      </c>
      <c r="AE36">
        <v>21</v>
      </c>
      <c r="AF36">
        <v>3040</v>
      </c>
      <c r="AG36">
        <v>75</v>
      </c>
      <c r="AH36">
        <v>16.360772999999998</v>
      </c>
      <c r="AI36">
        <v>4764.3</v>
      </c>
      <c r="AJ36">
        <v>0</v>
      </c>
      <c r="AK36">
        <v>54</v>
      </c>
      <c r="AL36">
        <v>25157</v>
      </c>
      <c r="AM36">
        <v>0.87911459441090867</v>
      </c>
      <c r="AN36" t="s">
        <v>68</v>
      </c>
      <c r="AO36">
        <v>2783.3220000000001</v>
      </c>
      <c r="AP36" t="s">
        <v>287</v>
      </c>
      <c r="AQ36" t="s">
        <v>115</v>
      </c>
      <c r="AR36" t="s">
        <v>116</v>
      </c>
      <c r="AS36" t="s">
        <v>115</v>
      </c>
      <c r="AT36" t="s">
        <v>116</v>
      </c>
      <c r="AU36" t="s">
        <v>175</v>
      </c>
      <c r="AV36" t="s">
        <v>210</v>
      </c>
      <c r="AW36" t="s">
        <v>68</v>
      </c>
      <c r="AX36">
        <v>6277</v>
      </c>
      <c r="AY36" t="s">
        <v>325</v>
      </c>
      <c r="AZ36">
        <v>1</v>
      </c>
      <c r="BA36" t="s">
        <v>217</v>
      </c>
      <c r="BB36">
        <v>2</v>
      </c>
      <c r="BC36">
        <v>1</v>
      </c>
      <c r="BE36" t="s">
        <v>66</v>
      </c>
      <c r="BF36">
        <v>1</v>
      </c>
      <c r="BG36" t="s">
        <v>215</v>
      </c>
      <c r="BI36" t="s">
        <v>115</v>
      </c>
      <c r="BJ36" t="s">
        <v>210</v>
      </c>
      <c r="BK36" t="s">
        <v>68</v>
      </c>
      <c r="BL36">
        <v>0.87911459441090867</v>
      </c>
      <c r="BM36">
        <v>6277</v>
      </c>
      <c r="BN36" t="s">
        <v>116</v>
      </c>
      <c r="BO36" t="s">
        <v>175</v>
      </c>
      <c r="BP36">
        <v>2</v>
      </c>
      <c r="BQ36">
        <v>4570.6540000000005</v>
      </c>
      <c r="BR36">
        <v>3.1837751296709141E-2</v>
      </c>
      <c r="BS36">
        <v>0.37173559113205579</v>
      </c>
      <c r="BT36">
        <v>0.24394758386874174</v>
      </c>
      <c r="BU36">
        <v>14.113</v>
      </c>
      <c r="BV36">
        <v>0.50354382957391242</v>
      </c>
      <c r="BW36">
        <v>28.478201028124598</v>
      </c>
      <c r="BX36">
        <v>54</v>
      </c>
      <c r="BY36">
        <v>21</v>
      </c>
      <c r="BZ36">
        <v>3040</v>
      </c>
    </row>
    <row r="37" spans="1:78" ht="16.5">
      <c r="A37" s="248" t="str">
        <f t="shared" si="1"/>
        <v>인천제물포교통</v>
      </c>
      <c r="B37" s="124" t="str">
        <f t="shared" si="2"/>
        <v>홍석하</v>
      </c>
      <c r="C37" s="125" t="str">
        <f t="shared" si="3"/>
        <v>B</v>
      </c>
      <c r="D37" s="126">
        <f t="shared" si="4"/>
        <v>0.90458333333333329</v>
      </c>
      <c r="E37" s="127">
        <f t="shared" si="5"/>
        <v>1711</v>
      </c>
      <c r="F37" s="128" t="str">
        <f t="shared" si="6"/>
        <v>급행97</v>
      </c>
      <c r="G37" s="129" t="str">
        <f t="shared" si="7"/>
        <v>70바2831</v>
      </c>
      <c r="H37" s="130">
        <f t="shared" si="8"/>
        <v>1</v>
      </c>
      <c r="I37" s="131">
        <f t="shared" si="9"/>
        <v>2604.6329999999998</v>
      </c>
      <c r="J37" s="132">
        <f t="shared" si="10"/>
        <v>4.8361672184463252E-2</v>
      </c>
      <c r="K37" s="132">
        <f t="shared" si="11"/>
        <v>0.3413994093637</v>
      </c>
      <c r="L37" s="132">
        <f t="shared" si="12"/>
        <v>0.1969567305643444</v>
      </c>
      <c r="M37" s="133">
        <f t="shared" si="13"/>
        <v>11.313000000000001</v>
      </c>
      <c r="N37" s="134">
        <f t="shared" si="14"/>
        <v>3.8393124866343935E-2</v>
      </c>
      <c r="O37" s="134">
        <f t="shared" si="15"/>
        <v>4.7991406082929924</v>
      </c>
      <c r="P37" s="214">
        <f t="shared" si="16"/>
        <v>37</v>
      </c>
      <c r="Q37" s="215">
        <f t="shared" si="17"/>
        <v>1</v>
      </c>
      <c r="R37" s="215">
        <f t="shared" si="18"/>
        <v>125</v>
      </c>
      <c r="T37">
        <v>530</v>
      </c>
      <c r="U37">
        <v>1711</v>
      </c>
      <c r="V37" t="s">
        <v>211</v>
      </c>
      <c r="W37">
        <v>2604.6329999999998</v>
      </c>
      <c r="X37">
        <v>1199.5999999999999</v>
      </c>
      <c r="Y37">
        <v>2.1709999999999998</v>
      </c>
      <c r="Z37">
        <v>11.313000000000001</v>
      </c>
      <c r="AA37">
        <v>164.24219099999999</v>
      </c>
      <c r="AB37">
        <v>7.9430269999999998</v>
      </c>
      <c r="AC37">
        <v>56.072187</v>
      </c>
      <c r="AD37" s="1">
        <v>513</v>
      </c>
      <c r="AE37">
        <v>1</v>
      </c>
      <c r="AF37">
        <v>125</v>
      </c>
      <c r="AG37">
        <v>71</v>
      </c>
      <c r="AH37">
        <v>15.858489000000001</v>
      </c>
      <c r="AI37">
        <v>101.6</v>
      </c>
      <c r="AJ37">
        <v>0</v>
      </c>
      <c r="AK37">
        <v>37</v>
      </c>
      <c r="AL37">
        <v>12358</v>
      </c>
      <c r="AM37">
        <v>0.90458333333333329</v>
      </c>
      <c r="AN37" t="s">
        <v>67</v>
      </c>
      <c r="AO37">
        <v>2604.6329999999998</v>
      </c>
      <c r="AP37" t="s">
        <v>288</v>
      </c>
      <c r="AQ37" t="s">
        <v>115</v>
      </c>
      <c r="AR37" t="s">
        <v>118</v>
      </c>
      <c r="AS37" t="s">
        <v>115</v>
      </c>
      <c r="AT37" t="s">
        <v>118</v>
      </c>
      <c r="AU37" t="s">
        <v>183</v>
      </c>
      <c r="AV37" t="s">
        <v>211</v>
      </c>
      <c r="AW37" t="s">
        <v>67</v>
      </c>
      <c r="AX37">
        <v>1711</v>
      </c>
      <c r="AY37" t="s">
        <v>328</v>
      </c>
      <c r="AZ37">
        <v>3</v>
      </c>
      <c r="BA37" t="s">
        <v>343</v>
      </c>
      <c r="BB37">
        <v>1</v>
      </c>
      <c r="BC37">
        <v>1</v>
      </c>
      <c r="BE37" t="s">
        <v>68</v>
      </c>
      <c r="BF37">
        <v>1</v>
      </c>
      <c r="BG37" t="s">
        <v>215</v>
      </c>
      <c r="BI37" t="s">
        <v>115</v>
      </c>
      <c r="BJ37" t="s">
        <v>211</v>
      </c>
      <c r="BK37" t="s">
        <v>67</v>
      </c>
      <c r="BL37">
        <v>0.90458333333333329</v>
      </c>
      <c r="BM37">
        <v>1711</v>
      </c>
      <c r="BN37" t="s">
        <v>118</v>
      </c>
      <c r="BO37" t="s">
        <v>183</v>
      </c>
      <c r="BP37">
        <v>1</v>
      </c>
      <c r="BQ37">
        <v>2604.6329999999998</v>
      </c>
      <c r="BR37">
        <v>4.8361672184463252E-2</v>
      </c>
      <c r="BS37">
        <v>0.3413994093637</v>
      </c>
      <c r="BT37">
        <v>0.1969567305643444</v>
      </c>
      <c r="BU37">
        <v>11.313000000000001</v>
      </c>
      <c r="BV37">
        <v>3.8393124866343935E-2</v>
      </c>
      <c r="BW37">
        <v>4.7991406082929924</v>
      </c>
      <c r="BX37">
        <v>37</v>
      </c>
      <c r="BY37">
        <v>1</v>
      </c>
      <c r="BZ37">
        <v>125</v>
      </c>
    </row>
    <row r="38" spans="1:78" ht="16.5">
      <c r="A38" s="249" t="str">
        <f>BI38</f>
        <v>인천제물포교통</v>
      </c>
      <c r="B38" s="108" t="str">
        <f>IF(BJ38="NULL", E38, BJ38)</f>
        <v>황수완</v>
      </c>
      <c r="C38" s="109" t="str">
        <f>BK38</f>
        <v>D</v>
      </c>
      <c r="D38" s="110">
        <f>BL38</f>
        <v>0.81257056629716773</v>
      </c>
      <c r="E38" s="111">
        <f>U38</f>
        <v>2802</v>
      </c>
      <c r="F38" s="112" t="str">
        <f t="shared" si="6"/>
        <v>급행97</v>
      </c>
      <c r="G38" s="113" t="str">
        <f t="shared" si="7"/>
        <v>70바2445</v>
      </c>
      <c r="H38" s="114">
        <f t="shared" si="8"/>
        <v>2</v>
      </c>
      <c r="I38" s="115">
        <f t="shared" si="9"/>
        <v>1118.8230000000001</v>
      </c>
      <c r="J38" s="116">
        <f>AB38/AA38</f>
        <v>5.06949903143716E-2</v>
      </c>
      <c r="K38" s="116">
        <f>AC38/AA38</f>
        <v>0.36568916699625065</v>
      </c>
      <c r="L38" s="116">
        <f>AD38/I38</f>
        <v>0.21093595680460625</v>
      </c>
      <c r="M38" s="117">
        <f>Z38</f>
        <v>14.071</v>
      </c>
      <c r="N38" s="118">
        <f>BV38</f>
        <v>0.62565749899671341</v>
      </c>
      <c r="O38" s="118">
        <f>BW38</f>
        <v>22.613049606595499</v>
      </c>
      <c r="P38" s="216">
        <f>AK38</f>
        <v>13</v>
      </c>
      <c r="Q38" s="217">
        <f>AE38</f>
        <v>7</v>
      </c>
      <c r="R38" s="217">
        <f>AF38</f>
        <v>253</v>
      </c>
      <c r="T38">
        <v>530</v>
      </c>
      <c r="U38">
        <v>2802</v>
      </c>
      <c r="V38" t="s">
        <v>245</v>
      </c>
      <c r="W38">
        <v>1118.8230000000001</v>
      </c>
      <c r="X38">
        <v>540.14300000000003</v>
      </c>
      <c r="Y38">
        <v>2.0710000000000002</v>
      </c>
      <c r="Z38">
        <v>14.071</v>
      </c>
      <c r="AA38">
        <v>68.503040999999996</v>
      </c>
      <c r="AB38">
        <v>3.4727610000000002</v>
      </c>
      <c r="AC38">
        <v>25.050820000000002</v>
      </c>
      <c r="AD38" s="1">
        <v>236</v>
      </c>
      <c r="AE38">
        <v>7</v>
      </c>
      <c r="AF38">
        <v>253</v>
      </c>
      <c r="AG38">
        <v>72</v>
      </c>
      <c r="AH38">
        <v>16.332457000000002</v>
      </c>
      <c r="AI38">
        <v>2439.8000000000002</v>
      </c>
      <c r="AJ38">
        <v>0</v>
      </c>
      <c r="AK38">
        <v>13</v>
      </c>
      <c r="AL38">
        <v>6246</v>
      </c>
      <c r="AM38">
        <v>0.81257056629716773</v>
      </c>
      <c r="AN38" t="s">
        <v>66</v>
      </c>
      <c r="AO38">
        <v>807.77800000000002</v>
      </c>
      <c r="AP38" t="s">
        <v>289</v>
      </c>
      <c r="AQ38" t="s">
        <v>115</v>
      </c>
      <c r="AR38" t="s">
        <v>118</v>
      </c>
      <c r="AS38" t="s">
        <v>115</v>
      </c>
      <c r="AT38" t="s">
        <v>118</v>
      </c>
      <c r="AU38" t="s">
        <v>182</v>
      </c>
      <c r="AV38" t="s">
        <v>245</v>
      </c>
      <c r="AW38" t="s">
        <v>66</v>
      </c>
      <c r="AX38">
        <v>2802</v>
      </c>
      <c r="AY38" t="s">
        <v>323</v>
      </c>
      <c r="AZ38">
        <v>7</v>
      </c>
      <c r="BA38" t="s">
        <v>249</v>
      </c>
      <c r="BB38">
        <v>2</v>
      </c>
      <c r="BC38">
        <v>1</v>
      </c>
      <c r="BE38" t="s">
        <v>66</v>
      </c>
      <c r="BF38">
        <v>0</v>
      </c>
      <c r="BG38" t="s">
        <v>214</v>
      </c>
      <c r="BI38" t="s">
        <v>115</v>
      </c>
      <c r="BJ38" t="s">
        <v>245</v>
      </c>
      <c r="BK38" t="s">
        <v>66</v>
      </c>
      <c r="BL38">
        <v>0.81257056629716773</v>
      </c>
      <c r="BM38">
        <v>2802</v>
      </c>
      <c r="BN38" t="s">
        <v>118</v>
      </c>
      <c r="BO38" t="s">
        <v>182</v>
      </c>
      <c r="BP38">
        <v>2</v>
      </c>
      <c r="BQ38">
        <v>1118.8230000000001</v>
      </c>
      <c r="BR38">
        <v>5.06949903143716E-2</v>
      </c>
      <c r="BS38">
        <v>0.36568916699625065</v>
      </c>
      <c r="BT38">
        <v>0.21093595680460625</v>
      </c>
      <c r="BU38">
        <v>14.071</v>
      </c>
      <c r="BV38">
        <v>0.62565749899671341</v>
      </c>
      <c r="BW38">
        <v>22.613049606595499</v>
      </c>
      <c r="BX38">
        <v>13</v>
      </c>
      <c r="BY38">
        <v>7</v>
      </c>
      <c r="BZ38">
        <v>253</v>
      </c>
    </row>
  </sheetData>
  <sortState xmlns:xlrd2="http://schemas.microsoft.com/office/spreadsheetml/2017/richdata2" ref="T4:AN37">
    <sortCondition ref="AB4:AB37"/>
    <sortCondition descending="1" ref="AD4:AD37"/>
  </sortState>
  <phoneticPr fontId="2" type="noConversion"/>
  <conditionalFormatting sqref="C5:D3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6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5" t="s">
        <v>290</v>
      </c>
      <c r="B2" s="256"/>
      <c r="C2" s="257"/>
      <c r="D2" s="258"/>
      <c r="E2" s="255"/>
      <c r="F2" s="259"/>
      <c r="G2" s="255"/>
      <c r="H2" s="255"/>
      <c r="I2" s="255"/>
      <c r="J2" s="255"/>
      <c r="K2" s="239"/>
      <c r="L2" s="239"/>
      <c r="M2" s="239"/>
      <c r="N2" s="239"/>
      <c r="O2" s="239"/>
      <c r="P2" s="239"/>
      <c r="Q2" s="239"/>
      <c r="R2" s="239"/>
    </row>
    <row r="3" spans="1:18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</row>
    <row r="4" spans="1:18" ht="26.25">
      <c r="A4" s="260" t="s">
        <v>291</v>
      </c>
      <c r="B4" s="261"/>
      <c r="C4" s="262"/>
      <c r="D4" s="263"/>
      <c r="E4" s="264"/>
      <c r="F4" s="265"/>
      <c r="G4" s="239"/>
      <c r="H4" s="264"/>
      <c r="I4" s="239"/>
      <c r="J4" s="239"/>
      <c r="K4" s="239"/>
      <c r="L4" s="239"/>
      <c r="M4" s="239"/>
      <c r="N4" s="239"/>
      <c r="O4" s="239"/>
      <c r="P4" s="239"/>
      <c r="Q4" s="239"/>
      <c r="R4" s="239"/>
    </row>
    <row r="5" spans="1:18" ht="26.25">
      <c r="A5" s="242" t="s">
        <v>292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</row>
    <row r="6" spans="1:18" ht="17.25">
      <c r="A6" s="243" t="s">
        <v>293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</row>
    <row r="7" spans="1:18" ht="17.25">
      <c r="A7" s="243"/>
      <c r="B7" s="239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</row>
    <row r="8" spans="1:18" ht="17.25">
      <c r="A8" s="240" t="s">
        <v>164</v>
      </c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</row>
    <row r="9" spans="1:18">
      <c r="A9" s="241"/>
      <c r="B9" s="24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</row>
    <row r="10" spans="1:18">
      <c r="A10" s="241" t="s">
        <v>294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</row>
    <row r="11" spans="1:18">
      <c r="A11" s="241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1"/>
    </row>
    <row r="12" spans="1:18">
      <c r="A12" s="239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</row>
    <row r="13" spans="1:18" ht="37.5" customHeight="1">
      <c r="A13" s="266" t="s">
        <v>0</v>
      </c>
      <c r="B13" s="267" t="s">
        <v>72</v>
      </c>
      <c r="C13" s="268" t="s">
        <v>65</v>
      </c>
      <c r="D13" s="268" t="s">
        <v>152</v>
      </c>
      <c r="E13" s="269" t="s">
        <v>138</v>
      </c>
      <c r="F13" s="267" t="s">
        <v>143</v>
      </c>
      <c r="G13" s="269" t="s">
        <v>141</v>
      </c>
      <c r="H13" s="269" t="s">
        <v>145</v>
      </c>
      <c r="I13" s="221" t="s">
        <v>147</v>
      </c>
      <c r="J13" s="269" t="s">
        <v>11</v>
      </c>
      <c r="K13" s="269" t="s">
        <v>12</v>
      </c>
      <c r="L13" s="269" t="s">
        <v>13</v>
      </c>
      <c r="M13" s="269" t="s">
        <v>103</v>
      </c>
      <c r="N13" s="269" t="s">
        <v>6</v>
      </c>
      <c r="O13" s="269" t="s">
        <v>7</v>
      </c>
      <c r="P13" s="269" t="s">
        <v>155</v>
      </c>
      <c r="Q13" s="270" t="s">
        <v>157</v>
      </c>
      <c r="R13" s="270" t="s">
        <v>158</v>
      </c>
    </row>
    <row r="14" spans="1:18" ht="16.5">
      <c r="A14" s="282" t="s">
        <v>115</v>
      </c>
      <c r="B14" s="271" t="s">
        <v>190</v>
      </c>
      <c r="C14" s="272" t="s">
        <v>69</v>
      </c>
      <c r="D14" s="273">
        <v>0.79583333333333328</v>
      </c>
      <c r="E14" s="274">
        <v>2218</v>
      </c>
      <c r="F14" s="224" t="s">
        <v>118</v>
      </c>
      <c r="G14" s="275" t="s">
        <v>188</v>
      </c>
      <c r="H14" s="276">
        <v>1</v>
      </c>
      <c r="I14" s="225">
        <v>2171.203</v>
      </c>
      <c r="J14" s="277">
        <v>3.0714685023808534E-2</v>
      </c>
      <c r="K14" s="277">
        <v>0.3693353538350333</v>
      </c>
      <c r="L14" s="277">
        <v>0.2768050707372825</v>
      </c>
      <c r="M14" s="278">
        <v>16.079999999999998</v>
      </c>
      <c r="N14" s="279">
        <v>0.2302870804802683</v>
      </c>
      <c r="O14" s="279">
        <v>73.001004512245061</v>
      </c>
      <c r="P14" s="280">
        <v>5</v>
      </c>
      <c r="Q14" s="281">
        <v>5</v>
      </c>
      <c r="R14" s="281">
        <v>1585</v>
      </c>
    </row>
    <row r="15" spans="1:18" ht="16.5">
      <c r="A15" s="282" t="s">
        <v>115</v>
      </c>
      <c r="B15" s="271" t="s">
        <v>241</v>
      </c>
      <c r="C15" s="272" t="s">
        <v>69</v>
      </c>
      <c r="D15" s="273">
        <v>0.76708333333333334</v>
      </c>
      <c r="E15" s="274">
        <v>8373</v>
      </c>
      <c r="F15" s="224" t="s">
        <v>118</v>
      </c>
      <c r="G15" s="275" t="s">
        <v>187</v>
      </c>
      <c r="H15" s="276">
        <v>1</v>
      </c>
      <c r="I15" s="225">
        <v>3842.9740000000002</v>
      </c>
      <c r="J15" s="277">
        <v>5.3671084347444775E-2</v>
      </c>
      <c r="K15" s="277">
        <v>0.36889636930880287</v>
      </c>
      <c r="L15" s="277">
        <v>0.16783876237518131</v>
      </c>
      <c r="M15" s="278">
        <v>16.744</v>
      </c>
      <c r="N15" s="279">
        <v>1.8215059482577816</v>
      </c>
      <c r="O15" s="279">
        <v>72.860237930311257</v>
      </c>
      <c r="P15" s="280">
        <v>28</v>
      </c>
      <c r="Q15" s="281">
        <v>70</v>
      </c>
      <c r="R15" s="281">
        <v>2800</v>
      </c>
    </row>
    <row r="16" spans="1:18" ht="16.5">
      <c r="A16" s="282" t="s">
        <v>115</v>
      </c>
      <c r="B16" s="271" t="s">
        <v>192</v>
      </c>
      <c r="C16" s="272" t="s">
        <v>69</v>
      </c>
      <c r="D16" s="273">
        <v>0.79720000000000002</v>
      </c>
      <c r="E16" s="274">
        <v>4173</v>
      </c>
      <c r="F16" s="224" t="s">
        <v>118</v>
      </c>
      <c r="G16" s="275" t="s">
        <v>185</v>
      </c>
      <c r="H16" s="276">
        <v>1</v>
      </c>
      <c r="I16" s="225">
        <v>2607.0929999999998</v>
      </c>
      <c r="J16" s="277">
        <v>6.4893724513744241E-2</v>
      </c>
      <c r="K16" s="277">
        <v>0.33783965325696741</v>
      </c>
      <c r="L16" s="277">
        <v>0.28269033747549477</v>
      </c>
      <c r="M16" s="278">
        <v>12.673</v>
      </c>
      <c r="N16" s="279">
        <v>0.15342759157421695</v>
      </c>
      <c r="O16" s="279">
        <v>13.770126343785972</v>
      </c>
      <c r="P16" s="280">
        <v>30</v>
      </c>
      <c r="Q16" s="281">
        <v>4</v>
      </c>
      <c r="R16" s="281">
        <v>359</v>
      </c>
    </row>
    <row r="17" spans="1:18" ht="16.5">
      <c r="A17" s="282" t="s">
        <v>115</v>
      </c>
      <c r="B17" s="271" t="s">
        <v>193</v>
      </c>
      <c r="C17" s="272" t="s">
        <v>66</v>
      </c>
      <c r="D17" s="273">
        <v>0.80636530191013245</v>
      </c>
      <c r="E17" s="274">
        <v>2190</v>
      </c>
      <c r="F17" s="224" t="s">
        <v>118</v>
      </c>
      <c r="G17" s="275" t="s">
        <v>188</v>
      </c>
      <c r="H17" s="276">
        <v>5</v>
      </c>
      <c r="I17" s="225">
        <v>736.495</v>
      </c>
      <c r="J17" s="277">
        <v>4.3624785975400614E-2</v>
      </c>
      <c r="K17" s="277">
        <v>0.370120900055948</v>
      </c>
      <c r="L17" s="277">
        <v>0.18194285093585155</v>
      </c>
      <c r="M17" s="278">
        <v>13.871</v>
      </c>
      <c r="N17" s="279">
        <v>0.5431129878682136</v>
      </c>
      <c r="O17" s="279">
        <v>52.13884683534851</v>
      </c>
      <c r="P17" s="280">
        <v>8</v>
      </c>
      <c r="Q17" s="281">
        <v>4</v>
      </c>
      <c r="R17" s="281">
        <v>384</v>
      </c>
    </row>
    <row r="18" spans="1:18" ht="16.5">
      <c r="A18" s="282" t="s">
        <v>115</v>
      </c>
      <c r="B18" s="271" t="s">
        <v>194</v>
      </c>
      <c r="C18" s="272" t="s">
        <v>66</v>
      </c>
      <c r="D18" s="273">
        <v>0.82506206209725697</v>
      </c>
      <c r="E18" s="274">
        <v>5121</v>
      </c>
      <c r="F18" s="224" t="s">
        <v>118</v>
      </c>
      <c r="G18" s="275" t="s">
        <v>183</v>
      </c>
      <c r="H18" s="276">
        <v>2</v>
      </c>
      <c r="I18" s="225">
        <v>2261.1089999999999</v>
      </c>
      <c r="J18" s="277">
        <v>2.6043016172299541E-2</v>
      </c>
      <c r="K18" s="277">
        <v>0.35736241345576275</v>
      </c>
      <c r="L18" s="277">
        <v>0.19061442858349598</v>
      </c>
      <c r="M18" s="278">
        <v>12.397</v>
      </c>
      <c r="N18" s="279">
        <v>8.8452171036425054E-2</v>
      </c>
      <c r="O18" s="279">
        <v>8.9778953601971416</v>
      </c>
      <c r="P18" s="280">
        <v>43</v>
      </c>
      <c r="Q18" s="281">
        <v>2</v>
      </c>
      <c r="R18" s="281">
        <v>203</v>
      </c>
    </row>
    <row r="19" spans="1:18" ht="16.5">
      <c r="A19" s="282" t="s">
        <v>115</v>
      </c>
      <c r="B19" s="271" t="s">
        <v>195</v>
      </c>
      <c r="C19" s="272" t="s">
        <v>66</v>
      </c>
      <c r="D19" s="273">
        <v>0.84530415177718643</v>
      </c>
      <c r="E19" s="274">
        <v>1863</v>
      </c>
      <c r="F19" s="224" t="s">
        <v>118</v>
      </c>
      <c r="G19" s="275" t="s">
        <v>186</v>
      </c>
      <c r="H19" s="276">
        <v>3</v>
      </c>
      <c r="I19" s="225">
        <v>547.92600000000004</v>
      </c>
      <c r="J19" s="277">
        <v>3.5055375100074816E-2</v>
      </c>
      <c r="K19" s="277">
        <v>0.37052110366151075</v>
      </c>
      <c r="L19" s="277">
        <v>0.19345678066016211</v>
      </c>
      <c r="M19" s="278">
        <v>14.362</v>
      </c>
      <c r="N19" s="279">
        <v>0</v>
      </c>
      <c r="O19" s="279">
        <v>50.371765530381836</v>
      </c>
      <c r="P19" s="280">
        <v>6</v>
      </c>
      <c r="Q19" s="281">
        <v>0</v>
      </c>
      <c r="R19" s="281">
        <v>276</v>
      </c>
    </row>
    <row r="20" spans="1:18" ht="16.5">
      <c r="A20" s="282" t="s">
        <v>115</v>
      </c>
      <c r="B20" s="271" t="s">
        <v>197</v>
      </c>
      <c r="C20" s="272" t="s">
        <v>69</v>
      </c>
      <c r="D20" s="273">
        <v>0.79172308002246594</v>
      </c>
      <c r="E20" s="274">
        <v>5409</v>
      </c>
      <c r="F20" s="224" t="s">
        <v>116</v>
      </c>
      <c r="G20" s="275" t="s">
        <v>176</v>
      </c>
      <c r="H20" s="276">
        <v>8</v>
      </c>
      <c r="I20" s="225">
        <v>6882.2120000000004</v>
      </c>
      <c r="J20" s="277">
        <v>3.9205630379552693E-2</v>
      </c>
      <c r="K20" s="277">
        <v>0.36127079315005245</v>
      </c>
      <c r="L20" s="277">
        <v>0.20211525015503734</v>
      </c>
      <c r="M20" s="278">
        <v>14.544</v>
      </c>
      <c r="N20" s="279">
        <v>0.59573869564029702</v>
      </c>
      <c r="O20" s="279">
        <v>38.09821609680143</v>
      </c>
      <c r="P20" s="280">
        <v>75</v>
      </c>
      <c r="Q20" s="281">
        <v>41</v>
      </c>
      <c r="R20" s="281">
        <v>2622</v>
      </c>
    </row>
    <row r="21" spans="1:18" ht="16.5">
      <c r="A21" s="282" t="s">
        <v>115</v>
      </c>
      <c r="B21" s="271" t="s">
        <v>198</v>
      </c>
      <c r="C21" s="272" t="s">
        <v>69</v>
      </c>
      <c r="D21" s="273">
        <v>0.76909090909090905</v>
      </c>
      <c r="E21" s="274">
        <v>8998</v>
      </c>
      <c r="F21" s="224" t="s">
        <v>116</v>
      </c>
      <c r="G21" s="275" t="s">
        <v>174</v>
      </c>
      <c r="H21" s="276">
        <v>1</v>
      </c>
      <c r="I21" s="225">
        <v>5147.1120000000001</v>
      </c>
      <c r="J21" s="277">
        <v>4.631535659657738E-2</v>
      </c>
      <c r="K21" s="277">
        <v>0.37063865199260088</v>
      </c>
      <c r="L21" s="277">
        <v>0.2267290861360701</v>
      </c>
      <c r="M21" s="278">
        <v>15.597</v>
      </c>
      <c r="N21" s="279">
        <v>1.9428370705747222</v>
      </c>
      <c r="O21" s="279">
        <v>53.933157079154292</v>
      </c>
      <c r="P21" s="280">
        <v>59</v>
      </c>
      <c r="Q21" s="281">
        <v>100</v>
      </c>
      <c r="R21" s="281">
        <v>2776</v>
      </c>
    </row>
    <row r="22" spans="1:18" ht="16.5">
      <c r="A22" s="282" t="s">
        <v>115</v>
      </c>
      <c r="B22" s="271" t="s">
        <v>199</v>
      </c>
      <c r="C22" s="272" t="s">
        <v>69</v>
      </c>
      <c r="D22" s="273">
        <v>0.78333333333333333</v>
      </c>
      <c r="E22" s="274">
        <v>8543</v>
      </c>
      <c r="F22" s="224" t="s">
        <v>118</v>
      </c>
      <c r="G22" s="275" t="s">
        <v>186</v>
      </c>
      <c r="H22" s="276">
        <v>1</v>
      </c>
      <c r="I22" s="225">
        <v>2381.4830000000002</v>
      </c>
      <c r="J22" s="277">
        <v>2.4969668823645388E-2</v>
      </c>
      <c r="K22" s="277">
        <v>0.34874329588108371</v>
      </c>
      <c r="L22" s="277">
        <v>0.1801398540321304</v>
      </c>
      <c r="M22" s="278">
        <v>16.646999999999998</v>
      </c>
      <c r="N22" s="279">
        <v>0.12597192589659467</v>
      </c>
      <c r="O22" s="279">
        <v>67.143036502884968</v>
      </c>
      <c r="P22" s="280">
        <v>5</v>
      </c>
      <c r="Q22" s="281">
        <v>3</v>
      </c>
      <c r="R22" s="281">
        <v>1599</v>
      </c>
    </row>
    <row r="23" spans="1:18" ht="16.5">
      <c r="A23" s="282" t="s">
        <v>115</v>
      </c>
      <c r="B23" s="271" t="s">
        <v>201</v>
      </c>
      <c r="C23" s="272" t="s">
        <v>66</v>
      </c>
      <c r="D23" s="273">
        <v>0.84363636363636363</v>
      </c>
      <c r="E23" s="274">
        <v>9627</v>
      </c>
      <c r="F23" s="224" t="s">
        <v>116</v>
      </c>
      <c r="G23" s="275" t="s">
        <v>179</v>
      </c>
      <c r="H23" s="276">
        <v>1</v>
      </c>
      <c r="I23" s="225">
        <v>1421.6079999999999</v>
      </c>
      <c r="J23" s="277">
        <v>1.7936672503439107E-2</v>
      </c>
      <c r="K23" s="277">
        <v>0.35247019744366431</v>
      </c>
      <c r="L23" s="277">
        <v>0.27152351421770277</v>
      </c>
      <c r="M23" s="278">
        <v>12.247</v>
      </c>
      <c r="N23" s="279">
        <v>0.14068575866202215</v>
      </c>
      <c r="O23" s="279">
        <v>10.270060382327618</v>
      </c>
      <c r="P23" s="280">
        <v>20</v>
      </c>
      <c r="Q23" s="281">
        <v>2</v>
      </c>
      <c r="R23" s="281">
        <v>146</v>
      </c>
    </row>
    <row r="24" spans="1:18" ht="16.5">
      <c r="A24" s="282" t="s">
        <v>115</v>
      </c>
      <c r="B24" s="271" t="s">
        <v>202</v>
      </c>
      <c r="C24" s="272" t="s">
        <v>66</v>
      </c>
      <c r="D24" s="273">
        <v>0.82318181818181813</v>
      </c>
      <c r="E24" s="274">
        <v>5333</v>
      </c>
      <c r="F24" s="224" t="s">
        <v>116</v>
      </c>
      <c r="G24" s="275" t="s">
        <v>175</v>
      </c>
      <c r="H24" s="276">
        <v>1</v>
      </c>
      <c r="I24" s="225">
        <v>1406.7159999999999</v>
      </c>
      <c r="J24" s="277">
        <v>1.725524549983376E-2</v>
      </c>
      <c r="K24" s="277">
        <v>0.36912291704039657</v>
      </c>
      <c r="L24" s="277">
        <v>0.24027593345067522</v>
      </c>
      <c r="M24" s="278">
        <v>14.422000000000001</v>
      </c>
      <c r="N24" s="279">
        <v>7.10875542753477E-2</v>
      </c>
      <c r="O24" s="279">
        <v>45.211684519121135</v>
      </c>
      <c r="P24" s="280">
        <v>16</v>
      </c>
      <c r="Q24" s="281">
        <v>1</v>
      </c>
      <c r="R24" s="281">
        <v>636</v>
      </c>
    </row>
    <row r="25" spans="1:18" ht="16.5">
      <c r="A25" s="282" t="s">
        <v>115</v>
      </c>
      <c r="B25" s="271" t="s">
        <v>203</v>
      </c>
      <c r="C25" s="272" t="s">
        <v>66</v>
      </c>
      <c r="D25" s="273">
        <v>0.81909090909090909</v>
      </c>
      <c r="E25" s="274">
        <v>7266</v>
      </c>
      <c r="F25" s="224" t="s">
        <v>116</v>
      </c>
      <c r="G25" s="275" t="s">
        <v>172</v>
      </c>
      <c r="H25" s="276">
        <v>1</v>
      </c>
      <c r="I25" s="225">
        <v>3829.558</v>
      </c>
      <c r="J25" s="277">
        <v>4.0840332052323139E-2</v>
      </c>
      <c r="K25" s="277">
        <v>0.36984862831508392</v>
      </c>
      <c r="L25" s="277">
        <v>0.2619101212202557</v>
      </c>
      <c r="M25" s="278">
        <v>14.999000000000001</v>
      </c>
      <c r="N25" s="279">
        <v>2.6373800840723653</v>
      </c>
      <c r="O25" s="279">
        <v>79.225853218569867</v>
      </c>
      <c r="P25" s="280">
        <v>65</v>
      </c>
      <c r="Q25" s="281">
        <v>101</v>
      </c>
      <c r="R25" s="281">
        <v>3034</v>
      </c>
    </row>
    <row r="26" spans="1:18" ht="16.5">
      <c r="A26" s="282" t="s">
        <v>115</v>
      </c>
      <c r="B26" s="271" t="s">
        <v>269</v>
      </c>
      <c r="C26" s="272" t="s">
        <v>66</v>
      </c>
      <c r="D26" s="273">
        <v>0.80045454545454531</v>
      </c>
      <c r="E26" s="274">
        <v>857</v>
      </c>
      <c r="F26" s="224" t="s">
        <v>116</v>
      </c>
      <c r="G26" s="275" t="s">
        <v>179</v>
      </c>
      <c r="H26" s="276">
        <v>1</v>
      </c>
      <c r="I26" s="225">
        <v>1142.6780000000001</v>
      </c>
      <c r="J26" s="277">
        <v>2.7602341692133776E-2</v>
      </c>
      <c r="K26" s="277">
        <v>0.38862341485645668</v>
      </c>
      <c r="L26" s="277">
        <v>0.2424129982374737</v>
      </c>
      <c r="M26" s="278">
        <v>14.942</v>
      </c>
      <c r="N26" s="279">
        <v>0.43756858887630634</v>
      </c>
      <c r="O26" s="279">
        <v>25.641519308151551</v>
      </c>
      <c r="P26" s="280">
        <v>20</v>
      </c>
      <c r="Q26" s="281">
        <v>5</v>
      </c>
      <c r="R26" s="281">
        <v>293</v>
      </c>
    </row>
    <row r="27" spans="1:18" ht="16.5">
      <c r="A27" s="282" t="s">
        <v>115</v>
      </c>
      <c r="B27" s="271" t="s">
        <v>204</v>
      </c>
      <c r="C27" s="272" t="s">
        <v>66</v>
      </c>
      <c r="D27" s="273">
        <v>0.82048810375926529</v>
      </c>
      <c r="E27" s="274">
        <v>6992</v>
      </c>
      <c r="F27" s="224" t="s">
        <v>118</v>
      </c>
      <c r="G27" s="275" t="s">
        <v>182</v>
      </c>
      <c r="H27" s="276">
        <v>7</v>
      </c>
      <c r="I27" s="225">
        <v>6857.2020000000002</v>
      </c>
      <c r="J27" s="277">
        <v>5.2571259137594063E-2</v>
      </c>
      <c r="K27" s="277">
        <v>0.38188887520806131</v>
      </c>
      <c r="L27" s="277">
        <v>0.24106042085387014</v>
      </c>
      <c r="M27" s="278">
        <v>14.904999999999999</v>
      </c>
      <c r="N27" s="279">
        <v>0.72916037765840935</v>
      </c>
      <c r="O27" s="279">
        <v>30.683068691865866</v>
      </c>
      <c r="P27" s="280">
        <v>121</v>
      </c>
      <c r="Q27" s="281">
        <v>50</v>
      </c>
      <c r="R27" s="281">
        <v>2104</v>
      </c>
    </row>
    <row r="28" spans="1:18" ht="16.5">
      <c r="A28" s="282" t="s">
        <v>115</v>
      </c>
      <c r="B28" s="271" t="s">
        <v>273</v>
      </c>
      <c r="C28" s="272" t="s">
        <v>66</v>
      </c>
      <c r="D28" s="273">
        <v>0.83499999999999996</v>
      </c>
      <c r="E28" s="274">
        <v>2847</v>
      </c>
      <c r="F28" s="224" t="s">
        <v>116</v>
      </c>
      <c r="G28" s="275" t="s">
        <v>170</v>
      </c>
      <c r="H28" s="276">
        <v>1</v>
      </c>
      <c r="I28" s="225">
        <v>5923.3720000000003</v>
      </c>
      <c r="J28" s="277">
        <v>5.9451479461981462E-2</v>
      </c>
      <c r="K28" s="277">
        <v>0.3579471816401093</v>
      </c>
      <c r="L28" s="277">
        <v>0.21930076314639702</v>
      </c>
      <c r="M28" s="278">
        <v>16.637</v>
      </c>
      <c r="N28" s="279">
        <v>2.7855755134068905</v>
      </c>
      <c r="O28" s="279">
        <v>57.112739162760668</v>
      </c>
      <c r="P28" s="280">
        <v>79</v>
      </c>
      <c r="Q28" s="281">
        <v>165</v>
      </c>
      <c r="R28" s="281">
        <v>3383</v>
      </c>
    </row>
    <row r="29" spans="1:18" ht="16.5">
      <c r="A29" s="282" t="s">
        <v>115</v>
      </c>
      <c r="B29" s="271" t="s">
        <v>275</v>
      </c>
      <c r="C29" s="272" t="s">
        <v>66</v>
      </c>
      <c r="D29" s="273">
        <v>0.83971279843430602</v>
      </c>
      <c r="E29" s="274">
        <v>8842</v>
      </c>
      <c r="F29" s="224" t="s">
        <v>117</v>
      </c>
      <c r="G29" s="275" t="s">
        <v>181</v>
      </c>
      <c r="H29" s="276">
        <v>3</v>
      </c>
      <c r="I29" s="225">
        <v>2855.9</v>
      </c>
      <c r="J29" s="277">
        <v>3.4817185349718442E-2</v>
      </c>
      <c r="K29" s="277">
        <v>0.35916754862218531</v>
      </c>
      <c r="L29" s="277">
        <v>0.20273819111313421</v>
      </c>
      <c r="M29" s="278">
        <v>12.525</v>
      </c>
      <c r="N29" s="279">
        <v>3.7466297839560205</v>
      </c>
      <c r="O29" s="279">
        <v>44.294268006582861</v>
      </c>
      <c r="P29" s="280">
        <v>33</v>
      </c>
      <c r="Q29" s="281">
        <v>107</v>
      </c>
      <c r="R29" s="281">
        <v>1265</v>
      </c>
    </row>
    <row r="30" spans="1:18" ht="16.5">
      <c r="A30" s="282" t="s">
        <v>115</v>
      </c>
      <c r="B30" s="271" t="s">
        <v>243</v>
      </c>
      <c r="C30" s="272" t="s">
        <v>66</v>
      </c>
      <c r="D30" s="273">
        <v>0.81916666666666671</v>
      </c>
      <c r="E30" s="274">
        <v>4027</v>
      </c>
      <c r="F30" s="224" t="s">
        <v>118</v>
      </c>
      <c r="G30" s="275" t="s">
        <v>240</v>
      </c>
      <c r="H30" s="276">
        <v>1</v>
      </c>
      <c r="I30" s="225">
        <v>5473.5230000000001</v>
      </c>
      <c r="J30" s="277">
        <v>4.680092221700944E-2</v>
      </c>
      <c r="K30" s="277">
        <v>0.37417122236667844</v>
      </c>
      <c r="L30" s="277">
        <v>0.26984448590057991</v>
      </c>
      <c r="M30" s="278">
        <v>14.083</v>
      </c>
      <c r="N30" s="279">
        <v>0.58463260316984145</v>
      </c>
      <c r="O30" s="279">
        <v>67.470256359569518</v>
      </c>
      <c r="P30" s="280">
        <v>67</v>
      </c>
      <c r="Q30" s="281">
        <v>32</v>
      </c>
      <c r="R30" s="281">
        <v>3693</v>
      </c>
    </row>
    <row r="31" spans="1:18" ht="16.5">
      <c r="A31" s="282" t="s">
        <v>115</v>
      </c>
      <c r="B31" s="271" t="s">
        <v>206</v>
      </c>
      <c r="C31" s="272" t="s">
        <v>66</v>
      </c>
      <c r="D31" s="273">
        <v>0.82</v>
      </c>
      <c r="E31" s="274">
        <v>946</v>
      </c>
      <c r="F31" s="224" t="s">
        <v>118</v>
      </c>
      <c r="G31" s="275" t="s">
        <v>189</v>
      </c>
      <c r="H31" s="276">
        <v>1</v>
      </c>
      <c r="I31" s="225">
        <v>2726.7139999999999</v>
      </c>
      <c r="J31" s="277">
        <v>5.5962805422800722E-2</v>
      </c>
      <c r="K31" s="277">
        <v>0.35596457196287629</v>
      </c>
      <c r="L31" s="277">
        <v>0.22151204710138284</v>
      </c>
      <c r="M31" s="278">
        <v>10.930999999999999</v>
      </c>
      <c r="N31" s="279">
        <v>3.0072827586611579</v>
      </c>
      <c r="O31" s="279">
        <v>31.173052986121757</v>
      </c>
      <c r="P31" s="280">
        <v>21</v>
      </c>
      <c r="Q31" s="281">
        <v>82</v>
      </c>
      <c r="R31" s="281">
        <v>850</v>
      </c>
    </row>
    <row r="32" spans="1:18" ht="16.5">
      <c r="A32" s="282" t="s">
        <v>115</v>
      </c>
      <c r="B32" s="271" t="s">
        <v>226</v>
      </c>
      <c r="C32" s="272" t="s">
        <v>69</v>
      </c>
      <c r="D32" s="273">
        <v>0.71846153846153848</v>
      </c>
      <c r="E32" s="274">
        <v>1062</v>
      </c>
      <c r="F32" s="224" t="s">
        <v>117</v>
      </c>
      <c r="G32" s="275" t="s">
        <v>181</v>
      </c>
      <c r="H32" s="276">
        <v>1</v>
      </c>
      <c r="I32" s="225">
        <v>5551.5919999999996</v>
      </c>
      <c r="J32" s="277">
        <v>5.0331740037638677E-2</v>
      </c>
      <c r="K32" s="277">
        <v>0.35773532518479711</v>
      </c>
      <c r="L32" s="277">
        <v>0.18210992450453853</v>
      </c>
      <c r="M32" s="278">
        <v>13.193</v>
      </c>
      <c r="N32" s="279">
        <v>2.1075035773522264</v>
      </c>
      <c r="O32" s="279">
        <v>35.719483708456963</v>
      </c>
      <c r="P32" s="280">
        <v>73</v>
      </c>
      <c r="Q32" s="281">
        <v>117</v>
      </c>
      <c r="R32" s="281">
        <v>1983</v>
      </c>
    </row>
    <row r="33" spans="1:18" ht="16.5">
      <c r="A33" s="282" t="s">
        <v>115</v>
      </c>
      <c r="B33" s="271" t="s">
        <v>207</v>
      </c>
      <c r="C33" s="272" t="s">
        <v>66</v>
      </c>
      <c r="D33" s="273">
        <v>0.81633763325664277</v>
      </c>
      <c r="E33" s="274">
        <v>5343</v>
      </c>
      <c r="F33" s="224" t="s">
        <v>118</v>
      </c>
      <c r="G33" s="275" t="s">
        <v>187</v>
      </c>
      <c r="H33" s="276">
        <v>5</v>
      </c>
      <c r="I33" s="225">
        <v>866.68600000000004</v>
      </c>
      <c r="J33" s="277">
        <v>2.7495520393057422E-2</v>
      </c>
      <c r="K33" s="277">
        <v>0.38234885803950952</v>
      </c>
      <c r="L33" s="277">
        <v>0.21461059714821745</v>
      </c>
      <c r="M33" s="278">
        <v>13.587</v>
      </c>
      <c r="N33" s="279">
        <v>0.34614612443260878</v>
      </c>
      <c r="O33" s="279">
        <v>14.538137226169569</v>
      </c>
      <c r="P33" s="280">
        <v>15</v>
      </c>
      <c r="Q33" s="281">
        <v>3</v>
      </c>
      <c r="R33" s="281">
        <v>126</v>
      </c>
    </row>
    <row r="34" spans="1:18" ht="16.5">
      <c r="A34" s="282" t="s">
        <v>115</v>
      </c>
      <c r="B34" s="271" t="s">
        <v>208</v>
      </c>
      <c r="C34" s="272" t="s">
        <v>66</v>
      </c>
      <c r="D34" s="273">
        <v>0.80166666666666664</v>
      </c>
      <c r="E34" s="274">
        <v>1558</v>
      </c>
      <c r="F34" s="224" t="s">
        <v>118</v>
      </c>
      <c r="G34" s="275" t="s">
        <v>186</v>
      </c>
      <c r="H34" s="276">
        <v>1</v>
      </c>
      <c r="I34" s="225">
        <v>2082.029</v>
      </c>
      <c r="J34" s="277">
        <v>1.2683065935701234E-2</v>
      </c>
      <c r="K34" s="277">
        <v>0.38298144961565245</v>
      </c>
      <c r="L34" s="277">
        <v>0.23390644414655126</v>
      </c>
      <c r="M34" s="278">
        <v>15.786</v>
      </c>
      <c r="N34" s="279">
        <v>0.19212028266657188</v>
      </c>
      <c r="O34" s="279">
        <v>66.713768155967088</v>
      </c>
      <c r="P34" s="280">
        <v>22</v>
      </c>
      <c r="Q34" s="281">
        <v>4</v>
      </c>
      <c r="R34" s="281">
        <v>1389</v>
      </c>
    </row>
    <row r="35" spans="1:18" ht="16.5">
      <c r="A35" s="282" t="s">
        <v>115</v>
      </c>
      <c r="B35" s="271" t="s">
        <v>209</v>
      </c>
      <c r="C35" s="272" t="s">
        <v>66</v>
      </c>
      <c r="D35" s="273">
        <v>0.83990032151162475</v>
      </c>
      <c r="E35" s="274">
        <v>3999</v>
      </c>
      <c r="F35" s="224" t="s">
        <v>116</v>
      </c>
      <c r="G35" s="275" t="s">
        <v>180</v>
      </c>
      <c r="H35" s="276">
        <v>2</v>
      </c>
      <c r="I35" s="225">
        <v>1968.146</v>
      </c>
      <c r="J35" s="277">
        <v>3.1488737554618208E-2</v>
      </c>
      <c r="K35" s="277">
        <v>0.38192079181931071</v>
      </c>
      <c r="L35" s="277">
        <v>0.21035024840636823</v>
      </c>
      <c r="M35" s="278">
        <v>16.026</v>
      </c>
      <c r="N35" s="279">
        <v>2.1847972660564818</v>
      </c>
      <c r="O35" s="279">
        <v>63.460739193128965</v>
      </c>
      <c r="P35" s="280">
        <v>34</v>
      </c>
      <c r="Q35" s="281">
        <v>43</v>
      </c>
      <c r="R35" s="281">
        <v>1249</v>
      </c>
    </row>
    <row r="36" spans="1:18" ht="16.5">
      <c r="A36" s="282" t="s">
        <v>115</v>
      </c>
      <c r="B36" s="271" t="s">
        <v>245</v>
      </c>
      <c r="C36" s="272" t="s">
        <v>66</v>
      </c>
      <c r="D36" s="273">
        <v>0.81257056629716773</v>
      </c>
      <c r="E36" s="274">
        <v>2802</v>
      </c>
      <c r="F36" s="224" t="s">
        <v>118</v>
      </c>
      <c r="G36" s="275" t="s">
        <v>182</v>
      </c>
      <c r="H36" s="276">
        <v>2</v>
      </c>
      <c r="I36" s="225">
        <v>1118.8230000000001</v>
      </c>
      <c r="J36" s="277">
        <v>5.06949903143716E-2</v>
      </c>
      <c r="K36" s="277">
        <v>0.36568916699625065</v>
      </c>
      <c r="L36" s="277">
        <v>0.21093595680460625</v>
      </c>
      <c r="M36" s="278">
        <v>14.071</v>
      </c>
      <c r="N36" s="279">
        <v>0.62565749899671341</v>
      </c>
      <c r="O36" s="279">
        <v>22.613049606595499</v>
      </c>
      <c r="P36" s="280">
        <v>13</v>
      </c>
      <c r="Q36" s="281">
        <v>7</v>
      </c>
      <c r="R36" s="281">
        <v>253</v>
      </c>
    </row>
  </sheetData>
  <phoneticPr fontId="2" type="noConversion"/>
  <conditionalFormatting sqref="C14:D36">
    <cfRule type="containsText" dxfId="53" priority="1" operator="containsText" text="F">
      <formula>NOT(ISERROR(SEARCH("F",C14)))</formula>
    </cfRule>
    <cfRule type="containsText" dxfId="52" priority="2" operator="containsText" text="D">
      <formula>NOT(ISERROR(SEARCH("D",C14)))</formula>
    </cfRule>
    <cfRule type="containsText" dxfId="51" priority="3" operator="containsText" text="C">
      <formula>NOT(ISERROR(SEARCH("C",C14)))</formula>
    </cfRule>
    <cfRule type="containsText" dxfId="50" priority="4" operator="containsText" text="B">
      <formula>NOT(ISERROR(SEARCH("B",C14)))</formula>
    </cfRule>
    <cfRule type="containsText" dxfId="49" priority="5" operator="containsText" text="A">
      <formula>NOT(ISERROR(SEARCH("A",C14)))</formula>
    </cfRule>
    <cfRule type="containsText" dxfId="4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33"/>
  <sheetViews>
    <sheetView showGridLines="0" zoomScaleNormal="100" zoomScaleSheetLayoutView="85" workbookViewId="0"/>
  </sheetViews>
  <sheetFormatPr defaultRowHeight="13.5"/>
  <cols>
    <col min="1" max="1" width="13.140625" style="239" customWidth="1"/>
    <col min="2" max="2" width="9.140625" style="239"/>
    <col min="3" max="3" width="9.85546875" style="239" customWidth="1"/>
    <col min="4" max="16384" width="9.140625" style="239"/>
  </cols>
  <sheetData>
    <row r="1" spans="1:11" ht="3.75" customHeight="1">
      <c r="A1" s="234"/>
      <c r="B1" s="235"/>
      <c r="C1" s="236"/>
      <c r="D1" s="237"/>
      <c r="E1" s="237"/>
      <c r="F1" s="238"/>
      <c r="G1" s="237"/>
      <c r="H1" s="237"/>
      <c r="I1" s="237"/>
      <c r="J1" s="237"/>
      <c r="K1" s="237"/>
    </row>
    <row r="2" spans="1:11" ht="41.25">
      <c r="A2" s="303" t="s">
        <v>295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</row>
    <row r="4" spans="1:11" ht="17.25">
      <c r="A4" s="240" t="s">
        <v>166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</row>
    <row r="6" spans="1:11" ht="26.25">
      <c r="A6" s="242"/>
    </row>
    <row r="7" spans="1:11" ht="130.5" customHeight="1">
      <c r="A7" s="242"/>
    </row>
    <row r="8" spans="1:11" ht="26.25">
      <c r="A8" s="242"/>
    </row>
    <row r="9" spans="1:11" ht="26.25">
      <c r="A9" s="242"/>
    </row>
    <row r="10" spans="1:11" ht="40.5" customHeight="1">
      <c r="A10" s="242" t="s">
        <v>167</v>
      </c>
    </row>
    <row r="11" spans="1:11" ht="19.5" customHeight="1">
      <c r="A11" s="242"/>
    </row>
    <row r="12" spans="1:11" ht="17.25">
      <c r="A12" s="243" t="s">
        <v>168</v>
      </c>
    </row>
    <row r="13" spans="1:11" ht="40.5">
      <c r="A13" s="226" t="s">
        <v>0</v>
      </c>
      <c r="B13" s="227" t="s">
        <v>72</v>
      </c>
      <c r="C13" s="220" t="s">
        <v>65</v>
      </c>
      <c r="D13" s="220" t="s">
        <v>152</v>
      </c>
      <c r="E13" s="228" t="s">
        <v>138</v>
      </c>
      <c r="F13" s="227" t="s">
        <v>143</v>
      </c>
      <c r="G13" s="228" t="s">
        <v>141</v>
      </c>
      <c r="H13" s="228" t="s">
        <v>145</v>
      </c>
      <c r="I13" s="221" t="s">
        <v>147</v>
      </c>
      <c r="J13" s="228" t="s">
        <v>6</v>
      </c>
      <c r="K13" s="244" t="s">
        <v>7</v>
      </c>
    </row>
    <row r="14" spans="1:11" ht="16.5">
      <c r="A14" s="254" t="s">
        <v>115</v>
      </c>
      <c r="B14" s="229" t="s">
        <v>190</v>
      </c>
      <c r="C14" s="222" t="s">
        <v>69</v>
      </c>
      <c r="D14" s="223">
        <v>0.79583333333333328</v>
      </c>
      <c r="E14" s="230">
        <v>2218</v>
      </c>
      <c r="F14" s="224" t="s">
        <v>118</v>
      </c>
      <c r="G14" s="231" t="s">
        <v>188</v>
      </c>
      <c r="H14" s="232">
        <v>1</v>
      </c>
      <c r="I14" s="225">
        <v>2171.203</v>
      </c>
      <c r="J14" s="233">
        <v>0.2302870804802683</v>
      </c>
      <c r="K14" s="245">
        <v>73.001004512245061</v>
      </c>
    </row>
    <row r="15" spans="1:11" ht="16.5">
      <c r="A15" s="254" t="s">
        <v>115</v>
      </c>
      <c r="B15" s="229" t="s">
        <v>241</v>
      </c>
      <c r="C15" s="222" t="s">
        <v>69</v>
      </c>
      <c r="D15" s="223">
        <v>0.76708333333333334</v>
      </c>
      <c r="E15" s="230">
        <v>8373</v>
      </c>
      <c r="F15" s="224" t="s">
        <v>118</v>
      </c>
      <c r="G15" s="231" t="s">
        <v>187</v>
      </c>
      <c r="H15" s="232">
        <v>1</v>
      </c>
      <c r="I15" s="225">
        <v>3842.9740000000002</v>
      </c>
      <c r="J15" s="233">
        <v>1.8215059482577816</v>
      </c>
      <c r="K15" s="245">
        <v>72.860237930311257</v>
      </c>
    </row>
    <row r="16" spans="1:11" ht="16.5">
      <c r="A16" s="254" t="s">
        <v>115</v>
      </c>
      <c r="B16" s="229" t="s">
        <v>193</v>
      </c>
      <c r="C16" s="222" t="s">
        <v>66</v>
      </c>
      <c r="D16" s="223">
        <v>0.80636530191013245</v>
      </c>
      <c r="E16" s="230">
        <v>2190</v>
      </c>
      <c r="F16" s="224" t="s">
        <v>118</v>
      </c>
      <c r="G16" s="231" t="s">
        <v>188</v>
      </c>
      <c r="H16" s="232">
        <v>5</v>
      </c>
      <c r="I16" s="225">
        <v>736.495</v>
      </c>
      <c r="J16" s="233">
        <v>0.5431129878682136</v>
      </c>
      <c r="K16" s="245">
        <v>52.13884683534851</v>
      </c>
    </row>
    <row r="17" spans="1:11" ht="16.5">
      <c r="A17" s="254" t="s">
        <v>115</v>
      </c>
      <c r="B17" s="229" t="s">
        <v>195</v>
      </c>
      <c r="C17" s="222" t="s">
        <v>66</v>
      </c>
      <c r="D17" s="223">
        <v>0.84530415177718643</v>
      </c>
      <c r="E17" s="230">
        <v>1863</v>
      </c>
      <c r="F17" s="224" t="s">
        <v>118</v>
      </c>
      <c r="G17" s="231" t="s">
        <v>186</v>
      </c>
      <c r="H17" s="232">
        <v>3</v>
      </c>
      <c r="I17" s="225">
        <v>547.92600000000004</v>
      </c>
      <c r="J17" s="233">
        <v>0</v>
      </c>
      <c r="K17" s="245">
        <v>50.371765530381836</v>
      </c>
    </row>
    <row r="18" spans="1:11" ht="16.5">
      <c r="A18" s="254" t="s">
        <v>115</v>
      </c>
      <c r="B18" s="229" t="s">
        <v>196</v>
      </c>
      <c r="C18" s="222" t="s">
        <v>68</v>
      </c>
      <c r="D18" s="223">
        <v>0.86346867585191045</v>
      </c>
      <c r="E18" s="230">
        <v>662</v>
      </c>
      <c r="F18" s="224" t="s">
        <v>116</v>
      </c>
      <c r="G18" s="231" t="s">
        <v>236</v>
      </c>
      <c r="H18" s="232">
        <v>3</v>
      </c>
      <c r="I18" s="225">
        <v>4523.7709999999997</v>
      </c>
      <c r="J18" s="233">
        <v>0.50842538227509748</v>
      </c>
      <c r="K18" s="245">
        <v>67.288994071538994</v>
      </c>
    </row>
    <row r="19" spans="1:11" ht="16.5">
      <c r="A19" s="254" t="s">
        <v>115</v>
      </c>
      <c r="B19" s="229" t="s">
        <v>197</v>
      </c>
      <c r="C19" s="222" t="s">
        <v>69</v>
      </c>
      <c r="D19" s="223">
        <v>0.79172308002246594</v>
      </c>
      <c r="E19" s="230">
        <v>5409</v>
      </c>
      <c r="F19" s="224" t="s">
        <v>116</v>
      </c>
      <c r="G19" s="231" t="s">
        <v>176</v>
      </c>
      <c r="H19" s="232">
        <v>8</v>
      </c>
      <c r="I19" s="225">
        <v>6882.2120000000004</v>
      </c>
      <c r="J19" s="233">
        <v>0.59573869564029702</v>
      </c>
      <c r="K19" s="245">
        <v>38.09821609680143</v>
      </c>
    </row>
    <row r="20" spans="1:11" ht="16.5">
      <c r="A20" s="254" t="s">
        <v>115</v>
      </c>
      <c r="B20" s="229" t="s">
        <v>198</v>
      </c>
      <c r="C20" s="222" t="s">
        <v>69</v>
      </c>
      <c r="D20" s="223">
        <v>0.76909090909090905</v>
      </c>
      <c r="E20" s="230">
        <v>8998</v>
      </c>
      <c r="F20" s="224" t="s">
        <v>116</v>
      </c>
      <c r="G20" s="231" t="s">
        <v>174</v>
      </c>
      <c r="H20" s="232">
        <v>1</v>
      </c>
      <c r="I20" s="225">
        <v>5147.1120000000001</v>
      </c>
      <c r="J20" s="233">
        <v>1.9428370705747222</v>
      </c>
      <c r="K20" s="245">
        <v>53.933157079154292</v>
      </c>
    </row>
    <row r="21" spans="1:11" ht="16.5">
      <c r="A21" s="254" t="s">
        <v>115</v>
      </c>
      <c r="B21" s="229" t="s">
        <v>199</v>
      </c>
      <c r="C21" s="222" t="s">
        <v>69</v>
      </c>
      <c r="D21" s="223">
        <v>0.78333333333333333</v>
      </c>
      <c r="E21" s="230">
        <v>8543</v>
      </c>
      <c r="F21" s="224" t="s">
        <v>118</v>
      </c>
      <c r="G21" s="231" t="s">
        <v>186</v>
      </c>
      <c r="H21" s="232">
        <v>1</v>
      </c>
      <c r="I21" s="225">
        <v>2381.4830000000002</v>
      </c>
      <c r="J21" s="233">
        <v>0.12597192589659467</v>
      </c>
      <c r="K21" s="245">
        <v>67.143036502884968</v>
      </c>
    </row>
    <row r="22" spans="1:11" ht="16.5">
      <c r="A22" s="254" t="s">
        <v>115</v>
      </c>
      <c r="B22" s="229" t="s">
        <v>202</v>
      </c>
      <c r="C22" s="222" t="s">
        <v>66</v>
      </c>
      <c r="D22" s="223">
        <v>0.82318181818181813</v>
      </c>
      <c r="E22" s="230">
        <v>5333</v>
      </c>
      <c r="F22" s="224" t="s">
        <v>116</v>
      </c>
      <c r="G22" s="231" t="s">
        <v>175</v>
      </c>
      <c r="H22" s="232">
        <v>1</v>
      </c>
      <c r="I22" s="225">
        <v>1406.7159999999999</v>
      </c>
      <c r="J22" s="233">
        <v>7.10875542753477E-2</v>
      </c>
      <c r="K22" s="245">
        <v>45.211684519121135</v>
      </c>
    </row>
    <row r="23" spans="1:11" ht="16.5">
      <c r="A23" s="254" t="s">
        <v>115</v>
      </c>
      <c r="B23" s="229" t="s">
        <v>203</v>
      </c>
      <c r="C23" s="222" t="s">
        <v>66</v>
      </c>
      <c r="D23" s="223">
        <v>0.81909090909090909</v>
      </c>
      <c r="E23" s="230">
        <v>7266</v>
      </c>
      <c r="F23" s="224" t="s">
        <v>116</v>
      </c>
      <c r="G23" s="231" t="s">
        <v>172</v>
      </c>
      <c r="H23" s="232">
        <v>1</v>
      </c>
      <c r="I23" s="225">
        <v>3829.558</v>
      </c>
      <c r="J23" s="233">
        <v>2.6373800840723653</v>
      </c>
      <c r="K23" s="245">
        <v>79.225853218569867</v>
      </c>
    </row>
    <row r="24" spans="1:11" ht="16.5">
      <c r="A24" s="254" t="s">
        <v>115</v>
      </c>
      <c r="B24" s="229" t="s">
        <v>269</v>
      </c>
      <c r="C24" s="222" t="s">
        <v>66</v>
      </c>
      <c r="D24" s="223">
        <v>0.80045454545454531</v>
      </c>
      <c r="E24" s="230">
        <v>857</v>
      </c>
      <c r="F24" s="224" t="s">
        <v>116</v>
      </c>
      <c r="G24" s="231" t="s">
        <v>179</v>
      </c>
      <c r="H24" s="232">
        <v>1</v>
      </c>
      <c r="I24" s="225">
        <v>1142.6780000000001</v>
      </c>
      <c r="J24" s="233">
        <v>0.43756858887630634</v>
      </c>
      <c r="K24" s="245">
        <v>25.641519308151551</v>
      </c>
    </row>
    <row r="25" spans="1:11" ht="16.5">
      <c r="A25" s="254" t="s">
        <v>115</v>
      </c>
      <c r="B25" s="229" t="s">
        <v>204</v>
      </c>
      <c r="C25" s="222" t="s">
        <v>66</v>
      </c>
      <c r="D25" s="223">
        <v>0.82048810375926529</v>
      </c>
      <c r="E25" s="230">
        <v>6992</v>
      </c>
      <c r="F25" s="224" t="s">
        <v>118</v>
      </c>
      <c r="G25" s="231" t="s">
        <v>182</v>
      </c>
      <c r="H25" s="232">
        <v>7</v>
      </c>
      <c r="I25" s="225">
        <v>6857.2020000000002</v>
      </c>
      <c r="J25" s="233">
        <v>0.72916037765840935</v>
      </c>
      <c r="K25" s="245">
        <v>30.683068691865866</v>
      </c>
    </row>
    <row r="26" spans="1:11" ht="16.5">
      <c r="A26" s="254" t="s">
        <v>115</v>
      </c>
      <c r="B26" s="229" t="s">
        <v>273</v>
      </c>
      <c r="C26" s="222" t="s">
        <v>66</v>
      </c>
      <c r="D26" s="223">
        <v>0.83499999999999996</v>
      </c>
      <c r="E26" s="230">
        <v>2847</v>
      </c>
      <c r="F26" s="224" t="s">
        <v>116</v>
      </c>
      <c r="G26" s="231" t="s">
        <v>170</v>
      </c>
      <c r="H26" s="232">
        <v>1</v>
      </c>
      <c r="I26" s="225">
        <v>5923.3720000000003</v>
      </c>
      <c r="J26" s="233">
        <v>2.7855755134068905</v>
      </c>
      <c r="K26" s="245">
        <v>57.112739162760668</v>
      </c>
    </row>
    <row r="27" spans="1:11" ht="16.5">
      <c r="A27" s="254" t="s">
        <v>115</v>
      </c>
      <c r="B27" s="229" t="s">
        <v>275</v>
      </c>
      <c r="C27" s="222" t="s">
        <v>66</v>
      </c>
      <c r="D27" s="223">
        <v>0.83971279843430602</v>
      </c>
      <c r="E27" s="230">
        <v>8842</v>
      </c>
      <c r="F27" s="224" t="s">
        <v>117</v>
      </c>
      <c r="G27" s="231" t="s">
        <v>181</v>
      </c>
      <c r="H27" s="232">
        <v>3</v>
      </c>
      <c r="I27" s="225">
        <v>2855.9</v>
      </c>
      <c r="J27" s="233">
        <v>3.7466297839560205</v>
      </c>
      <c r="K27" s="245">
        <v>44.294268006582861</v>
      </c>
    </row>
    <row r="28" spans="1:11" ht="16.5">
      <c r="A28" s="254" t="s">
        <v>115</v>
      </c>
      <c r="B28" s="229" t="s">
        <v>243</v>
      </c>
      <c r="C28" s="222" t="s">
        <v>66</v>
      </c>
      <c r="D28" s="223">
        <v>0.81916666666666671</v>
      </c>
      <c r="E28" s="230">
        <v>4027</v>
      </c>
      <c r="F28" s="224" t="s">
        <v>118</v>
      </c>
      <c r="G28" s="231" t="s">
        <v>240</v>
      </c>
      <c r="H28" s="232">
        <v>1</v>
      </c>
      <c r="I28" s="225">
        <v>5473.5230000000001</v>
      </c>
      <c r="J28" s="233">
        <v>0.58463260316984145</v>
      </c>
      <c r="K28" s="245">
        <v>67.470256359569518</v>
      </c>
    </row>
    <row r="29" spans="1:11" ht="16.5">
      <c r="A29" s="254" t="s">
        <v>115</v>
      </c>
      <c r="B29" s="229" t="s">
        <v>206</v>
      </c>
      <c r="C29" s="222" t="s">
        <v>66</v>
      </c>
      <c r="D29" s="223">
        <v>0.82</v>
      </c>
      <c r="E29" s="230">
        <v>946</v>
      </c>
      <c r="F29" s="224" t="s">
        <v>118</v>
      </c>
      <c r="G29" s="231" t="s">
        <v>189</v>
      </c>
      <c r="H29" s="232">
        <v>1</v>
      </c>
      <c r="I29" s="225">
        <v>2726.7139999999999</v>
      </c>
      <c r="J29" s="233">
        <v>3.0072827586611579</v>
      </c>
      <c r="K29" s="245">
        <v>31.173052986121757</v>
      </c>
    </row>
    <row r="30" spans="1:11" ht="16.5">
      <c r="A30" s="254" t="s">
        <v>115</v>
      </c>
      <c r="B30" s="229" t="s">
        <v>226</v>
      </c>
      <c r="C30" s="222" t="s">
        <v>69</v>
      </c>
      <c r="D30" s="223">
        <v>0.71846153846153848</v>
      </c>
      <c r="E30" s="230">
        <v>1062</v>
      </c>
      <c r="F30" s="224" t="s">
        <v>117</v>
      </c>
      <c r="G30" s="231" t="s">
        <v>181</v>
      </c>
      <c r="H30" s="232">
        <v>1</v>
      </c>
      <c r="I30" s="225">
        <v>5551.5919999999996</v>
      </c>
      <c r="J30" s="233">
        <v>2.1075035773522264</v>
      </c>
      <c r="K30" s="245">
        <v>35.719483708456963</v>
      </c>
    </row>
    <row r="31" spans="1:11" ht="16.5">
      <c r="A31" s="254" t="s">
        <v>115</v>
      </c>
      <c r="B31" s="229" t="s">
        <v>208</v>
      </c>
      <c r="C31" s="222" t="s">
        <v>66</v>
      </c>
      <c r="D31" s="223">
        <v>0.80166666666666664</v>
      </c>
      <c r="E31" s="230">
        <v>1558</v>
      </c>
      <c r="F31" s="224" t="s">
        <v>118</v>
      </c>
      <c r="G31" s="231" t="s">
        <v>186</v>
      </c>
      <c r="H31" s="232">
        <v>1</v>
      </c>
      <c r="I31" s="225">
        <v>2082.029</v>
      </c>
      <c r="J31" s="233">
        <v>0.19212028266657188</v>
      </c>
      <c r="K31" s="245">
        <v>66.713768155967088</v>
      </c>
    </row>
    <row r="32" spans="1:11" ht="16.5">
      <c r="A32" s="254" t="s">
        <v>115</v>
      </c>
      <c r="B32" s="229" t="s">
        <v>209</v>
      </c>
      <c r="C32" s="222" t="s">
        <v>66</v>
      </c>
      <c r="D32" s="223">
        <v>0.83990032151162475</v>
      </c>
      <c r="E32" s="230">
        <v>3999</v>
      </c>
      <c r="F32" s="224" t="s">
        <v>116</v>
      </c>
      <c r="G32" s="231" t="s">
        <v>180</v>
      </c>
      <c r="H32" s="232">
        <v>2</v>
      </c>
      <c r="I32" s="225">
        <v>1968.146</v>
      </c>
      <c r="J32" s="233">
        <v>2.1847972660564818</v>
      </c>
      <c r="K32" s="245">
        <v>63.460739193128965</v>
      </c>
    </row>
    <row r="33" spans="1:11" ht="16.5">
      <c r="A33" s="254" t="s">
        <v>115</v>
      </c>
      <c r="B33" s="229" t="s">
        <v>245</v>
      </c>
      <c r="C33" s="222" t="s">
        <v>66</v>
      </c>
      <c r="D33" s="223">
        <v>0.81257056629716773</v>
      </c>
      <c r="E33" s="230">
        <v>2802</v>
      </c>
      <c r="F33" s="224" t="s">
        <v>118</v>
      </c>
      <c r="G33" s="231" t="s">
        <v>182</v>
      </c>
      <c r="H33" s="232">
        <v>2</v>
      </c>
      <c r="I33" s="225">
        <v>1118.8230000000001</v>
      </c>
      <c r="J33" s="233">
        <v>0.62565749899671341</v>
      </c>
      <c r="K33" s="245">
        <v>22.613049606595499</v>
      </c>
    </row>
  </sheetData>
  <mergeCells count="1">
    <mergeCell ref="A2:K2"/>
  </mergeCells>
  <phoneticPr fontId="2" type="noConversion"/>
  <conditionalFormatting sqref="C14:D33">
    <cfRule type="containsText" dxfId="47" priority="1" operator="containsText" text="F">
      <formula>NOT(ISERROR(SEARCH("F",C14)))</formula>
    </cfRule>
    <cfRule type="containsText" dxfId="46" priority="2" operator="containsText" text="D">
      <formula>NOT(ISERROR(SEARCH("D",C14)))</formula>
    </cfRule>
    <cfRule type="containsText" dxfId="45" priority="3" operator="containsText" text="C">
      <formula>NOT(ISERROR(SEARCH("C",C14)))</formula>
    </cfRule>
    <cfRule type="containsText" dxfId="44" priority="4" operator="containsText" text="B">
      <formula>NOT(ISERROR(SEARCH("B",C14)))</formula>
    </cfRule>
    <cfRule type="containsText" dxfId="43" priority="5" operator="containsText" text="A">
      <formula>NOT(ISERROR(SEARCH("A",C14)))</formula>
    </cfRule>
    <cfRule type="containsText" dxfId="4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2024-12-04T00:26:49Z</dcterms:modified>
</cp:coreProperties>
</file>