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C096CEC8-D03A-4E82-A5EA-53CD5CFB264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명단'!$A$13:$R$25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운전자별!$A$1:$R$44</definedName>
    <definedName name="_xlnm.Print_Area" localSheetId="1">종합!$A$1:$L$206</definedName>
    <definedName name="_xlnm.Print_Area" localSheetId="3">차량별!$A$1:$T$25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F191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B6" i="60"/>
  <c r="B7" i="60"/>
  <c r="B8" i="60"/>
  <c r="B9" i="60"/>
  <c r="B10" i="60"/>
  <c r="B5" i="60"/>
  <c r="F23" i="60" l="1"/>
  <c r="F15" i="60"/>
  <c r="F17" i="60"/>
  <c r="F22" i="60"/>
  <c r="F14" i="60"/>
  <c r="F20" i="60"/>
  <c r="F16" i="60"/>
  <c r="F25" i="60"/>
  <c r="F24" i="60"/>
  <c r="F21" i="60"/>
  <c r="F11" i="60"/>
  <c r="F13" i="60"/>
  <c r="F18" i="60"/>
  <c r="F19" i="60"/>
  <c r="F12" i="60"/>
  <c r="J55" i="12" a="1"/>
  <c r="J55" i="12" l="1"/>
  <c r="E77" i="12"/>
  <c r="K77" i="12"/>
  <c r="K78" i="12" s="1"/>
  <c r="J77" i="12"/>
  <c r="J78" i="12" s="1"/>
  <c r="I77" i="12"/>
  <c r="I78" i="12" s="1"/>
  <c r="G77" i="12"/>
  <c r="G78" i="12" s="1"/>
  <c r="H77" i="12"/>
  <c r="H78" i="12" s="1"/>
  <c r="F77" i="12"/>
  <c r="F78" i="12" s="1"/>
  <c r="D83" i="12" l="1"/>
  <c r="D79" i="12"/>
  <c r="D84" i="12"/>
  <c r="D82" i="12"/>
  <c r="D81" i="12"/>
  <c r="B197" i="12"/>
  <c r="D80" i="12"/>
  <c r="E84" i="12"/>
  <c r="E82" i="12"/>
  <c r="E79" i="12"/>
  <c r="E83" i="12"/>
  <c r="E80" i="12"/>
  <c r="E78" i="12"/>
  <c r="E81" i="12"/>
  <c r="B198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96" i="12" l="1"/>
  <c r="B192" i="12"/>
  <c r="J192" i="12" s="1"/>
  <c r="B193" i="12"/>
  <c r="B195" i="12"/>
  <c r="B194" i="12"/>
  <c r="B189" i="12"/>
  <c r="B190" i="12"/>
  <c r="B191" i="12"/>
  <c r="D191" i="12" l="1"/>
  <c r="J191" i="12"/>
  <c r="I191" i="12"/>
  <c r="H191" i="12"/>
  <c r="G191" i="12"/>
  <c r="E191" i="12"/>
  <c r="D190" i="12"/>
  <c r="J190" i="12"/>
  <c r="I190" i="12"/>
  <c r="G190" i="12"/>
  <c r="F190" i="12"/>
  <c r="E190" i="12"/>
  <c r="I189" i="12"/>
  <c r="H189" i="12"/>
  <c r="G189" i="12"/>
  <c r="F189" i="12"/>
  <c r="E189" i="12"/>
  <c r="D189" i="12"/>
  <c r="J189" i="12"/>
  <c r="G194" i="12"/>
  <c r="F194" i="12"/>
  <c r="E194" i="12"/>
  <c r="D194" i="12"/>
  <c r="J194" i="12"/>
  <c r="I194" i="12"/>
  <c r="H194" i="12"/>
  <c r="H195" i="12"/>
  <c r="J195" i="12"/>
  <c r="G195" i="12"/>
  <c r="F195" i="12"/>
  <c r="E195" i="12"/>
  <c r="D195" i="12"/>
  <c r="I195" i="12"/>
  <c r="F193" i="12"/>
  <c r="E193" i="12"/>
  <c r="D193" i="12"/>
  <c r="J193" i="12"/>
  <c r="I193" i="12"/>
  <c r="H193" i="12"/>
  <c r="G193" i="12"/>
  <c r="E192" i="12"/>
  <c r="F192" i="12"/>
  <c r="D192" i="12"/>
  <c r="I192" i="12"/>
  <c r="H192" i="12"/>
  <c r="G192" i="12"/>
  <c r="I196" i="12"/>
  <c r="J196" i="12"/>
  <c r="H196" i="12"/>
  <c r="G196" i="12"/>
  <c r="F196" i="12"/>
  <c r="E196" i="12"/>
  <c r="D196" i="12"/>
  <c r="B188" i="12"/>
  <c r="H188" i="12" l="1"/>
  <c r="I188" i="12"/>
  <c r="G188" i="12"/>
  <c r="F188" i="12"/>
  <c r="E188" i="12"/>
  <c r="D188" i="12"/>
  <c r="J188" i="12"/>
  <c r="J10" i="12"/>
  <c r="J33" i="12" s="1"/>
  <c r="N27" i="12"/>
  <c r="K29" i="12"/>
  <c r="J198" i="12" l="1"/>
  <c r="J197" i="12"/>
  <c r="D197" i="12"/>
  <c r="I198" i="12"/>
  <c r="E197" i="12"/>
  <c r="G198" i="12"/>
  <c r="H198" i="12"/>
  <c r="H197" i="12"/>
  <c r="E198" i="12"/>
  <c r="I197" i="12"/>
  <c r="F198" i="12"/>
  <c r="G197" i="12"/>
  <c r="D198" i="12"/>
  <c r="F197" i="12"/>
  <c r="D29" i="12"/>
  <c r="F55" i="12" a="1"/>
  <c r="I55" i="12" a="1"/>
  <c r="G55" i="12" a="1"/>
  <c r="E55" i="12" a="1"/>
  <c r="D55" i="12" a="1"/>
  <c r="H55" i="12" a="1"/>
  <c r="H55" i="12" l="1"/>
  <c r="G55" i="12"/>
  <c r="F55" i="12"/>
  <c r="D55" i="12"/>
  <c r="E55" i="12"/>
  <c r="I55" i="12"/>
  <c r="K55" i="12" a="1"/>
  <c r="K55" i="12" s="1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<sst xmlns="http://schemas.openxmlformats.org/spreadsheetml/2006/main" count="1591" uniqueCount="394">
  <si>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</si>
  <si>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</si>
  <si>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</si>
  <si>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</si>
  <si>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</si>
  <si>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</si>
  <si>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</si>
  <si>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</si>
  <si>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</si>
  <si>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</si>
  <si>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</si>
  <si>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</si>
  <si>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</si>
  <si>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</si>
  <si>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</si>
  <si>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</si>
  <si>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</si>
  <si>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</si>
  <si>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</si>
  <si>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</si>
  <si>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</si>
  <si>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</si>
  <si>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</si>
  <si>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</si>
  <si>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</si>
  <si>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</si>
  <si>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</si>
  <si>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</si>
  <si>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</si>
  <si>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</si>
  <si>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</si>
  <si>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</si>
  <si>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</si>
  <si>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</si>
  <si>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</si>
  <si>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</si>
  <si>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</si>
  <si>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</si>
  <si>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</si>
  <si>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</si>
  <si>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</si>
  <si>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</si>
  <si>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</si>
  <si>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</si>
  <si>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</si>
  <si>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</si>
  <si>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</si>
  <si>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</si>
  <si>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</si>
  <si>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</si>
  <si>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</si>
  <si>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</si>
  <si>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</si>
  <si>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</si>
  <si>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</si>
  <si>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</si>
  <si>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</si>
  <si>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</si>
  <si>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</si>
  <si>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</si>
  <si>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</si>
  <si>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</si>
  <si>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</si>
  <si>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</si>
  <si>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</si>
  <si>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</si>
  <si>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</si>
  <si>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</si>
  <si>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</si>
  <si>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</si>
  <si>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</si>
  <si>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</si>
  <si>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</si>
  <si>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</si>
  <si>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</si>
  <si>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</si>
  <si>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</si>
  <si>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</si>
  <si>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</si>
  <si>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</si>
  <si>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</si>
  <si>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</si>
  <si>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</si>
  <si>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</si>
  <si>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</si>
  <si>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</si>
  <si>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</si>
  <si>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</si>
  <si>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</si>
  <si>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</si>
  <si>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</si>
  <si>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</si>
  <si>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</si>
  <si>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</si>
  <si>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</si>
  <si>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</si>
  <si>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</si>
  <si>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</si>
  <si>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</si>
  <si>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</si>
  <si>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</si>
  <si>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</si>
  <si>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</si>
  <si>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</si>
  <si>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</si>
  <si>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</si>
  <si>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</si>
  <si>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</si>
  <si>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</si>
  <si>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</si>
  <si>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</si>
  <si>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</si>
  <si>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</si>
  <si>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</si>
  <si>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</si>
  <si>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</si>
  <si>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</si>
  <si>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태양여객</t>
  </si>
  <si>
    <t>556</t>
  </si>
  <si>
    <t>558</t>
  </si>
  <si>
    <t>571</t>
  </si>
  <si>
    <t>581</t>
  </si>
  <si>
    <t>583</t>
  </si>
  <si>
    <t>590</t>
  </si>
  <si>
    <t>e음55</t>
  </si>
  <si>
    <t>e음71</t>
  </si>
  <si>
    <t>e음89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</si>
  <si>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</si>
  <si>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</si>
  <si>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</si>
  <si>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</si>
  <si>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</si>
  <si>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</si>
  <si>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</si>
  <si>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</si>
  <si>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</si>
  <si>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</si>
  <si>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</si>
  <si>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</si>
  <si>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</si>
  <si>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</si>
  <si>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</si>
  <si>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</si>
  <si>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</si>
  <si>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</si>
  <si>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</si>
  <si>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</si>
  <si>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</si>
  <si>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</si>
  <si>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</si>
  <si>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</si>
  <si>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</si>
  <si>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</si>
  <si>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</si>
  <si>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</si>
  <si>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</si>
  <si>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</si>
  <si>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</si>
  <si>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</si>
  <si>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</si>
  <si>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</si>
  <si>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</si>
  <si>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</si>
  <si>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</si>
  <si>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</si>
  <si>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</si>
  <si>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</si>
  <si>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</si>
  <si>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</si>
  <si>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</si>
  <si>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</si>
  <si>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</si>
  <si>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소형</t>
  </si>
  <si>
    <t>HD</t>
  </si>
  <si>
    <t>중형</t>
  </si>
  <si>
    <t>최대주행거리</t>
  </si>
  <si>
    <t>[TIP!!] 특별관리 운행사원 관리하려면?</t>
  </si>
  <si>
    <t>d</t>
    <phoneticPr fontId="3" type="noConversion"/>
  </si>
  <si>
    <t>WC</t>
  </si>
  <si>
    <t>71바7152</t>
  </si>
  <si>
    <t>71바7197</t>
  </si>
  <si>
    <t>71바7367</t>
  </si>
  <si>
    <t>71바5260</t>
  </si>
  <si>
    <t>71바7194</t>
  </si>
  <si>
    <t>71바7352</t>
  </si>
  <si>
    <t>72바1916</t>
  </si>
  <si>
    <t>71바6557</t>
  </si>
  <si>
    <t>71바7013</t>
  </si>
  <si>
    <t>71바7158</t>
  </si>
  <si>
    <t>71바7403</t>
  </si>
  <si>
    <t>71바7407</t>
  </si>
  <si>
    <t>72바1870</t>
  </si>
  <si>
    <t>71바5261</t>
  </si>
  <si>
    <t>72바1410</t>
  </si>
  <si>
    <t>72바2021</t>
  </si>
  <si>
    <t>72바2022</t>
  </si>
  <si>
    <t>72바2026</t>
  </si>
  <si>
    <t>71바7191</t>
  </si>
  <si>
    <t>72바2025</t>
  </si>
  <si>
    <t>강일구</t>
  </si>
  <si>
    <t>권영진</t>
  </si>
  <si>
    <t>김민영</t>
  </si>
  <si>
    <t>김병술</t>
  </si>
  <si>
    <t>김영규</t>
  </si>
  <si>
    <t>김재현</t>
  </si>
  <si>
    <t>김진열</t>
  </si>
  <si>
    <t>박동근</t>
  </si>
  <si>
    <t>박문수</t>
  </si>
  <si>
    <t>박미상</t>
  </si>
  <si>
    <t>박석진</t>
  </si>
  <si>
    <t>박성호</t>
  </si>
  <si>
    <t>박주훈</t>
  </si>
  <si>
    <t>사봉석</t>
  </si>
  <si>
    <t>설재기</t>
  </si>
  <si>
    <t>양호철</t>
  </si>
  <si>
    <t>오흥식</t>
  </si>
  <si>
    <t>이은도</t>
  </si>
  <si>
    <t>이헌구</t>
  </si>
  <si>
    <t>전재군</t>
  </si>
  <si>
    <t>정기성</t>
  </si>
  <si>
    <t>천세환</t>
  </si>
  <si>
    <t>최관용</t>
  </si>
  <si>
    <t>최상린</t>
  </si>
  <si>
    <t>최석순</t>
  </si>
  <si>
    <t>최춘배</t>
  </si>
  <si>
    <t>한혜진</t>
  </si>
  <si>
    <t>허철</t>
  </si>
  <si>
    <t>개선율(유카전)</t>
  </si>
  <si>
    <t>0%(0명)</t>
  </si>
  <si>
    <t>=</t>
  </si>
  <si>
    <t>송철수</t>
  </si>
  <si>
    <t>556556</t>
  </si>
  <si>
    <t>571571</t>
  </si>
  <si>
    <t>581581</t>
  </si>
  <si>
    <t>태양여객581F2</t>
  </si>
  <si>
    <t>태양여객581D1</t>
  </si>
  <si>
    <t>태양여객581F1</t>
  </si>
  <si>
    <t>583583</t>
  </si>
  <si>
    <t>태양여객583C1</t>
  </si>
  <si>
    <t>태양여객583C2</t>
  </si>
  <si>
    <t>590590</t>
  </si>
  <si>
    <t>태양여객590F1</t>
  </si>
  <si>
    <t>e음55e음55</t>
  </si>
  <si>
    <t>e음71e음71</t>
  </si>
  <si>
    <t>e음89e음89</t>
  </si>
  <si>
    <t>순위</t>
  </si>
  <si>
    <t>인천전체</t>
  </si>
  <si>
    <t>25%(1명)</t>
  </si>
  <si>
    <t>태양여객556C1</t>
  </si>
  <si>
    <t>▲</t>
  </si>
  <si>
    <t>태양여객581C1</t>
  </si>
  <si>
    <t>채기철</t>
  </si>
  <si>
    <t>C</t>
    <phoneticPr fontId="3" type="noConversion"/>
  </si>
  <si>
    <t>D</t>
    <phoneticPr fontId="3" type="noConversion"/>
  </si>
  <si>
    <t>29%(2명)</t>
  </si>
  <si>
    <t>43%(3명)</t>
  </si>
  <si>
    <t>NEW</t>
  </si>
  <si>
    <t>new</t>
  </si>
  <si>
    <t>태양여객583C3</t>
  </si>
  <si>
    <t>태양여객583B2</t>
  </si>
  <si>
    <t>태양여객583B1</t>
  </si>
  <si>
    <t>태양여객590B1</t>
  </si>
  <si>
    <t>태양여객e음55A1</t>
  </si>
  <si>
    <t>태양여객e음89D1</t>
  </si>
  <si>
    <t>이우경</t>
  </si>
  <si>
    <t>태양여객556C2</t>
  </si>
  <si>
    <t>태양여객571S1</t>
  </si>
  <si>
    <t>▽</t>
  </si>
  <si>
    <t>71바5259</t>
  </si>
  <si>
    <t>태양여객583F1</t>
  </si>
  <si>
    <t>태양여객583D1</t>
  </si>
  <si>
    <t>태양여객e음55C1</t>
  </si>
  <si>
    <t>태양여객e음71C1</t>
  </si>
  <si>
    <t>태양여객e음89A1</t>
  </si>
  <si>
    <t>5334912376.596</t>
  </si>
  <si>
    <t>5335387699.441</t>
  </si>
  <si>
    <t>53373602012.732</t>
  </si>
  <si>
    <t>53363031920.6</t>
  </si>
  <si>
    <t>김세형</t>
  </si>
  <si>
    <t>5331583691.713</t>
  </si>
  <si>
    <t>53391051048.194</t>
  </si>
  <si>
    <t>5339093473.964</t>
  </si>
  <si>
    <t>김종근</t>
  </si>
  <si>
    <t>5338779580.43</t>
  </si>
  <si>
    <t>53326252647.161</t>
  </si>
  <si>
    <t>김태우</t>
  </si>
  <si>
    <t>5333261126.677</t>
  </si>
  <si>
    <t>도재만</t>
  </si>
  <si>
    <t>533306702.06</t>
  </si>
  <si>
    <t>5333804371.226</t>
  </si>
  <si>
    <t>53361772718.464</t>
  </si>
  <si>
    <t>533880837.037</t>
  </si>
  <si>
    <t>53368822434.511</t>
  </si>
  <si>
    <t>53399161710.481</t>
  </si>
  <si>
    <t>박수성</t>
  </si>
  <si>
    <t>53352961243.25</t>
  </si>
  <si>
    <t>53335881077.642</t>
  </si>
  <si>
    <t>백성식</t>
  </si>
  <si>
    <t>5333472834.547</t>
  </si>
  <si>
    <t>53356026139.051</t>
  </si>
  <si>
    <t>53360351310.161</t>
  </si>
  <si>
    <t>5336852248.686</t>
  </si>
  <si>
    <t>53321702607.263</t>
  </si>
  <si>
    <t>53375992337.753</t>
  </si>
  <si>
    <t>5337903255.878</t>
  </si>
  <si>
    <t>5338834930.48</t>
  </si>
  <si>
    <t>5339546505.612</t>
  </si>
  <si>
    <t>53382002158.575</t>
  </si>
  <si>
    <t>전종철</t>
  </si>
  <si>
    <t>5333315385.869</t>
  </si>
  <si>
    <t>정광모</t>
  </si>
  <si>
    <t>53355861037.244</t>
  </si>
  <si>
    <t>53344621851.894</t>
  </si>
  <si>
    <t>5336618649.802</t>
  </si>
  <si>
    <t>53320402336.784</t>
  </si>
  <si>
    <t>53353332407.774</t>
  </si>
  <si>
    <t>5333779226.869</t>
  </si>
  <si>
    <t>53336352278.813</t>
  </si>
  <si>
    <t>53385691404.754</t>
  </si>
  <si>
    <t>5337899935.05</t>
  </si>
  <si>
    <t>53397352485.735</t>
  </si>
  <si>
    <t>황진호</t>
  </si>
  <si>
    <t>53398845043.361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</si>
  <si>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</si>
  <si>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</si>
  <si>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</si>
  <si>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</si>
  <si>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</si>
  <si>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분석기간: 24.11.01-24.11.30</t>
  </si>
  <si>
    <t>24'11</t>
    <phoneticPr fontId="3" type="noConversion"/>
  </si>
  <si>
    <t>7위/(32개사)</t>
  </si>
  <si>
    <t>15%(6명)</t>
  </si>
  <si>
    <t>10%(4명)</t>
  </si>
  <si>
    <t>32%(13명)</t>
  </si>
  <si>
    <t>12%(5명)</t>
  </si>
  <si>
    <t>17%(7명)</t>
  </si>
  <si>
    <t>이상</t>
  </si>
  <si>
    <t>100%(1명)</t>
  </si>
  <si>
    <t>50%(1명)</t>
  </si>
  <si>
    <t>100%(2명)</t>
  </si>
  <si>
    <t>14%(1명)</t>
  </si>
  <si>
    <t>50%(2명)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</si>
  <si>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</si>
  <si>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</si>
  <si>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</si>
  <si>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</si>
  <si>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</si>
  <si>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</si>
  <si>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</si>
  <si>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583583B</t>
  </si>
  <si>
    <t>581581S</t>
  </si>
  <si>
    <t>태양여객581S1</t>
  </si>
  <si>
    <t>590590A</t>
  </si>
  <si>
    <t>태양여객590A1</t>
  </si>
  <si>
    <t>556556S</t>
  </si>
  <si>
    <t>태양여객556S1</t>
  </si>
  <si>
    <t>556556C</t>
  </si>
  <si>
    <t>e음55e음55A</t>
  </si>
  <si>
    <t>590590F</t>
  </si>
  <si>
    <t>583583D</t>
  </si>
  <si>
    <t>e음89e음89S</t>
  </si>
  <si>
    <t>태양여객e음89S1</t>
  </si>
  <si>
    <t>583583C</t>
  </si>
  <si>
    <t>태양여객583C6</t>
  </si>
  <si>
    <t>583583F</t>
  </si>
  <si>
    <t>e음55e음55B</t>
  </si>
  <si>
    <t>태양여객e음55B2</t>
  </si>
  <si>
    <t>e음89e음89A</t>
  </si>
  <si>
    <t>태양여객e음55A2</t>
  </si>
  <si>
    <t>583583S</t>
  </si>
  <si>
    <t>태양여객583S2</t>
  </si>
  <si>
    <t>581581F</t>
  </si>
  <si>
    <t>태양여객581F3</t>
  </si>
  <si>
    <t>e음55e음55C</t>
  </si>
  <si>
    <t>581581D</t>
  </si>
  <si>
    <t>태양여객583C5</t>
  </si>
  <si>
    <t>e음55e음55S</t>
  </si>
  <si>
    <t>태양여객e음55S1</t>
  </si>
  <si>
    <t>태양여객583S1</t>
  </si>
  <si>
    <t>태양여객583B3</t>
  </si>
  <si>
    <t>556556D</t>
  </si>
  <si>
    <t>태양여객556D1</t>
  </si>
  <si>
    <t>태양여객583F3</t>
  </si>
  <si>
    <t>태양여객583C4</t>
  </si>
  <si>
    <t>태양여객e음55B1</t>
  </si>
  <si>
    <t>e음89e음89D</t>
  </si>
  <si>
    <t>590590B</t>
  </si>
  <si>
    <t>e음89e음89C</t>
  </si>
  <si>
    <t>태양여객e음89C1</t>
  </si>
  <si>
    <t>태양여객583D2</t>
  </si>
  <si>
    <t>581581C</t>
  </si>
  <si>
    <t>590590C</t>
  </si>
  <si>
    <t>태양여객590C1</t>
  </si>
  <si>
    <t>태양여객583F2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</si>
</sst>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5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0" tint="-0.34998626667073579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299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187" fontId="17" fillId="0" borderId="0" xfId="562" applyNumberFormat="1" applyFont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88" fontId="30" fillId="0" borderId="0" xfId="2" applyNumberFormat="1" applyFont="1">
      <alignment vertical="center"/>
    </xf>
    <xf numFmtId="186" fontId="54" fillId="0" borderId="0" xfId="562" applyFont="1" applyAlignment="1">
      <alignment horizontal="right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30" fillId="0" borderId="0" xfId="0" applyFont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84" fillId="0" borderId="0" xfId="563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206BA409-91CE-4534-953C-D7CBFDABB8DE}"/>
    <cellStyle name="표준 2 4" xfId="3" xr:uid="{F025CCA9-607F-40C4-B9F4-A4606A80B63C}"/>
    <cellStyle name="표준 3" xfId="565" xr:uid="{60C4FBB4-F171-472B-9713-681973E66964}"/>
  </cellStyles>
  <dxfs count="6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태양여객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EDE-47B6-A7BB-96D5AE08858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219-48BB-86FF-15645E7093F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D17-4540-9AD4-567DF3A7F6B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341-4886-A171-CDAEDE631DF6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B6A-4B32-A476-4FB943D52A8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B6A-4B32-A476-4FB943D52A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2.0674464768237248</c:v>
                </c:pt>
                <c:pt idx="1">
                  <c:v>2.4176372143502149</c:v>
                </c:pt>
                <c:pt idx="2">
                  <c:v>2.4965755634090563</c:v>
                </c:pt>
                <c:pt idx="3">
                  <c:v>2.4498972576918336</c:v>
                </c:pt>
                <c:pt idx="4">
                  <c:v>2.3693875023840358</c:v>
                </c:pt>
                <c:pt idx="5">
                  <c:v>2.1712213066008168</c:v>
                </c:pt>
                <c:pt idx="6">
                  <c:v>2.1017421299217456</c:v>
                </c:pt>
                <c:pt idx="7">
                  <c:v>2.0266821880551307</c:v>
                </c:pt>
                <c:pt idx="8">
                  <c:v>2.0929427005077801</c:v>
                </c:pt>
                <c:pt idx="9">
                  <c:v>2.2977007396507929</c:v>
                </c:pt>
                <c:pt idx="10">
                  <c:v>2.3998579507848254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1.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0.14634146341463414</c:v>
                </c:pt>
                <c:pt idx="1">
                  <c:v>9.7560975609756101E-2</c:v>
                </c:pt>
                <c:pt idx="2">
                  <c:v>0.14634146341463414</c:v>
                </c:pt>
                <c:pt idx="3">
                  <c:v>0.31707317073170732</c:v>
                </c:pt>
                <c:pt idx="4">
                  <c:v>0.12195121951219512</c:v>
                </c:pt>
                <c:pt idx="5">
                  <c:v>0.17073170731707318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9"/>
                <c:pt idx="0">
                  <c:v> 571 </c:v>
                </c:pt>
                <c:pt idx="1">
                  <c:v> e음55 </c:v>
                </c:pt>
                <c:pt idx="2">
                  <c:v> e음89 </c:v>
                </c:pt>
                <c:pt idx="3">
                  <c:v> 583 </c:v>
                </c:pt>
                <c:pt idx="4">
                  <c:v> 590 </c:v>
                </c:pt>
                <c:pt idx="5">
                  <c:v> 556 </c:v>
                </c:pt>
                <c:pt idx="6">
                  <c:v> e음71 </c:v>
                </c:pt>
                <c:pt idx="7">
                  <c:v> 581 </c:v>
                </c:pt>
                <c:pt idx="8">
                  <c:v> 558 </c:v>
                </c:pt>
              </c:strCache>
            </c:strRef>
          </c:cat>
          <c:val>
            <c:numRef>
              <c:f>종합!$M$75:$X$75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0.14285714285714285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AB-4581-A276-F11FC6FFE0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9"/>
                <c:pt idx="0">
                  <c:v> 571 </c:v>
                </c:pt>
                <c:pt idx="1">
                  <c:v> e음55 </c:v>
                </c:pt>
                <c:pt idx="2">
                  <c:v> e음89 </c:v>
                </c:pt>
                <c:pt idx="3">
                  <c:v> 583 </c:v>
                </c:pt>
                <c:pt idx="4">
                  <c:v> 590 </c:v>
                </c:pt>
                <c:pt idx="5">
                  <c:v> 556 </c:v>
                </c:pt>
                <c:pt idx="6">
                  <c:v> e음71 </c:v>
                </c:pt>
                <c:pt idx="7">
                  <c:v> 581 </c:v>
                </c:pt>
                <c:pt idx="8">
                  <c:v> 558 </c:v>
                </c:pt>
              </c:strCache>
            </c:strRef>
          </c:cat>
          <c:val>
            <c:numRef>
              <c:f>종합!$M$74:$X$74</c:f>
              <c:numCache>
                <c:formatCode>0%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0.42857142857142855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0.25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9"/>
                <c:pt idx="0">
                  <c:v> 571 </c:v>
                </c:pt>
                <c:pt idx="1">
                  <c:v> e음55 </c:v>
                </c:pt>
                <c:pt idx="2">
                  <c:v> e음89 </c:v>
                </c:pt>
                <c:pt idx="3">
                  <c:v> 583 </c:v>
                </c:pt>
                <c:pt idx="4">
                  <c:v> 590 </c:v>
                </c:pt>
                <c:pt idx="5">
                  <c:v> 556 </c:v>
                </c:pt>
                <c:pt idx="6">
                  <c:v> e음71 </c:v>
                </c:pt>
                <c:pt idx="7">
                  <c:v> 581 </c:v>
                </c:pt>
                <c:pt idx="8">
                  <c:v> 558 </c:v>
                </c:pt>
              </c:strCache>
            </c:strRef>
          </c:cat>
          <c:val>
            <c:numRef>
              <c:f>종합!$M$73:$X$73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0.2857142857142857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9"/>
                <c:pt idx="0">
                  <c:v> 571 </c:v>
                </c:pt>
                <c:pt idx="1">
                  <c:v> e음55 </c:v>
                </c:pt>
                <c:pt idx="2">
                  <c:v> e음89 </c:v>
                </c:pt>
                <c:pt idx="3">
                  <c:v> 583 </c:v>
                </c:pt>
                <c:pt idx="4">
                  <c:v> 590 </c:v>
                </c:pt>
                <c:pt idx="5">
                  <c:v> 556 </c:v>
                </c:pt>
                <c:pt idx="6">
                  <c:v> e음71 </c:v>
                </c:pt>
                <c:pt idx="7">
                  <c:v> 581 </c:v>
                </c:pt>
                <c:pt idx="8">
                  <c:v> 558 </c:v>
                </c:pt>
              </c:strCache>
            </c:strRef>
          </c:cat>
          <c:val>
            <c:numRef>
              <c:f>종합!$M$72:$X$72</c:f>
              <c:numCache>
                <c:formatCode>0%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9"/>
                <c:pt idx="0">
                  <c:v> 571 </c:v>
                </c:pt>
                <c:pt idx="1">
                  <c:v> e음55 </c:v>
                </c:pt>
                <c:pt idx="2">
                  <c:v> e음89 </c:v>
                </c:pt>
                <c:pt idx="3">
                  <c:v> 583 </c:v>
                </c:pt>
                <c:pt idx="4">
                  <c:v> 590 </c:v>
                </c:pt>
                <c:pt idx="5">
                  <c:v> 556 </c:v>
                </c:pt>
                <c:pt idx="6">
                  <c:v> e음71 </c:v>
                </c:pt>
                <c:pt idx="7">
                  <c:v> 581 </c:v>
                </c:pt>
                <c:pt idx="8">
                  <c:v> 558 </c:v>
                </c:pt>
              </c:strCache>
            </c:strRef>
          </c:cat>
          <c:val>
            <c:numRef>
              <c:f>종합!$M$71:$X$71</c:f>
              <c:numCache>
                <c:formatCode>0%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9"/>
                <c:pt idx="0">
                  <c:v> 571 </c:v>
                </c:pt>
                <c:pt idx="1">
                  <c:v> e음55 </c:v>
                </c:pt>
                <c:pt idx="2">
                  <c:v> e음89 </c:v>
                </c:pt>
                <c:pt idx="3">
                  <c:v> 583 </c:v>
                </c:pt>
                <c:pt idx="4">
                  <c:v> 590 </c:v>
                </c:pt>
                <c:pt idx="5">
                  <c:v> 556 </c:v>
                </c:pt>
                <c:pt idx="6">
                  <c:v> e음71 </c:v>
                </c:pt>
                <c:pt idx="7">
                  <c:v> 581 </c:v>
                </c:pt>
                <c:pt idx="8">
                  <c:v> 558 </c:v>
                </c:pt>
              </c:strCache>
            </c:strRef>
          </c:cat>
          <c:val>
            <c:numRef>
              <c:f>종합!$M$70:$X$70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9"/>
                <c:pt idx="0">
                  <c:v> 571 </c:v>
                </c:pt>
                <c:pt idx="1">
                  <c:v> e음55 </c:v>
                </c:pt>
                <c:pt idx="2">
                  <c:v> e음89 </c:v>
                </c:pt>
                <c:pt idx="3">
                  <c:v> 583 </c:v>
                </c:pt>
                <c:pt idx="4">
                  <c:v> 590 </c:v>
                </c:pt>
                <c:pt idx="5">
                  <c:v> 556 </c:v>
                </c:pt>
                <c:pt idx="6">
                  <c:v> e음71 </c:v>
                </c:pt>
                <c:pt idx="7">
                  <c:v> 581 </c:v>
                </c:pt>
                <c:pt idx="8">
                  <c:v> 558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204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23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470648</xdr:colOff>
      <xdr:row>12</xdr:row>
      <xdr:rowOff>44823</xdr:rowOff>
    </xdr:from>
    <xdr:to>
      <xdr:col>5</xdr:col>
      <xdr:colOff>705970</xdr:colOff>
      <xdr:row>16</xdr:row>
      <xdr:rowOff>212913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 flipV="1">
          <a:off x="4123766" y="3978088"/>
          <a:ext cx="235322" cy="133350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31374</xdr:colOff>
      <xdr:row>13</xdr:row>
      <xdr:rowOff>179294</xdr:rowOff>
    </xdr:from>
    <xdr:to>
      <xdr:col>5</xdr:col>
      <xdr:colOff>739587</xdr:colOff>
      <xdr:row>14</xdr:row>
      <xdr:rowOff>76201</xdr:rowOff>
    </xdr:to>
    <xdr:sp macro="" textlink="$K$20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684492" y="4403912"/>
          <a:ext cx="708213" cy="18826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2E138DF-F8DE-4192-B543-6203F7190D7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9.8%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11207</xdr:colOff>
      <xdr:row>9</xdr:row>
      <xdr:rowOff>156882</xdr:rowOff>
    </xdr:from>
    <xdr:to>
      <xdr:col>6</xdr:col>
      <xdr:colOff>246530</xdr:colOff>
      <xdr:row>11</xdr:row>
      <xdr:rowOff>235322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4CEC985F-511A-4038-A33B-F2968F97B9A5}"/>
            </a:ext>
          </a:extLst>
        </xdr:cNvPr>
        <xdr:cNvCxnSpPr/>
      </xdr:nvCxnSpPr>
      <xdr:spPr>
        <a:xfrm flipV="1">
          <a:off x="4538383" y="3216088"/>
          <a:ext cx="235323" cy="6611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284628</xdr:colOff>
      <xdr:row>9</xdr:row>
      <xdr:rowOff>138956</xdr:rowOff>
    </xdr:from>
    <xdr:to>
      <xdr:col>6</xdr:col>
      <xdr:colOff>441515</xdr:colOff>
      <xdr:row>11</xdr:row>
      <xdr:rowOff>38104</xdr:rowOff>
    </xdr:to>
    <xdr:sp macro="" textlink="$K$21">
      <xdr:nvSpPr>
        <xdr:cNvPr id="19" name="TextBox 18">
          <a:extLst>
            <a:ext uri="{FF2B5EF4-FFF2-40B4-BE49-F238E27FC236}">
              <a16:creationId xmlns:a16="http://schemas.microsoft.com/office/drawing/2014/main" id="{2D9B72A0-D295-4B82-BEEB-B3EEFF6483CA}"/>
            </a:ext>
          </a:extLst>
        </xdr:cNvPr>
        <xdr:cNvSpPr txBox="1"/>
      </xdr:nvSpPr>
      <xdr:spPr>
        <a:xfrm>
          <a:off x="3937746" y="319816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4991B2B-C956-4B5A-8DB0-18C6331F9A7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208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288" t="s">
        <v>328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89" t="s">
        <v>38</v>
      </c>
      <c r="D4" s="289"/>
      <c r="E4" s="62" t="s">
        <v>111</v>
      </c>
      <c r="F4" s="62" t="s">
        <v>64</v>
      </c>
      <c r="G4" s="93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329</v>
      </c>
      <c r="C5" s="290" t="s">
        <v>117</v>
      </c>
      <c r="D5" s="290"/>
      <c r="E5" s="63">
        <v>10</v>
      </c>
      <c r="F5" s="64">
        <v>52</v>
      </c>
      <c r="G5" s="94" t="s">
        <v>252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2"/>
    </row>
    <row r="7" spans="1:28" ht="16.5" customHeight="1">
      <c r="B7" s="52" t="s">
        <v>131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1"/>
      <c r="P9" s="291"/>
    </row>
    <row r="10" spans="1:28" ht="23.25" customHeight="1" thickBot="1">
      <c r="G10" s="6"/>
      <c r="H10" s="191" t="s">
        <v>91</v>
      </c>
      <c r="I10" s="192" t="s">
        <v>92</v>
      </c>
      <c r="J10" s="193" t="str">
        <f>C5</f>
        <v>태양여객</v>
      </c>
      <c r="K10" s="194" t="s">
        <v>93</v>
      </c>
      <c r="X10" s="282"/>
      <c r="Z10" s="39"/>
      <c r="AA10" s="39"/>
      <c r="AB10" s="39"/>
    </row>
    <row r="11" spans="1:28" ht="23.25" customHeight="1" thickTop="1">
      <c r="G11" s="6"/>
      <c r="H11" s="249">
        <v>1</v>
      </c>
      <c r="I11" s="250">
        <v>2.0099999999999998</v>
      </c>
      <c r="J11" s="251">
        <v>2.0674464768237248</v>
      </c>
      <c r="K11" s="252"/>
      <c r="M11" s="2"/>
      <c r="Y11" s="287"/>
      <c r="Z11" s="229"/>
      <c r="AA11" s="227"/>
      <c r="AB11" s="39"/>
    </row>
    <row r="12" spans="1:28" ht="23.25" customHeight="1">
      <c r="G12" s="6"/>
      <c r="H12" s="253">
        <v>2</v>
      </c>
      <c r="I12" s="250">
        <v>2.3662575846193561</v>
      </c>
      <c r="J12" s="251">
        <v>2.4176372143502149</v>
      </c>
      <c r="K12" s="254">
        <v>0.16938321811575885</v>
      </c>
      <c r="M12" s="227"/>
      <c r="Y12" s="287"/>
      <c r="Z12" s="229"/>
      <c r="AA12" s="227"/>
      <c r="AB12" s="39"/>
    </row>
    <row r="13" spans="1:28" ht="23.25" customHeight="1">
      <c r="G13" s="6"/>
      <c r="H13" s="253">
        <v>3</v>
      </c>
      <c r="I13" s="250">
        <v>2.37</v>
      </c>
      <c r="J13" s="251">
        <v>2.4965755634090563</v>
      </c>
      <c r="K13" s="255">
        <v>3.2651031589972179E-2</v>
      </c>
      <c r="M13" s="227"/>
      <c r="Y13" s="287"/>
      <c r="Z13" s="229"/>
      <c r="AA13" s="227"/>
      <c r="AB13" s="39"/>
    </row>
    <row r="14" spans="1:28" ht="23.25" customHeight="1">
      <c r="G14" s="6"/>
      <c r="H14" s="253">
        <v>4</v>
      </c>
      <c r="I14" s="250">
        <v>2.33</v>
      </c>
      <c r="J14" s="251">
        <v>2.4498972576918336</v>
      </c>
      <c r="K14" s="255">
        <v>-1.8696932871314242E-2</v>
      </c>
      <c r="M14" s="227"/>
      <c r="Y14" s="287"/>
      <c r="Z14" s="229"/>
      <c r="AA14" s="227"/>
      <c r="AB14" s="39"/>
    </row>
    <row r="15" spans="1:28" ht="23.25" customHeight="1">
      <c r="G15" s="6"/>
      <c r="H15" s="253">
        <v>5</v>
      </c>
      <c r="I15" s="250">
        <v>2.2850259626150282</v>
      </c>
      <c r="J15" s="251">
        <v>2.3693875023840358</v>
      </c>
      <c r="K15" s="255">
        <v>-3.2862502725379605E-2</v>
      </c>
      <c r="M15" s="227"/>
      <c r="Y15" s="287"/>
      <c r="Z15" s="229"/>
      <c r="AA15" s="227"/>
      <c r="AB15" s="39"/>
    </row>
    <row r="16" spans="1:28" ht="23.25" customHeight="1">
      <c r="G16" s="6"/>
      <c r="H16" s="253">
        <v>6</v>
      </c>
      <c r="I16" s="250">
        <v>2.0664933427553414</v>
      </c>
      <c r="J16" s="251">
        <v>2.1712213066008168</v>
      </c>
      <c r="K16" s="255">
        <v>-8.3636043316607234E-2</v>
      </c>
      <c r="M16" s="227"/>
      <c r="Y16" s="287"/>
      <c r="Z16" s="229"/>
      <c r="AA16" s="227"/>
      <c r="AB16" s="39"/>
    </row>
    <row r="17" spans="2:28" ht="23.25" customHeight="1">
      <c r="G17" s="6"/>
      <c r="H17" s="253">
        <v>7</v>
      </c>
      <c r="I17" s="250">
        <v>2.13</v>
      </c>
      <c r="J17" s="251">
        <v>2.1017421299217456</v>
      </c>
      <c r="K17" s="255">
        <v>-3.2000043693309776E-2</v>
      </c>
      <c r="M17" s="227"/>
      <c r="Y17" s="287"/>
      <c r="Z17" s="229"/>
      <c r="AA17" s="227"/>
      <c r="AB17" s="39"/>
    </row>
    <row r="18" spans="2:28" ht="23.25" customHeight="1">
      <c r="G18" s="6"/>
      <c r="H18" s="253">
        <v>8</v>
      </c>
      <c r="I18" s="250">
        <v>2.08</v>
      </c>
      <c r="J18" s="251">
        <v>2.0266821880551307</v>
      </c>
      <c r="K18" s="255">
        <v>-3.5713202299184843E-2</v>
      </c>
      <c r="M18" s="227"/>
      <c r="Y18" s="287"/>
      <c r="Z18" s="229"/>
      <c r="AA18" s="227"/>
      <c r="AB18" s="39"/>
    </row>
    <row r="19" spans="2:28" ht="23.25" customHeight="1">
      <c r="G19" s="6"/>
      <c r="H19" s="253">
        <v>9</v>
      </c>
      <c r="I19" s="250">
        <v>2.13</v>
      </c>
      <c r="J19" s="251">
        <v>2.0929427005077801</v>
      </c>
      <c r="K19" s="255">
        <v>3.2694081412061538E-2</v>
      </c>
      <c r="M19" s="227"/>
      <c r="Y19" s="287"/>
      <c r="Z19" s="229"/>
      <c r="AA19" s="227"/>
      <c r="AB19" s="39"/>
    </row>
    <row r="20" spans="2:28" ht="23.25" customHeight="1">
      <c r="G20" s="6"/>
      <c r="H20" s="253">
        <v>10</v>
      </c>
      <c r="I20" s="250">
        <v>2.25</v>
      </c>
      <c r="J20" s="251">
        <v>2.2977007396507929</v>
      </c>
      <c r="K20" s="255">
        <v>9.7832606259758315E-2</v>
      </c>
      <c r="M20" s="227"/>
      <c r="Y20" s="287"/>
      <c r="Z20" s="229"/>
      <c r="AA20" s="227"/>
      <c r="AB20" s="39"/>
    </row>
    <row r="21" spans="2:28" ht="23.25" customHeight="1">
      <c r="G21" s="6"/>
      <c r="H21" s="253">
        <v>11</v>
      </c>
      <c r="I21" s="250">
        <v>2.25</v>
      </c>
      <c r="J21" s="251">
        <v>2.3998579507848254</v>
      </c>
      <c r="K21" s="255">
        <v>4.4460625081035765E-2</v>
      </c>
      <c r="M21" s="227"/>
      <c r="Y21" s="287"/>
      <c r="Z21" s="229"/>
      <c r="AA21" s="227"/>
      <c r="AB21" s="39"/>
    </row>
    <row r="22" spans="2:28" ht="23.25" customHeight="1">
      <c r="G22" s="6"/>
      <c r="H22" s="256" t="s">
        <v>227</v>
      </c>
      <c r="I22" s="257">
        <v>0.11940298507462699</v>
      </c>
      <c r="J22" s="258">
        <v>0.16078359352344318</v>
      </c>
      <c r="K22" s="259">
        <v>4.1380608448816192E-2</v>
      </c>
      <c r="M22" s="227"/>
      <c r="Y22" s="287"/>
      <c r="Z22" s="229"/>
      <c r="AA22" s="227"/>
      <c r="AB22" s="39"/>
    </row>
    <row r="23" spans="2:28" ht="23.25" customHeight="1">
      <c r="H23" s="260" t="s">
        <v>245</v>
      </c>
      <c r="I23" s="261"/>
      <c r="J23" s="262" t="s">
        <v>330</v>
      </c>
      <c r="K23" s="263"/>
      <c r="M23" s="227"/>
      <c r="X23" s="2"/>
      <c r="Y23" s="2"/>
      <c r="AB23" s="39"/>
    </row>
    <row r="24" spans="2:28" ht="9" customHeight="1">
      <c r="M24" s="227"/>
      <c r="X24" s="2"/>
      <c r="Y24" s="2"/>
      <c r="AB24" s="227"/>
    </row>
    <row r="25" spans="2:28" ht="16.5" customHeight="1">
      <c r="B25" s="52" t="s">
        <v>132</v>
      </c>
      <c r="C25" s="52"/>
      <c r="D25" s="51"/>
      <c r="E25" s="51"/>
      <c r="F25" s="51"/>
      <c r="G25" s="51"/>
      <c r="H25" s="51"/>
      <c r="I25" s="51"/>
      <c r="J25" s="51"/>
      <c r="K25" s="51"/>
      <c r="M25" s="227"/>
      <c r="X25" s="2"/>
      <c r="Y25" s="2"/>
      <c r="AB25" s="227"/>
    </row>
    <row r="26" spans="2:28" ht="27.75" customHeight="1">
      <c r="B26" s="56" t="s">
        <v>62</v>
      </c>
      <c r="C26" s="56" t="s">
        <v>100</v>
      </c>
      <c r="D26" s="56" t="s">
        <v>102</v>
      </c>
      <c r="E26" s="56" t="s">
        <v>103</v>
      </c>
      <c r="F26" s="56" t="s">
        <v>104</v>
      </c>
      <c r="G26" s="56" t="s">
        <v>105</v>
      </c>
      <c r="H26" s="56" t="s">
        <v>6</v>
      </c>
      <c r="I26" s="56" t="s">
        <v>7</v>
      </c>
      <c r="J26" s="56" t="s">
        <v>106</v>
      </c>
      <c r="K26" s="56" t="s">
        <v>72</v>
      </c>
      <c r="M26" s="227"/>
      <c r="X26" s="2"/>
      <c r="Y26" s="2"/>
      <c r="AB26" s="227"/>
    </row>
    <row r="27" spans="2:28" ht="23.25" customHeight="1">
      <c r="B27" s="75" t="s">
        <v>246</v>
      </c>
      <c r="C27" s="76">
        <v>11</v>
      </c>
      <c r="D27" s="77">
        <v>2.129985566672973E-2</v>
      </c>
      <c r="E27" s="77">
        <v>0.36079073148477359</v>
      </c>
      <c r="F27" s="77">
        <v>0.19984554721691175</v>
      </c>
      <c r="G27" s="78">
        <v>12.713409531510235</v>
      </c>
      <c r="H27" s="79">
        <v>0.55245803618933897</v>
      </c>
      <c r="I27" s="79">
        <v>19.627044114695678</v>
      </c>
      <c r="J27" s="80">
        <v>2.2536266468896193</v>
      </c>
      <c r="K27" s="81" t="s">
        <v>69</v>
      </c>
      <c r="M27" s="227"/>
      <c r="N27" s="292" t="str">
        <f>C5</f>
        <v>태양여객</v>
      </c>
      <c r="Y27" s="2"/>
    </row>
    <row r="28" spans="2:28" ht="22.5" customHeight="1">
      <c r="B28" s="223" t="s">
        <v>117</v>
      </c>
      <c r="C28" s="68">
        <v>11</v>
      </c>
      <c r="D28" s="69">
        <v>3.1898765453481942E-2</v>
      </c>
      <c r="E28" s="69">
        <v>0.36224810033278732</v>
      </c>
      <c r="F28" s="69">
        <v>0.23736339129214126</v>
      </c>
      <c r="G28" s="70">
        <v>9.1076190476190462</v>
      </c>
      <c r="H28" s="71">
        <v>0.67230627667912313</v>
      </c>
      <c r="I28" s="71">
        <v>14.567791160138182</v>
      </c>
      <c r="J28" s="72">
        <v>2.3998579507848254</v>
      </c>
      <c r="K28" s="73" t="s">
        <v>69</v>
      </c>
      <c r="M28" s="227"/>
      <c r="N28" s="39" t="s">
        <v>69</v>
      </c>
      <c r="O28" s="39">
        <v>41</v>
      </c>
      <c r="Y28" s="2"/>
    </row>
    <row r="29" spans="2:28" ht="22.5" customHeight="1">
      <c r="B29" s="53" t="s">
        <v>107</v>
      </c>
      <c r="C29" s="53"/>
      <c r="D29" s="66">
        <f>D28/D27-1</f>
        <v>0.49760477031342787</v>
      </c>
      <c r="E29" s="66">
        <f t="shared" ref="E29:J29" si="0">E28/E27-1</f>
        <v>4.0393744096922646E-3</v>
      </c>
      <c r="F29" s="66">
        <f t="shared" si="0"/>
        <v>0.18773420072506175</v>
      </c>
      <c r="G29" s="66">
        <f t="shared" si="0"/>
        <v>-0.28362104398149235</v>
      </c>
      <c r="H29" s="66">
        <f t="shared" si="0"/>
        <v>0.2169363691701458</v>
      </c>
      <c r="I29" s="66">
        <f t="shared" si="0"/>
        <v>-0.25776947995798305</v>
      </c>
      <c r="J29" s="66">
        <f t="shared" si="0"/>
        <v>6.4887102793636853E-2</v>
      </c>
      <c r="K29" s="67" t="str">
        <f>J23</f>
        <v>7위/(32개사)</v>
      </c>
      <c r="M29" s="2" t="s">
        <v>168</v>
      </c>
      <c r="N29" s="293">
        <v>0.14634146341463414</v>
      </c>
      <c r="O29" s="39">
        <v>6</v>
      </c>
      <c r="X29" s="2"/>
      <c r="Y29" s="2"/>
    </row>
    <row r="30" spans="2:28" ht="22.5" customHeight="1">
      <c r="M30" s="2" t="s">
        <v>169</v>
      </c>
      <c r="N30" s="293">
        <v>9.7560975609756101E-2</v>
      </c>
      <c r="O30" s="39">
        <v>4</v>
      </c>
      <c r="X30" s="2"/>
      <c r="Y30" s="2"/>
    </row>
    <row r="31" spans="2:28" ht="17.25" customHeight="1">
      <c r="B31" s="52" t="s">
        <v>133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116</v>
      </c>
      <c r="N31" s="293">
        <v>0.14634146341463414</v>
      </c>
      <c r="O31" s="39">
        <v>6</v>
      </c>
      <c r="X31" s="2"/>
      <c r="Y31" s="2"/>
    </row>
    <row r="32" spans="2:28" ht="22.5" customHeight="1">
      <c r="B32" s="60"/>
      <c r="C32" s="60"/>
      <c r="M32" s="2" t="s">
        <v>170</v>
      </c>
      <c r="N32" s="293">
        <v>0.31707317073170732</v>
      </c>
      <c r="O32" s="39">
        <v>13</v>
      </c>
      <c r="X32" s="2"/>
      <c r="Y32" s="2"/>
    </row>
    <row r="33" spans="2:28" ht="22.5" customHeight="1" thickBot="1">
      <c r="H33" s="195" t="s">
        <v>91</v>
      </c>
      <c r="I33" s="196" t="s">
        <v>92</v>
      </c>
      <c r="J33" s="197" t="str">
        <f>J10</f>
        <v>태양여객</v>
      </c>
      <c r="K33" s="198" t="s">
        <v>115</v>
      </c>
      <c r="M33" s="2" t="s">
        <v>171</v>
      </c>
      <c r="N33" s="293">
        <v>0.12195121951219512</v>
      </c>
      <c r="O33" s="39">
        <v>5</v>
      </c>
      <c r="X33" s="2"/>
      <c r="Y33" s="2"/>
    </row>
    <row r="34" spans="2:28" ht="22.5" customHeight="1" thickTop="1">
      <c r="H34" s="203" t="s">
        <v>109</v>
      </c>
      <c r="I34" s="204" t="s">
        <v>69</v>
      </c>
      <c r="J34" s="205" t="s">
        <v>69</v>
      </c>
      <c r="K34" s="206"/>
      <c r="M34" s="2" t="s">
        <v>76</v>
      </c>
      <c r="N34" s="293">
        <v>0.17073170731707318</v>
      </c>
      <c r="O34" s="39">
        <v>7</v>
      </c>
      <c r="X34" s="2"/>
      <c r="Z34" s="39"/>
      <c r="AA34" s="39"/>
      <c r="AB34" s="39"/>
    </row>
    <row r="35" spans="2:28" ht="21" customHeight="1">
      <c r="H35" s="199" t="s">
        <v>94</v>
      </c>
      <c r="I35" s="200">
        <v>8.5347657415696804E-2</v>
      </c>
      <c r="J35" s="201" t="s">
        <v>331</v>
      </c>
      <c r="K35" s="202">
        <v>6.0993805998937334E-2</v>
      </c>
      <c r="M35" s="2"/>
      <c r="X35" s="2"/>
      <c r="Z35" s="39"/>
      <c r="AA35" s="39"/>
      <c r="AB35" s="39"/>
    </row>
    <row r="36" spans="2:28" ht="21" customHeight="1">
      <c r="H36" s="183" t="s">
        <v>95</v>
      </c>
      <c r="I36" s="175">
        <v>9.7881229483736204E-2</v>
      </c>
      <c r="J36" s="184" t="s">
        <v>332</v>
      </c>
      <c r="K36" s="185">
        <v>-3.2025387398010308E-4</v>
      </c>
      <c r="L36" s="4"/>
      <c r="M36" s="2"/>
      <c r="X36" s="2"/>
      <c r="Z36" s="39"/>
      <c r="AA36" s="39"/>
      <c r="AB36" s="39"/>
    </row>
    <row r="37" spans="2:28" ht="21" customHeight="1">
      <c r="H37" s="182" t="s">
        <v>96</v>
      </c>
      <c r="I37" s="175">
        <v>0.17547000895255147</v>
      </c>
      <c r="J37" s="184" t="s">
        <v>331</v>
      </c>
      <c r="K37" s="185">
        <v>-2.9128545537917327E-2</v>
      </c>
      <c r="L37" s="4"/>
      <c r="M37" s="2"/>
      <c r="X37" s="2"/>
      <c r="Z37" s="39"/>
      <c r="AA37" s="39"/>
      <c r="AB37" s="39"/>
    </row>
    <row r="38" spans="2:28" ht="21" customHeight="1">
      <c r="H38" s="182" t="s">
        <v>99</v>
      </c>
      <c r="I38" s="175">
        <v>0.2348552670844524</v>
      </c>
      <c r="J38" s="184" t="s">
        <v>333</v>
      </c>
      <c r="K38" s="185">
        <v>8.2217903647254925E-2</v>
      </c>
      <c r="L38" s="4"/>
      <c r="M38" s="2"/>
      <c r="X38" s="2"/>
      <c r="Z38" s="39"/>
      <c r="AA38" s="39"/>
      <c r="AB38" s="39"/>
    </row>
    <row r="39" spans="2:28" ht="21" customHeight="1">
      <c r="H39" s="186" t="s">
        <v>97</v>
      </c>
      <c r="I39" s="175">
        <v>0.22023276633840644</v>
      </c>
      <c r="J39" s="184" t="s">
        <v>334</v>
      </c>
      <c r="K39" s="185">
        <v>-9.8281546826211319E-2</v>
      </c>
      <c r="L39" s="4"/>
      <c r="M39" s="2"/>
      <c r="X39" s="2"/>
      <c r="Z39" s="39"/>
      <c r="AA39" s="39"/>
      <c r="AB39" s="39"/>
    </row>
    <row r="40" spans="2:28" ht="21" customHeight="1">
      <c r="H40" s="187" t="s">
        <v>98</v>
      </c>
      <c r="I40" s="188">
        <v>0.18621307072515667</v>
      </c>
      <c r="J40" s="189" t="s">
        <v>335</v>
      </c>
      <c r="K40" s="190">
        <v>-1.5481363408083482E-2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2" t="s">
        <v>134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>
      <c r="B43" s="56" t="s">
        <v>62</v>
      </c>
      <c r="C43" s="56" t="s">
        <v>101</v>
      </c>
      <c r="D43" s="56" t="s">
        <v>102</v>
      </c>
      <c r="E43" s="56" t="s">
        <v>103</v>
      </c>
      <c r="F43" s="56" t="s">
        <v>104</v>
      </c>
      <c r="G43" s="56" t="s">
        <v>105</v>
      </c>
      <c r="H43" s="56" t="s">
        <v>6</v>
      </c>
      <c r="I43" s="56" t="s">
        <v>7</v>
      </c>
      <c r="J43" s="56" t="s">
        <v>106</v>
      </c>
      <c r="K43" s="56" t="s">
        <v>72</v>
      </c>
      <c r="L43" s="4"/>
      <c r="M43" s="2"/>
      <c r="N43" s="39" t="s">
        <v>127</v>
      </c>
      <c r="X43" s="2"/>
      <c r="Z43" s="39"/>
      <c r="AA43" s="39"/>
      <c r="AB43" s="39"/>
    </row>
    <row r="44" spans="2:28" ht="22.5" customHeight="1">
      <c r="B44" s="225" t="s">
        <v>117</v>
      </c>
      <c r="C44" s="76">
        <v>1</v>
      </c>
      <c r="D44" s="77">
        <v>3.7069991527489764E-2</v>
      </c>
      <c r="E44" s="77">
        <v>0.44472642247593563</v>
      </c>
      <c r="F44" s="77">
        <v>0.22673185535591067</v>
      </c>
      <c r="G44" s="78">
        <v>10.115083333333335</v>
      </c>
      <c r="H44" s="79">
        <v>1.3866857363881013</v>
      </c>
      <c r="I44" s="79">
        <v>27.505512923849381</v>
      </c>
      <c r="J44" s="80">
        <v>2.0640413850813766</v>
      </c>
      <c r="K44" s="82" t="s">
        <v>76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23" t="s">
        <v>117</v>
      </c>
      <c r="C45" s="68">
        <v>2</v>
      </c>
      <c r="D45" s="69">
        <v>5.8814690401631037E-2</v>
      </c>
      <c r="E45" s="69">
        <v>0.36026177670632742</v>
      </c>
      <c r="F45" s="69">
        <v>0.18055295851147365</v>
      </c>
      <c r="G45" s="70">
        <v>7.8433043478260851</v>
      </c>
      <c r="H45" s="71">
        <v>0.12735309074391835</v>
      </c>
      <c r="I45" s="71">
        <v>6.9919952991356151</v>
      </c>
      <c r="J45" s="72">
        <v>2.3598930681926928</v>
      </c>
      <c r="K45" s="73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3" t="s">
        <v>117</v>
      </c>
      <c r="C46" s="68">
        <v>3</v>
      </c>
      <c r="D46" s="69">
        <v>2.7237044209412746E-2</v>
      </c>
      <c r="E46" s="69">
        <v>0.34681384801625248</v>
      </c>
      <c r="F46" s="69">
        <v>0.18059698196530244</v>
      </c>
      <c r="G46" s="70">
        <v>6.1890851063829802</v>
      </c>
      <c r="H46" s="71">
        <v>0.28601132575764099</v>
      </c>
      <c r="I46" s="71">
        <v>5.8674187844949648</v>
      </c>
      <c r="J46" s="72">
        <v>2.4820698380670874</v>
      </c>
      <c r="K46" s="73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3" t="s">
        <v>117</v>
      </c>
      <c r="C47" s="68">
        <v>4</v>
      </c>
      <c r="D47" s="69">
        <v>2.5262751651879915E-2</v>
      </c>
      <c r="E47" s="69">
        <v>0.34192456417811634</v>
      </c>
      <c r="F47" s="69">
        <v>0.18084831650257183</v>
      </c>
      <c r="G47" s="70">
        <v>6.4218510638297888</v>
      </c>
      <c r="H47" s="71">
        <v>0.55227152259217471</v>
      </c>
      <c r="I47" s="71">
        <v>6.1297775141442248</v>
      </c>
      <c r="J47" s="72">
        <v>2.4323782442382202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3" t="s">
        <v>117</v>
      </c>
      <c r="C48" s="68">
        <v>5</v>
      </c>
      <c r="D48" s="69">
        <v>2.5624435446616134E-2</v>
      </c>
      <c r="E48" s="69">
        <v>0.3421699702101253</v>
      </c>
      <c r="F48" s="69">
        <v>0.18447467484227573</v>
      </c>
      <c r="G48" s="70">
        <v>7.0197906976744182</v>
      </c>
      <c r="H48" s="71">
        <v>0.14689779100463118</v>
      </c>
      <c r="I48" s="71">
        <v>6.6693741609401895</v>
      </c>
      <c r="J48" s="72">
        <v>2.3723253362785517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23" t="s">
        <v>117</v>
      </c>
      <c r="C49" s="68">
        <v>6</v>
      </c>
      <c r="D49" s="69">
        <v>2.8074571446913606E-2</v>
      </c>
      <c r="E49" s="69">
        <v>0.34849506020006854</v>
      </c>
      <c r="F49" s="69">
        <v>0.17339814833670633</v>
      </c>
      <c r="G49" s="70">
        <v>8.292799999999998</v>
      </c>
      <c r="H49" s="71">
        <v>0.21216787657274108</v>
      </c>
      <c r="I49" s="71">
        <v>7.5810503798418027</v>
      </c>
      <c r="J49" s="72">
        <v>2.1717248718135589</v>
      </c>
      <c r="K49" s="73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3" t="s">
        <v>117</v>
      </c>
      <c r="C50" s="68">
        <v>7</v>
      </c>
      <c r="D50" s="69">
        <v>3.1551348487086177E-2</v>
      </c>
      <c r="E50" s="69">
        <v>0.35190838756933179</v>
      </c>
      <c r="F50" s="69">
        <v>0.17362968900203019</v>
      </c>
      <c r="G50" s="70">
        <v>8.9358536585365815</v>
      </c>
      <c r="H50" s="71">
        <v>0.18328813378788789</v>
      </c>
      <c r="I50" s="71">
        <v>8.0399759818439023</v>
      </c>
      <c r="J50" s="72">
        <v>2.104719774164534</v>
      </c>
      <c r="K50" s="73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3" t="s">
        <v>117</v>
      </c>
      <c r="C51" s="68">
        <v>8</v>
      </c>
      <c r="D51" s="69">
        <v>3.5092219909799473E-2</v>
      </c>
      <c r="E51" s="69">
        <v>0.35908947216429626</v>
      </c>
      <c r="F51" s="69">
        <v>0.16597910765667082</v>
      </c>
      <c r="G51" s="70">
        <v>9.7197499999999977</v>
      </c>
      <c r="H51" s="71">
        <v>0.21760342065861918</v>
      </c>
      <c r="I51" s="71">
        <v>7.7252442871208302</v>
      </c>
      <c r="J51" s="72">
        <v>2.0266821880551307</v>
      </c>
      <c r="K51" s="73" t="s">
        <v>70</v>
      </c>
      <c r="M51" s="2"/>
      <c r="N51" s="39">
        <v>1</v>
      </c>
      <c r="X51" s="2"/>
      <c r="Z51" s="39"/>
      <c r="AA51" s="39"/>
      <c r="AB51" s="39"/>
    </row>
    <row r="52" spans="2:28" ht="22.5" customHeight="1">
      <c r="B52" s="223" t="s">
        <v>117</v>
      </c>
      <c r="C52" s="68">
        <v>9</v>
      </c>
      <c r="D52" s="69">
        <v>3.2525244677840806E-2</v>
      </c>
      <c r="E52" s="69">
        <v>0.36087857724925421</v>
      </c>
      <c r="F52" s="69">
        <v>0.17709417626157442</v>
      </c>
      <c r="G52" s="70">
        <v>9.3753142857142873</v>
      </c>
      <c r="H52" s="71">
        <v>0.24815650916799534</v>
      </c>
      <c r="I52" s="71">
        <v>9.5562281755344003</v>
      </c>
      <c r="J52" s="72">
        <v>2.0929427005077801</v>
      </c>
      <c r="K52" s="73" t="s">
        <v>253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23" t="s">
        <v>117</v>
      </c>
      <c r="C53" s="68">
        <v>10</v>
      </c>
      <c r="D53" s="69">
        <v>3.3926450041267757E-2</v>
      </c>
      <c r="E53" s="69">
        <v>0.358461185028072</v>
      </c>
      <c r="F53" s="69">
        <v>0.20411352060274066</v>
      </c>
      <c r="G53" s="70">
        <v>7.9672571428571439</v>
      </c>
      <c r="H53" s="71">
        <v>0.48884128913961261</v>
      </c>
      <c r="I53" s="71">
        <v>12.29233586673789</v>
      </c>
      <c r="J53" s="72">
        <v>2.2977007396507929</v>
      </c>
      <c r="K53" s="73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23" t="s">
        <v>117</v>
      </c>
      <c r="C54" s="68">
        <v>11</v>
      </c>
      <c r="D54" s="69">
        <v>3.1898765453481942E-2</v>
      </c>
      <c r="E54" s="69">
        <v>0.36224810033278732</v>
      </c>
      <c r="F54" s="69">
        <v>0.23736339129214126</v>
      </c>
      <c r="G54" s="70">
        <v>9.1076190476190462</v>
      </c>
      <c r="H54" s="71">
        <v>0.67230627667912313</v>
      </c>
      <c r="I54" s="71">
        <v>14.567791160138182</v>
      </c>
      <c r="J54" s="72">
        <v>2.3998579507848254</v>
      </c>
      <c r="K54" s="264" t="s">
        <v>69</v>
      </c>
      <c r="M54" s="2"/>
      <c r="N54" s="39">
        <v>3</v>
      </c>
      <c r="X54" s="2"/>
      <c r="Z54" s="39"/>
      <c r="AA54" s="39"/>
      <c r="AB54" s="39"/>
    </row>
    <row r="55" spans="2:28" ht="25.5" customHeight="1">
      <c r="B55" s="53" t="s">
        <v>107</v>
      </c>
      <c r="C55" s="53"/>
      <c r="D55" s="66" cm="1">
        <f t="array" aca="1" ref="D55" ca="1">(INDIRECT(ADDRESS(ROW()-1,COLUMN()))/INDIRECT(ADDRESS(ROW()-2,COLUMN())))-1</f>
        <v>-5.9767072161082679E-2</v>
      </c>
      <c r="E55" s="66" cm="1">
        <f t="array" aca="1" ref="E55" ca="1">(INDIRECT(ADDRESS(ROW()-1,COLUMN()))/INDIRECT(ADDRESS(ROW()-2,COLUMN())))-1</f>
        <v>1.0564366416460746E-2</v>
      </c>
      <c r="F55" s="66" cm="1">
        <f t="array" aca="1" ref="F55" ca="1">(INDIRECT(ADDRESS(ROW()-1,COLUMN()))/INDIRECT(ADDRESS(ROW()-2,COLUMN())))-1</f>
        <v>0.16289891326755224</v>
      </c>
      <c r="G55" s="66" cm="1">
        <f t="array" aca="1" ref="G55" ca="1">(INDIRECT(ADDRESS(ROW()-1,COLUMN()))/INDIRECT(ADDRESS(ROW()-2,COLUMN())))-1</f>
        <v>0.14313105304807028</v>
      </c>
      <c r="H55" s="66" cm="1">
        <f t="array" aca="1" ref="H55" ca="1">(INDIRECT(ADDRESS(ROW()-1,COLUMN()))/INDIRECT(ADDRESS(ROW()-2,COLUMN())))-1</f>
        <v>0.37530583364269199</v>
      </c>
      <c r="I55" s="66" cm="1">
        <f t="array" aca="1" ref="I55" ca="1">(INDIRECT(ADDRESS(ROW()-1,COLUMN()))/INDIRECT(ADDRESS(ROW()-2,COLUMN())))-1</f>
        <v>0.18511170847173952</v>
      </c>
      <c r="J55" s="66" cm="1">
        <f t="array" aca="1" ref="J55" ca="1">(INDIRECT(ADDRESS(ROW()-1,COLUMN()))/INDIRECT(ADDRESS(ROW()-2,COLUMN())))-1</f>
        <v>4.4460625081035765E-2</v>
      </c>
      <c r="K55" s="74" t="str" cm="1">
        <f t="array" ref="K55">_xlfn.IFS(N55=0,"등급유지",N55&gt;0,N55&amp;"등급 상승",N55&lt;0,N55&amp;"등급 하락")</f>
        <v>1등급 상승</v>
      </c>
      <c r="M55" s="294"/>
      <c r="N55" s="39">
        <v>1</v>
      </c>
      <c r="O55" s="39" t="s">
        <v>128</v>
      </c>
      <c r="X55" s="283"/>
      <c r="Z55" s="228"/>
      <c r="AA55" s="39"/>
      <c r="AB55" s="39"/>
    </row>
    <row r="56" spans="2:28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94"/>
      <c r="N56" s="2"/>
      <c r="O56" s="2"/>
      <c r="X56" s="283"/>
      <c r="Z56" s="228"/>
      <c r="AA56" s="39"/>
      <c r="AB56" s="39"/>
    </row>
    <row r="57" spans="2:28" ht="18" customHeight="1">
      <c r="B57" s="52" t="s">
        <v>135</v>
      </c>
      <c r="C57" s="52"/>
      <c r="D57" s="51"/>
      <c r="E57" s="51"/>
      <c r="F57" s="51"/>
      <c r="G57" s="51"/>
      <c r="H57" s="51"/>
      <c r="I57" s="51"/>
      <c r="J57" s="51"/>
      <c r="K57" s="51"/>
      <c r="M57" s="294"/>
      <c r="X57" s="283"/>
      <c r="Z57" s="228"/>
      <c r="AA57" s="39"/>
      <c r="AB57" s="39"/>
    </row>
    <row r="58" spans="2:28" ht="21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94"/>
      <c r="X58" s="283"/>
      <c r="Z58" s="228"/>
      <c r="AA58" s="39"/>
      <c r="AB58" s="39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94"/>
      <c r="N59" s="283"/>
      <c r="P59" s="228"/>
      <c r="AA59" s="40"/>
    </row>
    <row r="60" spans="2:28" ht="25.5" customHeight="1">
      <c r="B60" s="48"/>
      <c r="C60" s="48"/>
      <c r="D60" s="49"/>
      <c r="M60" s="294"/>
      <c r="N60" s="283"/>
      <c r="P60" s="228"/>
      <c r="AA60" s="40"/>
    </row>
    <row r="61" spans="2:28" ht="25.5" customHeight="1">
      <c r="B61" s="48"/>
      <c r="C61" s="48"/>
      <c r="D61" s="49"/>
      <c r="M61" s="294"/>
      <c r="N61" s="283"/>
      <c r="P61" s="228"/>
      <c r="AA61" s="40"/>
    </row>
    <row r="62" spans="2:28" ht="25.5" customHeight="1">
      <c r="B62" s="48"/>
      <c r="C62" s="48"/>
      <c r="D62" s="49"/>
      <c r="M62" s="294"/>
      <c r="N62" s="283"/>
      <c r="P62" s="228"/>
      <c r="AA62" s="40"/>
    </row>
    <row r="63" spans="2:28" ht="25.5" customHeight="1">
      <c r="B63" s="48"/>
      <c r="C63" s="48"/>
      <c r="D63" s="49"/>
      <c r="M63" s="294"/>
      <c r="N63" s="283"/>
      <c r="P63" s="228"/>
      <c r="AA63" s="40"/>
    </row>
    <row r="64" spans="2:28" ht="25.5" customHeight="1">
      <c r="B64" s="48"/>
      <c r="C64" s="48"/>
      <c r="D64" s="49"/>
      <c r="M64" s="294"/>
      <c r="N64" s="283"/>
      <c r="P64" s="228"/>
      <c r="AA64" s="40"/>
    </row>
    <row r="65" spans="2:27" ht="25.5" customHeight="1">
      <c r="B65" s="48"/>
      <c r="C65" s="48"/>
      <c r="D65" s="49"/>
      <c r="M65" s="294"/>
      <c r="N65" s="283"/>
      <c r="P65" s="228"/>
      <c r="AA65" s="40"/>
    </row>
    <row r="66" spans="2:27" ht="25.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294"/>
      <c r="N66" s="283"/>
      <c r="P66" s="228"/>
      <c r="AA66" s="40"/>
    </row>
    <row r="67" spans="2:27" ht="25.5" customHeight="1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294"/>
      <c r="N67" s="283"/>
      <c r="P67" s="228"/>
      <c r="AA67" s="40"/>
    </row>
    <row r="68" spans="2:27" ht="25.5" customHeight="1" thickBot="1">
      <c r="B68" s="207" t="s">
        <v>91</v>
      </c>
      <c r="C68" s="208" t="s">
        <v>120</v>
      </c>
      <c r="D68" s="208" t="s">
        <v>124</v>
      </c>
      <c r="E68" s="208" t="s">
        <v>126</v>
      </c>
      <c r="F68" s="208" t="s">
        <v>122</v>
      </c>
      <c r="G68" s="208" t="s">
        <v>123</v>
      </c>
      <c r="H68" s="208" t="s">
        <v>118</v>
      </c>
      <c r="I68" s="208" t="s">
        <v>125</v>
      </c>
      <c r="J68" s="208" t="s">
        <v>121</v>
      </c>
      <c r="K68" s="209" t="s">
        <v>119</v>
      </c>
      <c r="M68" s="284">
        <v>1</v>
      </c>
      <c r="N68" s="285">
        <v>2</v>
      </c>
      <c r="O68" s="285">
        <v>3</v>
      </c>
      <c r="P68" s="284">
        <v>4</v>
      </c>
      <c r="Q68" s="285">
        <v>5</v>
      </c>
      <c r="R68" s="285">
        <v>6</v>
      </c>
      <c r="S68" s="284">
        <v>7</v>
      </c>
      <c r="T68" s="285">
        <v>8</v>
      </c>
      <c r="U68" s="285">
        <v>9</v>
      </c>
      <c r="V68" s="285">
        <v>10</v>
      </c>
      <c r="W68" s="285"/>
      <c r="X68" s="285"/>
      <c r="AA68" s="40"/>
    </row>
    <row r="69" spans="2:27" ht="25.5" customHeight="1" thickTop="1">
      <c r="B69" s="212" t="s">
        <v>109</v>
      </c>
      <c r="C69" s="213" t="s">
        <v>71</v>
      </c>
      <c r="D69" s="214" t="s">
        <v>68</v>
      </c>
      <c r="E69" s="214" t="s">
        <v>68</v>
      </c>
      <c r="F69" s="214" t="s">
        <v>69</v>
      </c>
      <c r="G69" s="214" t="s">
        <v>69</v>
      </c>
      <c r="H69" s="214" t="s">
        <v>69</v>
      </c>
      <c r="I69" s="214" t="s">
        <v>69</v>
      </c>
      <c r="J69" s="214" t="s">
        <v>70</v>
      </c>
      <c r="K69" s="214" t="s">
        <v>336</v>
      </c>
      <c r="M69" s="284" t="s">
        <v>120</v>
      </c>
      <c r="N69" s="284" t="s">
        <v>124</v>
      </c>
      <c r="O69" s="284" t="s">
        <v>126</v>
      </c>
      <c r="P69" s="284" t="s">
        <v>122</v>
      </c>
      <c r="Q69" s="284" t="s">
        <v>123</v>
      </c>
      <c r="R69" s="284" t="s">
        <v>118</v>
      </c>
      <c r="S69" s="284" t="s">
        <v>125</v>
      </c>
      <c r="T69" s="284" t="s">
        <v>121</v>
      </c>
      <c r="U69" s="284" t="s">
        <v>119</v>
      </c>
      <c r="V69" s="284"/>
      <c r="W69" s="284"/>
      <c r="X69" s="284"/>
      <c r="AA69" s="40"/>
    </row>
    <row r="70" spans="2:27" ht="25.5" customHeight="1">
      <c r="B70" s="210" t="s">
        <v>94</v>
      </c>
      <c r="C70" s="200" t="s">
        <v>337</v>
      </c>
      <c r="D70" s="200" t="s">
        <v>228</v>
      </c>
      <c r="E70" s="200" t="s">
        <v>228</v>
      </c>
      <c r="F70" s="200" t="s">
        <v>228</v>
      </c>
      <c r="G70" s="200" t="s">
        <v>228</v>
      </c>
      <c r="H70" s="200" t="s">
        <v>228</v>
      </c>
      <c r="I70" s="200" t="s">
        <v>228</v>
      </c>
      <c r="J70" s="200" t="s">
        <v>228</v>
      </c>
      <c r="K70" s="211" t="s">
        <v>163</v>
      </c>
      <c r="M70" s="295"/>
      <c r="N70" s="295"/>
      <c r="O70" s="295"/>
      <c r="P70" s="295"/>
      <c r="Q70" s="295"/>
      <c r="R70" s="295"/>
      <c r="S70" s="295"/>
      <c r="T70" s="295"/>
      <c r="U70" s="295"/>
      <c r="V70" s="286"/>
      <c r="W70" s="286"/>
      <c r="X70" s="286"/>
      <c r="AA70" s="40"/>
    </row>
    <row r="71" spans="2:27" ht="25.5" customHeight="1">
      <c r="B71" s="174" t="s">
        <v>95</v>
      </c>
      <c r="C71" s="176" t="s">
        <v>228</v>
      </c>
      <c r="D71" s="176" t="s">
        <v>338</v>
      </c>
      <c r="E71" s="176" t="s">
        <v>338</v>
      </c>
      <c r="F71" s="176" t="s">
        <v>228</v>
      </c>
      <c r="G71" s="176" t="s">
        <v>228</v>
      </c>
      <c r="H71" s="176" t="s">
        <v>228</v>
      </c>
      <c r="I71" s="176" t="s">
        <v>228</v>
      </c>
      <c r="J71" s="176" t="s">
        <v>228</v>
      </c>
      <c r="K71" s="177" t="s">
        <v>163</v>
      </c>
      <c r="M71" s="295">
        <v>1</v>
      </c>
      <c r="N71" s="295">
        <v>0</v>
      </c>
      <c r="O71" s="295">
        <v>0</v>
      </c>
      <c r="P71" s="295">
        <v>0</v>
      </c>
      <c r="Q71" s="295">
        <v>0</v>
      </c>
      <c r="R71" s="295">
        <v>0</v>
      </c>
      <c r="S71" s="295">
        <v>0</v>
      </c>
      <c r="T71" s="295">
        <v>0</v>
      </c>
      <c r="U71" s="295" t="e">
        <v>#DIV/0!</v>
      </c>
      <c r="V71" s="286"/>
      <c r="W71" s="286"/>
      <c r="X71" s="286"/>
      <c r="AA71" s="40"/>
    </row>
    <row r="72" spans="2:27" ht="25.5" customHeight="1">
      <c r="B72" s="173" t="s">
        <v>96</v>
      </c>
      <c r="C72" s="176" t="s">
        <v>228</v>
      </c>
      <c r="D72" s="176" t="s">
        <v>228</v>
      </c>
      <c r="E72" s="176" t="s">
        <v>228</v>
      </c>
      <c r="F72" s="176" t="s">
        <v>254</v>
      </c>
      <c r="G72" s="176" t="s">
        <v>338</v>
      </c>
      <c r="H72" s="176" t="s">
        <v>228</v>
      </c>
      <c r="I72" s="176" t="s">
        <v>228</v>
      </c>
      <c r="J72" s="176" t="s">
        <v>228</v>
      </c>
      <c r="K72" s="177" t="s">
        <v>163</v>
      </c>
      <c r="M72" s="295">
        <v>0</v>
      </c>
      <c r="N72" s="295">
        <v>0.5</v>
      </c>
      <c r="O72" s="295">
        <v>0.5</v>
      </c>
      <c r="P72" s="295">
        <v>0</v>
      </c>
      <c r="Q72" s="295">
        <v>0</v>
      </c>
      <c r="R72" s="295">
        <v>0</v>
      </c>
      <c r="S72" s="295">
        <v>0</v>
      </c>
      <c r="T72" s="295">
        <v>0</v>
      </c>
      <c r="U72" s="295" t="e">
        <v>#DIV/0!</v>
      </c>
      <c r="V72" s="286"/>
      <c r="W72" s="286"/>
      <c r="X72" s="286"/>
      <c r="AA72" s="40"/>
    </row>
    <row r="73" spans="2:27" ht="25.5" customHeight="1">
      <c r="B73" s="173" t="s">
        <v>99</v>
      </c>
      <c r="C73" s="176" t="s">
        <v>228</v>
      </c>
      <c r="D73" s="176" t="s">
        <v>338</v>
      </c>
      <c r="E73" s="176" t="s">
        <v>228</v>
      </c>
      <c r="F73" s="176" t="s">
        <v>255</v>
      </c>
      <c r="G73" s="176" t="s">
        <v>228</v>
      </c>
      <c r="H73" s="176" t="s">
        <v>339</v>
      </c>
      <c r="I73" s="176" t="s">
        <v>337</v>
      </c>
      <c r="J73" s="176" t="s">
        <v>247</v>
      </c>
      <c r="K73" s="177" t="s">
        <v>163</v>
      </c>
      <c r="M73" s="295">
        <v>0</v>
      </c>
      <c r="N73" s="295">
        <v>0</v>
      </c>
      <c r="O73" s="295">
        <v>0</v>
      </c>
      <c r="P73" s="295">
        <v>0.2857142857142857</v>
      </c>
      <c r="Q73" s="295">
        <v>0.5</v>
      </c>
      <c r="R73" s="295">
        <v>0</v>
      </c>
      <c r="S73" s="295">
        <v>0</v>
      </c>
      <c r="T73" s="295">
        <v>0</v>
      </c>
      <c r="U73" s="295" t="e">
        <v>#DIV/0!</v>
      </c>
      <c r="V73" s="286"/>
      <c r="W73" s="286"/>
      <c r="X73" s="286"/>
      <c r="AA73" s="40"/>
    </row>
    <row r="74" spans="2:27" ht="25.5" customHeight="1">
      <c r="B74" s="178" t="s">
        <v>97</v>
      </c>
      <c r="C74" s="176" t="s">
        <v>228</v>
      </c>
      <c r="D74" s="176" t="s">
        <v>228</v>
      </c>
      <c r="E74" s="176" t="s">
        <v>338</v>
      </c>
      <c r="F74" s="176" t="s">
        <v>340</v>
      </c>
      <c r="G74" s="176" t="s">
        <v>228</v>
      </c>
      <c r="H74" s="176" t="s">
        <v>228</v>
      </c>
      <c r="I74" s="176" t="s">
        <v>228</v>
      </c>
      <c r="J74" s="176" t="s">
        <v>247</v>
      </c>
      <c r="K74" s="177" t="s">
        <v>163</v>
      </c>
      <c r="M74" s="295">
        <v>0</v>
      </c>
      <c r="N74" s="295">
        <v>0.5</v>
      </c>
      <c r="O74" s="295">
        <v>0</v>
      </c>
      <c r="P74" s="295">
        <v>0.42857142857142855</v>
      </c>
      <c r="Q74" s="295">
        <v>0</v>
      </c>
      <c r="R74" s="295">
        <v>1</v>
      </c>
      <c r="S74" s="295">
        <v>1</v>
      </c>
      <c r="T74" s="295">
        <v>0.25</v>
      </c>
      <c r="U74" s="295" t="e">
        <v>#DIV/0!</v>
      </c>
      <c r="V74" s="286"/>
      <c r="W74" s="286"/>
      <c r="X74" s="286"/>
      <c r="AA74" s="40"/>
    </row>
    <row r="75" spans="2:27" ht="25.5" customHeight="1">
      <c r="B75" s="179" t="s">
        <v>98</v>
      </c>
      <c r="C75" s="180" t="s">
        <v>228</v>
      </c>
      <c r="D75" s="180" t="s">
        <v>228</v>
      </c>
      <c r="E75" s="180" t="s">
        <v>228</v>
      </c>
      <c r="F75" s="180" t="s">
        <v>340</v>
      </c>
      <c r="G75" s="180" t="s">
        <v>338</v>
      </c>
      <c r="H75" s="180" t="s">
        <v>228</v>
      </c>
      <c r="I75" s="180" t="s">
        <v>228</v>
      </c>
      <c r="J75" s="180" t="s">
        <v>341</v>
      </c>
      <c r="K75" s="181" t="s">
        <v>163</v>
      </c>
      <c r="M75" s="295">
        <v>0</v>
      </c>
      <c r="N75" s="295">
        <v>0</v>
      </c>
      <c r="O75" s="295">
        <v>0.5</v>
      </c>
      <c r="P75" s="295">
        <v>0.14285714285714285</v>
      </c>
      <c r="Q75" s="295">
        <v>0</v>
      </c>
      <c r="R75" s="295">
        <v>0</v>
      </c>
      <c r="S75" s="295">
        <v>0</v>
      </c>
      <c r="T75" s="295">
        <v>0.25</v>
      </c>
      <c r="U75" s="295" t="e">
        <v>#DIV/0!</v>
      </c>
      <c r="V75" s="286"/>
      <c r="W75" s="286"/>
      <c r="X75" s="286"/>
      <c r="AA75" s="40"/>
    </row>
    <row r="76" spans="2:27" ht="15.75" customHeight="1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293">
        <v>0</v>
      </c>
      <c r="N76" s="293">
        <v>0</v>
      </c>
      <c r="O76" s="293">
        <v>0</v>
      </c>
      <c r="P76" s="293">
        <v>0.14285714285714285</v>
      </c>
      <c r="Q76" s="293">
        <v>0.5</v>
      </c>
      <c r="R76" s="293">
        <v>0</v>
      </c>
      <c r="S76" s="293">
        <v>0</v>
      </c>
      <c r="T76" s="293">
        <v>0.5</v>
      </c>
      <c r="U76" s="293" t="e">
        <v>#DIV/0!</v>
      </c>
      <c r="V76" s="293"/>
      <c r="W76" s="293"/>
      <c r="AA76" s="40"/>
    </row>
    <row r="77" spans="2:27" ht="25.5" hidden="1" customHeight="1" thickBot="1">
      <c r="B77" s="207" t="s">
        <v>91</v>
      </c>
      <c r="C77" s="208"/>
      <c r="D77" s="208"/>
      <c r="E77" s="208" t="str">
        <f>IFERROR(INDEX(#REF!,MATCH(종합!$C$5&amp;12,#REF!,0),2),"")</f>
        <v/>
      </c>
      <c r="F77" s="208" t="str">
        <f>IFERROR(INDEX(#REF!,MATCH(종합!$C$5&amp;13,#REF!,0),2),"")</f>
        <v/>
      </c>
      <c r="G77" s="208" t="str">
        <f>IFERROR(INDEX(#REF!,MATCH(종합!$C$5&amp;14,#REF!,0),2),"")</f>
        <v/>
      </c>
      <c r="H77" s="208" t="str">
        <f>IFERROR(INDEX(#REF!,MATCH(종합!$C$5&amp;15,#REF!,0),2),"")</f>
        <v/>
      </c>
      <c r="I77" s="208" t="str">
        <f>IFERROR(INDEX(#REF!,MATCH(종합!$C$5&amp;16,#REF!,0),2),"")</f>
        <v/>
      </c>
      <c r="J77" s="208" t="str">
        <f>IFERROR(INDEX(#REF!,MATCH(종합!$C$5&amp;17,#REF!,0),2),"")</f>
        <v/>
      </c>
      <c r="K77" s="208" t="str">
        <f>IFERROR(INDEX(#REF!,MATCH(종합!$C$5&amp;18,#REF!,0),2),"")</f>
        <v/>
      </c>
      <c r="M77" s="286"/>
      <c r="N77" s="286"/>
      <c r="O77" s="286"/>
      <c r="P77" s="286"/>
      <c r="Q77" s="286"/>
      <c r="R77" s="286"/>
      <c r="S77" s="286"/>
      <c r="T77" s="286"/>
      <c r="U77" s="286"/>
      <c r="AA77" s="40"/>
    </row>
    <row r="78" spans="2:27" ht="25.5" hidden="1" customHeight="1" thickTop="1">
      <c r="B78" s="212" t="s">
        <v>109</v>
      </c>
      <c r="C78" s="213"/>
      <c r="D78" s="214"/>
      <c r="E78" s="214" t="str">
        <f>IFERROR(INDEX(#REF!,MATCH(종합!$C$5&amp;종합!E$77,#REF!,0),15),"")</f>
        <v/>
      </c>
      <c r="F78" s="214" t="str">
        <f>IFERROR(INDEX(#REF!,MATCH(종합!$C$5&amp;종합!F$77,#REF!,0),15),"")</f>
        <v/>
      </c>
      <c r="G78" s="214" t="str">
        <f>IFERROR(INDEX(#REF!,MATCH(종합!$C$5&amp;종합!G$77,#REF!,0),15),"")</f>
        <v/>
      </c>
      <c r="H78" s="214" t="str">
        <f>IFERROR(INDEX(#REF!,MATCH(종합!$C$5&amp;종합!H$77,#REF!,0),15),"")</f>
        <v/>
      </c>
      <c r="I78" s="214" t="str">
        <f>IFERROR(INDEX(#REF!,MATCH(종합!$C$5&amp;종합!I$77,#REF!,0),15),"")</f>
        <v/>
      </c>
      <c r="J78" s="214" t="str">
        <f>IFERROR(INDEX(#REF!,MATCH(종합!$C$5&amp;종합!J$77,#REF!,0),15),"")</f>
        <v/>
      </c>
      <c r="K78" s="214" t="str">
        <f>IFERROR(INDEX(#REF!,MATCH(종합!$C$5&amp;종합!K$77,#REF!,0),15),"")</f>
        <v/>
      </c>
      <c r="M78" s="286"/>
      <c r="N78" s="286"/>
      <c r="O78" s="286"/>
      <c r="P78" s="286"/>
      <c r="Q78" s="286"/>
      <c r="R78" s="286"/>
      <c r="S78" s="286"/>
      <c r="T78" s="286"/>
      <c r="U78" s="286"/>
      <c r="AA78" s="40"/>
    </row>
    <row r="79" spans="2:27" ht="25.5" hidden="1" customHeight="1">
      <c r="B79" s="210" t="s">
        <v>94</v>
      </c>
      <c r="C79" s="200"/>
      <c r="D79" s="200" t="str">
        <f>IFERROR(ROUND(SUMIFS(#REF!,#REF!,종합!$C$5,#REF!,종합!D$77)/SUMIFS(#REF!,#REF!,종합!$C$5,#REF!,종합!D$77)*100,0)&amp;"%("&amp;SUMIFS(#REF!,#REF!,종합!$C$5,#REF!,종합!D$77)&amp;"명)","")</f>
        <v/>
      </c>
      <c r="E79" s="200" t="str">
        <f>IFERROR(ROUND(SUMIFS(#REF!,#REF!,종합!$C$5,#REF!,종합!E$77)/SUMIFS(#REF!,#REF!,종합!$C$5,#REF!,종합!E$77)*100,0)&amp;"%("&amp;SUMIFS(#REF!,#REF!,종합!$C$5,#REF!,종합!E$77)&amp;"명)","")</f>
        <v/>
      </c>
      <c r="F79" s="200"/>
      <c r="G79" s="200"/>
      <c r="H79" s="200"/>
      <c r="I79" s="200"/>
      <c r="J79" s="200"/>
      <c r="K79" s="211"/>
      <c r="M79" s="286"/>
      <c r="N79" s="286"/>
      <c r="O79" s="286"/>
      <c r="P79" s="286"/>
      <c r="Q79" s="286"/>
      <c r="R79" s="286"/>
      <c r="S79" s="286"/>
      <c r="T79" s="286"/>
      <c r="U79" s="286"/>
      <c r="AA79" s="40"/>
    </row>
    <row r="80" spans="2:27" ht="25.5" hidden="1" customHeight="1">
      <c r="B80" s="174" t="s">
        <v>95</v>
      </c>
      <c r="C80" s="176"/>
      <c r="D80" s="176" t="str">
        <f>IFERROR(ROUND(SUMIFS(#REF!,#REF!,종합!$C$5,#REF!,종합!D$77)/SUMIFS(#REF!,#REF!,종합!$C$5,#REF!,종합!D$77)*100,0)&amp;"%("&amp;SUMIFS(#REF!,#REF!,종합!$C$5,#REF!,종합!D$77)&amp;"명)","")</f>
        <v/>
      </c>
      <c r="E80" s="176" t="str">
        <f>IFERROR(ROUND(SUMIFS(#REF!,#REF!,종합!$C$5,#REF!,종합!E$77)/SUMIFS(#REF!,#REF!,종합!$C$5,#REF!,종합!E$77)*100,0)&amp;"%("&amp;SUMIFS(#REF!,#REF!,종합!$C$5,#REF!,종합!E$77)&amp;"명)","")</f>
        <v/>
      </c>
      <c r="F80" s="176"/>
      <c r="G80" s="176"/>
      <c r="H80" s="176"/>
      <c r="I80" s="176"/>
      <c r="J80" s="176"/>
      <c r="K80" s="177"/>
      <c r="M80" s="286"/>
      <c r="N80" s="286"/>
      <c r="O80" s="286"/>
      <c r="P80" s="286"/>
      <c r="Q80" s="286"/>
      <c r="R80" s="286"/>
      <c r="S80" s="286"/>
      <c r="T80" s="286"/>
      <c r="U80" s="286"/>
      <c r="AA80" s="40"/>
    </row>
    <row r="81" spans="2:27" ht="25.5" hidden="1" customHeight="1">
      <c r="B81" s="173" t="s">
        <v>96</v>
      </c>
      <c r="C81" s="176"/>
      <c r="D81" s="176" t="str">
        <f>IFERROR(ROUND(SUMIFS(#REF!,#REF!,종합!$C$5,#REF!,종합!D$77)/SUMIFS(#REF!,#REF!,종합!$C$5,#REF!,종합!D$77)*100,0)&amp;"%("&amp;SUMIFS(#REF!,#REF!,종합!$C$5,#REF!,종합!D$77)&amp;"명)","")</f>
        <v/>
      </c>
      <c r="E81" s="176" t="str">
        <f>IFERROR(ROUND(SUMIFS(#REF!,#REF!,종합!$C$5,#REF!,종합!E$77)/SUMIFS(#REF!,#REF!,종합!$C$5,#REF!,종합!E$77)*100,0)&amp;"%("&amp;SUMIFS(#REF!,#REF!,종합!$C$5,#REF!,종합!E$77)&amp;"명)","")</f>
        <v/>
      </c>
      <c r="F81" s="176"/>
      <c r="G81" s="176"/>
      <c r="H81" s="176"/>
      <c r="I81" s="176"/>
      <c r="J81" s="176"/>
      <c r="K81" s="177"/>
      <c r="M81" s="286"/>
      <c r="N81" s="286"/>
      <c r="O81" s="286"/>
      <c r="P81" s="286"/>
      <c r="Q81" s="286"/>
      <c r="R81" s="286"/>
      <c r="S81" s="286"/>
      <c r="T81" s="286"/>
      <c r="U81" s="286"/>
      <c r="AA81" s="40"/>
    </row>
    <row r="82" spans="2:27" ht="25.5" hidden="1" customHeight="1">
      <c r="B82" s="173" t="s">
        <v>99</v>
      </c>
      <c r="C82" s="176"/>
      <c r="D82" s="176" t="str">
        <f>IFERROR(ROUND(SUMIFS(#REF!,#REF!,종합!$C$5,#REF!,종합!D$77)/SUMIFS(#REF!,#REF!,종합!$C$5,#REF!,종합!D$77)*100,0)&amp;"%("&amp;SUMIFS(#REF!,#REF!,종합!$C$5,#REF!,종합!D$77)&amp;"명)","")</f>
        <v/>
      </c>
      <c r="E82" s="176" t="str">
        <f>IFERROR(ROUND(SUMIFS(#REF!,#REF!,종합!$C$5,#REF!,종합!E$77)/SUMIFS(#REF!,#REF!,종합!$C$5,#REF!,종합!E$77)*100,0)&amp;"%("&amp;SUMIFS(#REF!,#REF!,종합!$C$5,#REF!,종합!E$77)&amp;"명)","")</f>
        <v/>
      </c>
      <c r="F82" s="176"/>
      <c r="G82" s="176"/>
      <c r="H82" s="176"/>
      <c r="I82" s="176"/>
      <c r="J82" s="176"/>
      <c r="K82" s="177"/>
      <c r="M82" s="286"/>
      <c r="N82" s="286"/>
      <c r="O82" s="286"/>
      <c r="P82" s="286"/>
      <c r="Q82" s="286"/>
      <c r="R82" s="286"/>
      <c r="S82" s="286"/>
      <c r="T82" s="286"/>
      <c r="U82" s="286"/>
      <c r="AA82" s="40"/>
    </row>
    <row r="83" spans="2:27" ht="25.5" hidden="1" customHeight="1">
      <c r="B83" s="178" t="s">
        <v>97</v>
      </c>
      <c r="C83" s="176"/>
      <c r="D83" s="176" t="str">
        <f>IFERROR(ROUND(SUMIFS(#REF!,#REF!,종합!$C$5,#REF!,종합!D$77)/SUMIFS(#REF!,#REF!,종합!$C$5,#REF!,종합!D$77)*100,0)&amp;"%("&amp;SUMIFS(#REF!,#REF!,종합!$C$5,#REF!,종합!D$77)&amp;"명)","")</f>
        <v/>
      </c>
      <c r="E83" s="176" t="str">
        <f>IFERROR(ROUND(SUMIFS(#REF!,#REF!,종합!$C$5,#REF!,종합!E$77)/SUMIFS(#REF!,#REF!,종합!$C$5,#REF!,종합!E$77)*100,0)&amp;"%("&amp;SUMIFS(#REF!,#REF!,종합!$C$5,#REF!,종합!E$77)&amp;"명)","")</f>
        <v/>
      </c>
      <c r="F83" s="176"/>
      <c r="G83" s="176"/>
      <c r="H83" s="176"/>
      <c r="I83" s="176"/>
      <c r="J83" s="176"/>
      <c r="K83" s="177"/>
      <c r="M83" s="286"/>
      <c r="N83" s="286"/>
      <c r="O83" s="286"/>
      <c r="P83" s="286"/>
      <c r="Q83" s="286"/>
      <c r="R83" s="286"/>
      <c r="S83" s="286"/>
      <c r="T83" s="286"/>
      <c r="U83" s="286"/>
      <c r="AA83" s="40"/>
    </row>
    <row r="84" spans="2:27" ht="25.5" hidden="1" customHeight="1">
      <c r="B84" s="179" t="s">
        <v>98</v>
      </c>
      <c r="C84" s="180"/>
      <c r="D84" s="180" t="str">
        <f>IFERROR(ROUND(SUMIFS(#REF!,#REF!,종합!$C$5,#REF!,종합!D$77)/SUMIFS(#REF!,#REF!,종합!$C$5,#REF!,종합!D$77)*100,0)&amp;"%("&amp;SUMIFS(#REF!,#REF!,종합!$C$5,#REF!,종합!D$77)&amp;"명)","")</f>
        <v/>
      </c>
      <c r="E84" s="180" t="str">
        <f>IFERROR(ROUND(SUMIFS(#REF!,#REF!,종합!$C$5,#REF!,종합!E$77)/SUMIFS(#REF!,#REF!,종합!$C$5,#REF!,종합!E$77)*100,0)&amp;"%("&amp;SUMIFS(#REF!,#REF!,종합!$C$5,#REF!,종합!E$77)&amp;"명)","")</f>
        <v/>
      </c>
      <c r="F84" s="180"/>
      <c r="G84" s="180"/>
      <c r="H84" s="180"/>
      <c r="I84" s="180"/>
      <c r="J84" s="180"/>
      <c r="K84" s="181"/>
      <c r="M84" s="286"/>
      <c r="N84" s="286"/>
      <c r="O84" s="286"/>
      <c r="P84" s="286"/>
      <c r="Q84" s="286"/>
      <c r="R84" s="286"/>
      <c r="S84" s="286"/>
      <c r="T84" s="286"/>
      <c r="U84" s="286"/>
      <c r="AA84" s="40"/>
    </row>
    <row r="85" spans="2:27" ht="15.75" hidden="1" customHeight="1">
      <c r="B85" s="48"/>
      <c r="C85" s="48"/>
      <c r="D85" s="49"/>
      <c r="E85" s="49"/>
      <c r="F85" s="49"/>
      <c r="G85" s="49"/>
      <c r="H85" s="49"/>
      <c r="I85" s="49"/>
      <c r="J85" s="49"/>
      <c r="K85" s="49"/>
      <c r="M85" s="286"/>
      <c r="N85" s="286"/>
      <c r="O85" s="286"/>
      <c r="P85" s="286"/>
      <c r="Q85" s="286"/>
      <c r="R85" s="286"/>
      <c r="S85" s="286"/>
      <c r="T85" s="286"/>
      <c r="U85" s="286"/>
      <c r="AA85" s="40"/>
    </row>
    <row r="86" spans="2:27" ht="17.25" customHeight="1">
      <c r="B86" s="52" t="s">
        <v>136</v>
      </c>
      <c r="C86" s="52"/>
      <c r="D86" s="51"/>
      <c r="E86" s="51"/>
      <c r="F86" s="51"/>
      <c r="G86" s="51"/>
      <c r="H86" s="51"/>
      <c r="I86" s="51"/>
      <c r="J86" s="51"/>
      <c r="K86" s="51"/>
      <c r="M86" s="294"/>
      <c r="N86" s="283"/>
      <c r="P86" s="228"/>
      <c r="AA86" s="40"/>
    </row>
    <row r="87" spans="2:27" ht="30.75" customHeight="1">
      <c r="B87" s="56" t="s">
        <v>75</v>
      </c>
      <c r="C87" s="56" t="s">
        <v>101</v>
      </c>
      <c r="D87" s="56" t="s">
        <v>102</v>
      </c>
      <c r="E87" s="56" t="s">
        <v>103</v>
      </c>
      <c r="F87" s="56" t="s">
        <v>104</v>
      </c>
      <c r="G87" s="56" t="s">
        <v>105</v>
      </c>
      <c r="H87" s="56" t="s">
        <v>6</v>
      </c>
      <c r="I87" s="56" t="s">
        <v>7</v>
      </c>
      <c r="J87" s="56" t="s">
        <v>106</v>
      </c>
      <c r="K87" s="56" t="s">
        <v>108</v>
      </c>
      <c r="M87" s="294"/>
      <c r="N87" s="283"/>
      <c r="P87" s="228"/>
      <c r="AA87" s="40"/>
    </row>
    <row r="88" spans="2:27" ht="20.25" customHeight="1">
      <c r="B88" s="86" t="s">
        <v>120</v>
      </c>
      <c r="C88" s="65">
        <v>1</v>
      </c>
      <c r="D88" s="87">
        <v>6.8825751608082492E-2</v>
      </c>
      <c r="E88" s="87">
        <v>0.443361271996772</v>
      </c>
      <c r="F88" s="87">
        <v>0.15846508122812408</v>
      </c>
      <c r="G88" s="88">
        <v>9.7106666666666666</v>
      </c>
      <c r="H88" s="89">
        <v>0.76147263556182243</v>
      </c>
      <c r="I88" s="89">
        <v>11.592764434501538</v>
      </c>
      <c r="J88" s="90">
        <v>1.982633005099212</v>
      </c>
      <c r="K88" s="73"/>
      <c r="M88" s="294"/>
      <c r="N88" s="296"/>
      <c r="P88" s="228"/>
      <c r="AA88" s="40"/>
    </row>
    <row r="89" spans="2:27" ht="20.25" customHeight="1">
      <c r="B89" s="86" t="s">
        <v>120</v>
      </c>
      <c r="C89" s="65">
        <v>2</v>
      </c>
      <c r="D89" s="87">
        <v>6.658738337808115E-2</v>
      </c>
      <c r="E89" s="87">
        <v>0.37010599601467886</v>
      </c>
      <c r="F89" s="87">
        <v>0.11123277671320377</v>
      </c>
      <c r="G89" s="88">
        <v>8.2140000000000004</v>
      </c>
      <c r="H89" s="89">
        <v>0.31480974541472762</v>
      </c>
      <c r="I89" s="89">
        <v>3.1800346746965964</v>
      </c>
      <c r="J89" s="90">
        <v>2.0001945622231343</v>
      </c>
      <c r="K89" s="73"/>
      <c r="M89" s="294"/>
      <c r="N89" s="296"/>
      <c r="P89" s="228"/>
      <c r="AA89" s="40"/>
    </row>
    <row r="90" spans="2:27" ht="20.25" customHeight="1">
      <c r="B90" s="86" t="s">
        <v>120</v>
      </c>
      <c r="C90" s="65">
        <v>3</v>
      </c>
      <c r="D90" s="87">
        <v>3.7276844625639308E-2</v>
      </c>
      <c r="E90" s="87">
        <v>0.36604004238822685</v>
      </c>
      <c r="F90" s="87">
        <v>0.10278706010413684</v>
      </c>
      <c r="G90" s="88">
        <v>5.5154999999999994</v>
      </c>
      <c r="H90" s="89">
        <v>0.42771663205838806</v>
      </c>
      <c r="I90" s="89">
        <v>2.3997154198644299</v>
      </c>
      <c r="J90" s="90">
        <v>2.4342802537941775</v>
      </c>
      <c r="K90" s="73"/>
      <c r="M90" s="294"/>
      <c r="N90" s="296"/>
      <c r="P90" s="228"/>
      <c r="AA90" s="40"/>
    </row>
    <row r="91" spans="2:27" ht="20.25" customHeight="1">
      <c r="B91" s="86" t="s">
        <v>120</v>
      </c>
      <c r="C91" s="65">
        <v>4</v>
      </c>
      <c r="D91" s="87">
        <v>3.7906320639659818E-2</v>
      </c>
      <c r="E91" s="87">
        <v>0.36150804036773015</v>
      </c>
      <c r="F91" s="87">
        <v>0.1114812264704042</v>
      </c>
      <c r="G91" s="88">
        <v>5.8368333333333338</v>
      </c>
      <c r="H91" s="89">
        <v>0.53767686045624741</v>
      </c>
      <c r="I91" s="89">
        <v>2.5106040500336069</v>
      </c>
      <c r="J91" s="90">
        <v>2.3872354181749373</v>
      </c>
      <c r="K91" s="73"/>
      <c r="M91" s="294"/>
      <c r="N91" s="296"/>
      <c r="P91" s="228"/>
      <c r="AA91" s="40"/>
    </row>
    <row r="92" spans="2:27" ht="20.25" customHeight="1">
      <c r="B92" s="86" t="s">
        <v>120</v>
      </c>
      <c r="C92" s="65">
        <v>5</v>
      </c>
      <c r="D92" s="87">
        <v>3.4965998359628804E-2</v>
      </c>
      <c r="E92" s="87">
        <v>0.36170020562977501</v>
      </c>
      <c r="F92" s="87">
        <v>0.11072016184097812</v>
      </c>
      <c r="G92" s="88">
        <v>6.3940000000000001</v>
      </c>
      <c r="H92" s="89">
        <v>0.27737827601080112</v>
      </c>
      <c r="I92" s="89">
        <v>1.6873845123990401</v>
      </c>
      <c r="J92" s="90">
        <v>2.3000049974427976</v>
      </c>
      <c r="K92" s="73"/>
      <c r="M92" s="294"/>
      <c r="N92" s="296"/>
      <c r="P92" s="228"/>
      <c r="AA92" s="40"/>
    </row>
    <row r="93" spans="2:27" ht="20.25" customHeight="1">
      <c r="B93" s="86" t="s">
        <v>120</v>
      </c>
      <c r="C93" s="65">
        <v>6</v>
      </c>
      <c r="D93" s="87">
        <v>3.9988836921444476E-2</v>
      </c>
      <c r="E93" s="87">
        <v>0.36495081615714609</v>
      </c>
      <c r="F93" s="87">
        <v>0.1095543424086424</v>
      </c>
      <c r="G93" s="88">
        <v>7.418499999999999</v>
      </c>
      <c r="H93" s="89">
        <v>0.38676463603209726</v>
      </c>
      <c r="I93" s="89">
        <v>2.7638461631057738</v>
      </c>
      <c r="J93" s="90">
        <v>2.1255443544625288</v>
      </c>
      <c r="K93" s="73"/>
      <c r="M93" s="294"/>
      <c r="N93" s="296"/>
      <c r="P93" s="228"/>
      <c r="AA93" s="40"/>
    </row>
    <row r="94" spans="2:27" ht="20.25" customHeight="1">
      <c r="B94" s="86" t="s">
        <v>120</v>
      </c>
      <c r="C94" s="65">
        <v>7</v>
      </c>
      <c r="D94" s="87">
        <v>4.1487982280237104E-2</v>
      </c>
      <c r="E94" s="87">
        <v>0.3656206519399523</v>
      </c>
      <c r="F94" s="87">
        <v>0.11156550029370216</v>
      </c>
      <c r="G94" s="88">
        <v>7.9899999999999993</v>
      </c>
      <c r="H94" s="89">
        <v>0.30084264211752043</v>
      </c>
      <c r="I94" s="89">
        <v>2.6822115080357247</v>
      </c>
      <c r="J94" s="90">
        <v>2.04577436694772</v>
      </c>
      <c r="K94" s="73"/>
      <c r="M94" s="294"/>
      <c r="N94" s="296"/>
      <c r="P94" s="228"/>
      <c r="AA94" s="40"/>
    </row>
    <row r="95" spans="2:27" ht="20.25" customHeight="1">
      <c r="B95" s="86" t="s">
        <v>120</v>
      </c>
      <c r="C95" s="65">
        <v>8</v>
      </c>
      <c r="D95" s="87">
        <v>4.0036952498457741E-2</v>
      </c>
      <c r="E95" s="87">
        <v>0.36454312390262417</v>
      </c>
      <c r="F95" s="87">
        <v>0.10375492778179815</v>
      </c>
      <c r="G95" s="88">
        <v>8.7716666666666665</v>
      </c>
      <c r="H95" s="89">
        <v>0.32840333224703672</v>
      </c>
      <c r="I95" s="89">
        <v>2.9556299902233301</v>
      </c>
      <c r="J95" s="90">
        <v>1.9259257685378535</v>
      </c>
      <c r="K95" s="73"/>
      <c r="M95" s="294"/>
      <c r="N95" s="296"/>
      <c r="P95" s="228"/>
      <c r="AA95" s="40"/>
    </row>
    <row r="96" spans="2:27" ht="20.25" customHeight="1">
      <c r="B96" s="86" t="s">
        <v>120</v>
      </c>
      <c r="C96" s="65">
        <v>9</v>
      </c>
      <c r="D96" s="87">
        <v>4.2519095109377888E-2</v>
      </c>
      <c r="E96" s="87">
        <v>0.3715565088558147</v>
      </c>
      <c r="F96" s="87">
        <v>0.12116482487831245</v>
      </c>
      <c r="G96" s="88">
        <v>8.7612000000000005</v>
      </c>
      <c r="H96" s="89">
        <v>0.27800724637471308</v>
      </c>
      <c r="I96" s="89">
        <v>4.1121905192926311</v>
      </c>
      <c r="J96" s="90">
        <v>2.0032488025109561</v>
      </c>
      <c r="K96" s="73"/>
      <c r="M96" s="294"/>
      <c r="N96" s="296"/>
      <c r="P96" s="228"/>
      <c r="AA96" s="40"/>
    </row>
    <row r="97" spans="2:27" ht="20.25" customHeight="1">
      <c r="B97" s="86" t="s">
        <v>120</v>
      </c>
      <c r="C97" s="65">
        <v>10</v>
      </c>
      <c r="D97" s="87">
        <v>4.0415242824480106E-2</v>
      </c>
      <c r="E97" s="87">
        <v>0.37201282934205376</v>
      </c>
      <c r="F97" s="87">
        <v>0.13435055786630154</v>
      </c>
      <c r="G97" s="88">
        <v>7.1542000000000003</v>
      </c>
      <c r="H97" s="89">
        <v>0.22332988621694921</v>
      </c>
      <c r="I97" s="89">
        <v>5.8418396552538816</v>
      </c>
      <c r="J97" s="90">
        <v>2.2801386373296988</v>
      </c>
      <c r="K97" s="73"/>
      <c r="M97" s="294"/>
      <c r="N97" s="296"/>
      <c r="P97" s="228"/>
      <c r="AA97" s="40"/>
    </row>
    <row r="98" spans="2:27" ht="20.25" customHeight="1">
      <c r="B98" s="86" t="s">
        <v>120</v>
      </c>
      <c r="C98" s="65">
        <v>11</v>
      </c>
      <c r="D98" s="87">
        <v>2.9146681720279545E-2</v>
      </c>
      <c r="E98" s="87">
        <v>0.35922885282742362</v>
      </c>
      <c r="F98" s="87">
        <v>0.28038948175975553</v>
      </c>
      <c r="G98" s="88">
        <v>12.06</v>
      </c>
      <c r="H98" s="89">
        <v>0.12980994525914608</v>
      </c>
      <c r="I98" s="89">
        <v>21.678260858277397</v>
      </c>
      <c r="J98" s="90">
        <v>2.6231080662351327</v>
      </c>
      <c r="K98" s="73" t="s">
        <v>71</v>
      </c>
      <c r="M98" s="294"/>
      <c r="N98" s="296"/>
      <c r="P98" s="228"/>
      <c r="AA98" s="40"/>
    </row>
    <row r="99" spans="2:27" ht="20.25" customHeight="1">
      <c r="B99" s="86" t="s">
        <v>124</v>
      </c>
      <c r="C99" s="65">
        <v>1</v>
      </c>
      <c r="D99" s="87">
        <v>4.04205905557527E-2</v>
      </c>
      <c r="E99" s="87">
        <v>0.45355554072730936</v>
      </c>
      <c r="F99" s="87">
        <v>0.23171063531623454</v>
      </c>
      <c r="G99" s="88">
        <v>10.725</v>
      </c>
      <c r="H99" s="89">
        <v>0.58053862878795137</v>
      </c>
      <c r="I99" s="89">
        <v>44.474307127146538</v>
      </c>
      <c r="J99" s="90">
        <v>2.8480303073870665</v>
      </c>
      <c r="K99" s="73"/>
      <c r="M99" s="294"/>
      <c r="N99" s="296"/>
      <c r="P99" s="228"/>
      <c r="AA99" s="40"/>
    </row>
    <row r="100" spans="2:27" ht="20.25" customHeight="1">
      <c r="B100" s="86" t="s">
        <v>124</v>
      </c>
      <c r="C100" s="65">
        <v>2</v>
      </c>
      <c r="D100" s="87">
        <v>6.0317370707614518E-2</v>
      </c>
      <c r="E100" s="87">
        <v>0.3530999756820779</v>
      </c>
      <c r="F100" s="87">
        <v>0.20530348889893144</v>
      </c>
      <c r="G100" s="88">
        <v>6.6724999999999994</v>
      </c>
      <c r="H100" s="89">
        <v>0</v>
      </c>
      <c r="I100" s="89">
        <v>4.4149721175568652</v>
      </c>
      <c r="J100" s="90">
        <v>3.4709324393112464</v>
      </c>
      <c r="K100" s="73"/>
      <c r="M100" s="294"/>
      <c r="N100" s="296"/>
      <c r="P100" s="228"/>
      <c r="AA100" s="40"/>
    </row>
    <row r="101" spans="2:27" ht="20.25" customHeight="1">
      <c r="B101" s="86" t="s">
        <v>124</v>
      </c>
      <c r="C101" s="65">
        <v>3</v>
      </c>
      <c r="D101" s="87">
        <v>3.6248454722727058E-2</v>
      </c>
      <c r="E101" s="87">
        <v>0.29562160758208267</v>
      </c>
      <c r="F101" s="87">
        <v>0.18642751340598082</v>
      </c>
      <c r="G101" s="88">
        <v>5.2089999999999996</v>
      </c>
      <c r="H101" s="89">
        <v>0</v>
      </c>
      <c r="I101" s="89">
        <v>2.55795890487276</v>
      </c>
      <c r="J101" s="90">
        <v>3.731949138316355</v>
      </c>
      <c r="K101" s="73"/>
      <c r="M101" s="294"/>
      <c r="N101" s="296"/>
      <c r="P101" s="228"/>
      <c r="AA101" s="40"/>
    </row>
    <row r="102" spans="2:27" ht="20.25" customHeight="1">
      <c r="B102" s="86" t="s">
        <v>124</v>
      </c>
      <c r="C102" s="65">
        <v>4</v>
      </c>
      <c r="D102" s="87">
        <v>3.2265812159104949E-2</v>
      </c>
      <c r="E102" s="87">
        <v>0.28531957246868322</v>
      </c>
      <c r="F102" s="87">
        <v>0.19201882563698072</v>
      </c>
      <c r="G102" s="88">
        <v>5.4744999999999999</v>
      </c>
      <c r="H102" s="89">
        <v>9.2762717699024499E-3</v>
      </c>
      <c r="I102" s="89">
        <v>2.281962855396003</v>
      </c>
      <c r="J102" s="90">
        <v>3.6545987963092594</v>
      </c>
      <c r="K102" s="73"/>
      <c r="M102" s="294"/>
      <c r="N102" s="296"/>
      <c r="P102" s="228"/>
      <c r="AA102" s="40"/>
    </row>
    <row r="103" spans="2:27" ht="20.25" customHeight="1">
      <c r="B103" s="86" t="s">
        <v>124</v>
      </c>
      <c r="C103" s="65">
        <v>5</v>
      </c>
      <c r="D103" s="87">
        <v>3.7171601641298201E-2</v>
      </c>
      <c r="E103" s="87">
        <v>0.27971980354860942</v>
      </c>
      <c r="F103" s="87">
        <v>0.20005617584230972</v>
      </c>
      <c r="G103" s="88">
        <v>6.6385000000000005</v>
      </c>
      <c r="H103" s="89">
        <v>0</v>
      </c>
      <c r="I103" s="89">
        <v>2.6742290001909432</v>
      </c>
      <c r="J103" s="90">
        <v>3.4630925889058481</v>
      </c>
      <c r="K103" s="73"/>
      <c r="M103" s="294"/>
      <c r="N103" s="296"/>
      <c r="P103" s="228"/>
      <c r="AA103" s="40"/>
    </row>
    <row r="104" spans="2:27" ht="20.25" customHeight="1">
      <c r="B104" s="86" t="s">
        <v>124</v>
      </c>
      <c r="C104" s="65">
        <v>6</v>
      </c>
      <c r="D104" s="87">
        <v>3.5079028329811822E-2</v>
      </c>
      <c r="E104" s="87">
        <v>0.29862712841141231</v>
      </c>
      <c r="F104" s="87">
        <v>0.19057020270185868</v>
      </c>
      <c r="G104" s="88">
        <v>8.0519999999999996</v>
      </c>
      <c r="H104" s="89">
        <v>0</v>
      </c>
      <c r="I104" s="89">
        <v>4.788420231759539</v>
      </c>
      <c r="J104" s="90">
        <v>3.1992224305752632</v>
      </c>
      <c r="K104" s="73"/>
      <c r="M104" s="294"/>
      <c r="N104" s="296"/>
      <c r="P104" s="228"/>
      <c r="AA104" s="40"/>
    </row>
    <row r="105" spans="2:27" ht="20.25" customHeight="1">
      <c r="B105" s="86" t="s">
        <v>124</v>
      </c>
      <c r="C105" s="65">
        <v>7</v>
      </c>
      <c r="D105" s="87">
        <v>4.0565722887553765E-2</v>
      </c>
      <c r="E105" s="87">
        <v>0.27838627421293555</v>
      </c>
      <c r="F105" s="87">
        <v>0.18317774846341839</v>
      </c>
      <c r="G105" s="88">
        <v>8.1675000000000004</v>
      </c>
      <c r="H105" s="89">
        <v>0</v>
      </c>
      <c r="I105" s="89">
        <v>3.7450369446327625</v>
      </c>
      <c r="J105" s="90">
        <v>3.1262797088275875</v>
      </c>
      <c r="K105" s="73"/>
      <c r="M105" s="294"/>
      <c r="N105" s="296"/>
      <c r="P105" s="228"/>
      <c r="AA105" s="40"/>
    </row>
    <row r="106" spans="2:27" ht="20.25" customHeight="1">
      <c r="B106" s="86" t="s">
        <v>124</v>
      </c>
      <c r="C106" s="65">
        <v>8</v>
      </c>
      <c r="D106" s="87">
        <v>5.8165271338172911E-2</v>
      </c>
      <c r="E106" s="87">
        <v>0.30781832521235059</v>
      </c>
      <c r="F106" s="87">
        <v>0.17674337315911226</v>
      </c>
      <c r="G106" s="88">
        <v>9.4589999999999996</v>
      </c>
      <c r="H106" s="89">
        <v>0</v>
      </c>
      <c r="I106" s="89">
        <v>5.4246012967361459</v>
      </c>
      <c r="J106" s="90">
        <v>2.9347709927862304</v>
      </c>
      <c r="K106" s="73"/>
      <c r="M106" s="294"/>
      <c r="N106" s="296"/>
      <c r="P106" s="228"/>
      <c r="AA106" s="40"/>
    </row>
    <row r="107" spans="2:27" ht="20.25" customHeight="1">
      <c r="B107" s="86" t="s">
        <v>124</v>
      </c>
      <c r="C107" s="65">
        <v>9</v>
      </c>
      <c r="D107" s="87">
        <v>5.1071425864224543E-2</v>
      </c>
      <c r="E107" s="87">
        <v>0.30347651326398689</v>
      </c>
      <c r="F107" s="87">
        <v>0.1908594669135468</v>
      </c>
      <c r="G107" s="88">
        <v>8.879999999999999</v>
      </c>
      <c r="H107" s="89">
        <v>0</v>
      </c>
      <c r="I107" s="89">
        <v>3.5449526435456105</v>
      </c>
      <c r="J107" s="90">
        <v>3.0540674235264564</v>
      </c>
      <c r="K107" s="73"/>
      <c r="M107" s="294"/>
      <c r="N107" s="296"/>
      <c r="P107" s="228"/>
      <c r="AA107" s="40"/>
    </row>
    <row r="108" spans="2:27" ht="20.25" customHeight="1">
      <c r="B108" s="86" t="s">
        <v>124</v>
      </c>
      <c r="C108" s="65">
        <v>10</v>
      </c>
      <c r="D108" s="87">
        <v>4.7263925170212565E-2</v>
      </c>
      <c r="E108" s="87">
        <v>0.29011660166536474</v>
      </c>
      <c r="F108" s="87">
        <v>0.21842394306770133</v>
      </c>
      <c r="G108" s="88">
        <v>7.4135</v>
      </c>
      <c r="H108" s="89">
        <v>0</v>
      </c>
      <c r="I108" s="89">
        <v>4.8569728697512762</v>
      </c>
      <c r="J108" s="90">
        <v>3.3890278844510364</v>
      </c>
      <c r="K108" s="73"/>
      <c r="M108" s="294"/>
      <c r="N108" s="296"/>
      <c r="P108" s="228"/>
      <c r="AA108" s="40"/>
    </row>
    <row r="109" spans="2:27" ht="20.25" customHeight="1">
      <c r="B109" s="86" t="s">
        <v>124</v>
      </c>
      <c r="C109" s="65">
        <v>11</v>
      </c>
      <c r="D109" s="87">
        <v>5.0944709845350149E-2</v>
      </c>
      <c r="E109" s="87">
        <v>0.31814274927881914</v>
      </c>
      <c r="F109" s="87">
        <v>0.21364618690564818</v>
      </c>
      <c r="G109" s="88">
        <v>7.6355000000000004</v>
      </c>
      <c r="H109" s="89">
        <v>0</v>
      </c>
      <c r="I109" s="89">
        <v>6.9683881750587755</v>
      </c>
      <c r="J109" s="90">
        <v>3.3444055684373946</v>
      </c>
      <c r="K109" s="73" t="s">
        <v>68</v>
      </c>
      <c r="M109" s="294"/>
      <c r="N109" s="296"/>
      <c r="P109" s="228"/>
      <c r="AA109" s="40"/>
    </row>
    <row r="110" spans="2:27" ht="20.25" customHeight="1">
      <c r="B110" s="86" t="s">
        <v>126</v>
      </c>
      <c r="C110" s="65">
        <v>1</v>
      </c>
      <c r="D110" s="87">
        <v>2.7596611329717784E-2</v>
      </c>
      <c r="E110" s="87">
        <v>0.44185621626164939</v>
      </c>
      <c r="F110" s="87">
        <v>0.25067597794114738</v>
      </c>
      <c r="G110" s="88">
        <v>11.846333333333334</v>
      </c>
      <c r="H110" s="89">
        <v>0.94221229864170986</v>
      </c>
      <c r="I110" s="89">
        <v>64.236709066220101</v>
      </c>
      <c r="J110" s="90">
        <v>2.0629829814133314</v>
      </c>
      <c r="K110" s="73"/>
      <c r="M110" s="294"/>
      <c r="N110" s="296"/>
      <c r="P110" s="228"/>
      <c r="AA110" s="40"/>
    </row>
    <row r="111" spans="2:27" ht="20.25" customHeight="1">
      <c r="B111" s="86" t="s">
        <v>126</v>
      </c>
      <c r="C111" s="65">
        <v>2</v>
      </c>
      <c r="D111" s="87">
        <v>5.1065174227268244E-2</v>
      </c>
      <c r="E111" s="87">
        <v>0.3529803324526869</v>
      </c>
      <c r="F111" s="87">
        <v>0.20393065063340785</v>
      </c>
      <c r="G111" s="88">
        <v>9.2250000000000014</v>
      </c>
      <c r="H111" s="89">
        <v>4.9159658650078229E-2</v>
      </c>
      <c r="I111" s="89">
        <v>24.288968011359483</v>
      </c>
      <c r="J111" s="90">
        <v>2.3260676808951062</v>
      </c>
      <c r="K111" s="73"/>
      <c r="M111" s="294"/>
      <c r="N111" s="296"/>
      <c r="P111" s="228"/>
      <c r="AA111" s="40"/>
    </row>
    <row r="112" spans="2:27" ht="20.25" customHeight="1">
      <c r="B112" s="86" t="s">
        <v>126</v>
      </c>
      <c r="C112" s="65">
        <v>3</v>
      </c>
      <c r="D112" s="87">
        <v>2.8619979056228314E-2</v>
      </c>
      <c r="E112" s="87">
        <v>0.31972203058563303</v>
      </c>
      <c r="F112" s="87">
        <v>0.18251679836819051</v>
      </c>
      <c r="G112" s="88">
        <v>7.5977500000000004</v>
      </c>
      <c r="H112" s="89">
        <v>2.036638999831027E-2</v>
      </c>
      <c r="I112" s="89">
        <v>16.235407226986336</v>
      </c>
      <c r="J112" s="90">
        <v>2.5216142753745752</v>
      </c>
      <c r="K112" s="73"/>
      <c r="M112" s="294"/>
      <c r="N112" s="296"/>
      <c r="P112" s="228"/>
      <c r="AA112" s="40"/>
    </row>
    <row r="113" spans="2:27" ht="20.25" customHeight="1">
      <c r="B113" s="86" t="s">
        <v>126</v>
      </c>
      <c r="C113" s="65">
        <v>4</v>
      </c>
      <c r="D113" s="87">
        <v>1.9487227587062637E-2</v>
      </c>
      <c r="E113" s="87">
        <v>0.31832673508420417</v>
      </c>
      <c r="F113" s="87">
        <v>0.19016024753094429</v>
      </c>
      <c r="G113" s="88">
        <v>7.5342500000000001</v>
      </c>
      <c r="H113" s="89">
        <v>6.5459637704283757E-2</v>
      </c>
      <c r="I113" s="89">
        <v>15.654204788138715</v>
      </c>
      <c r="J113" s="90">
        <v>2.5184619915482211</v>
      </c>
      <c r="K113" s="73"/>
      <c r="M113" s="294"/>
      <c r="N113" s="296"/>
      <c r="P113" s="228"/>
      <c r="AA113" s="40"/>
    </row>
    <row r="114" spans="2:27" ht="20.25" customHeight="1">
      <c r="B114" s="86" t="s">
        <v>126</v>
      </c>
      <c r="C114" s="65">
        <v>5</v>
      </c>
      <c r="D114" s="87">
        <v>1.9228028196429704E-2</v>
      </c>
      <c r="E114" s="87">
        <v>0.32862803273792524</v>
      </c>
      <c r="F114" s="87">
        <v>0.20043651280177782</v>
      </c>
      <c r="G114" s="88">
        <v>8.2279999999999998</v>
      </c>
      <c r="H114" s="89">
        <v>4.9637571273347652E-3</v>
      </c>
      <c r="I114" s="89">
        <v>15.486922237284467</v>
      </c>
      <c r="J114" s="90">
        <v>2.4245672588349865</v>
      </c>
      <c r="K114" s="73"/>
      <c r="M114" s="294"/>
      <c r="N114" s="296"/>
      <c r="P114" s="228"/>
      <c r="AA114" s="40"/>
    </row>
    <row r="115" spans="2:27" ht="20.25" customHeight="1">
      <c r="B115" s="86" t="s">
        <v>126</v>
      </c>
      <c r="C115" s="65">
        <v>6</v>
      </c>
      <c r="D115" s="87">
        <v>1.999000501736756E-2</v>
      </c>
      <c r="E115" s="87">
        <v>0.33845221336083559</v>
      </c>
      <c r="F115" s="87">
        <v>0.20701092537859353</v>
      </c>
      <c r="G115" s="88">
        <v>9.4856666666666669</v>
      </c>
      <c r="H115" s="89">
        <v>0.21934932490446996</v>
      </c>
      <c r="I115" s="89">
        <v>18.644692616879947</v>
      </c>
      <c r="J115" s="90">
        <v>2.2683600056597819</v>
      </c>
      <c r="K115" s="73"/>
      <c r="M115" s="294"/>
      <c r="N115" s="296"/>
      <c r="P115" s="228"/>
      <c r="AA115" s="40"/>
    </row>
    <row r="116" spans="2:27" ht="20.25" customHeight="1">
      <c r="B116" s="86" t="s">
        <v>126</v>
      </c>
      <c r="C116" s="65">
        <v>7</v>
      </c>
      <c r="D116" s="87">
        <v>2.6316839750686761E-2</v>
      </c>
      <c r="E116" s="87">
        <v>0.34205686564369203</v>
      </c>
      <c r="F116" s="87">
        <v>0.2114583762642655</v>
      </c>
      <c r="G116" s="88">
        <v>10.511333333333333</v>
      </c>
      <c r="H116" s="89">
        <v>0.10344256305409487</v>
      </c>
      <c r="I116" s="89">
        <v>24.896991623493467</v>
      </c>
      <c r="J116" s="90">
        <v>2.1157344587343982</v>
      </c>
      <c r="K116" s="73"/>
      <c r="M116" s="294"/>
      <c r="N116" s="296"/>
      <c r="P116" s="228"/>
      <c r="AA116" s="40"/>
    </row>
    <row r="117" spans="2:27" ht="20.25" customHeight="1">
      <c r="B117" s="86" t="s">
        <v>126</v>
      </c>
      <c r="C117" s="65">
        <v>8</v>
      </c>
      <c r="D117" s="87">
        <v>3.265290801284218E-2</v>
      </c>
      <c r="E117" s="87">
        <v>0.30855115113247117</v>
      </c>
      <c r="F117" s="87">
        <v>0.17638881339607473</v>
      </c>
      <c r="G117" s="88">
        <v>11.42</v>
      </c>
      <c r="H117" s="89">
        <v>0.19034764035547633</v>
      </c>
      <c r="I117" s="89">
        <v>17.575432126155651</v>
      </c>
      <c r="J117" s="90">
        <v>2.1399893910057091</v>
      </c>
      <c r="K117" s="73"/>
      <c r="M117" s="294"/>
      <c r="N117" s="296"/>
      <c r="P117" s="228"/>
      <c r="AA117" s="40"/>
    </row>
    <row r="118" spans="2:27" ht="20.25" customHeight="1">
      <c r="B118" s="86" t="s">
        <v>126</v>
      </c>
      <c r="C118" s="65">
        <v>9</v>
      </c>
      <c r="D118" s="87">
        <v>2.8562153899316257E-2</v>
      </c>
      <c r="E118" s="87">
        <v>0.31269878384164784</v>
      </c>
      <c r="F118" s="87">
        <v>0.1908673030178322</v>
      </c>
      <c r="G118" s="88">
        <v>11.027000000000001</v>
      </c>
      <c r="H118" s="89">
        <v>0.24458553305559894</v>
      </c>
      <c r="I118" s="89">
        <v>20.916592437976963</v>
      </c>
      <c r="J118" s="90">
        <v>2.1375650956194474</v>
      </c>
      <c r="K118" s="73"/>
      <c r="M118" s="294"/>
      <c r="N118" s="296"/>
      <c r="P118" s="228"/>
      <c r="AA118" s="40"/>
    </row>
    <row r="119" spans="2:27" ht="20.25" customHeight="1">
      <c r="B119" s="86" t="s">
        <v>126</v>
      </c>
      <c r="C119" s="65">
        <v>10</v>
      </c>
      <c r="D119" s="87">
        <v>3.5464352273894391E-2</v>
      </c>
      <c r="E119" s="87">
        <v>0.31050525563651682</v>
      </c>
      <c r="F119" s="87">
        <v>0.2233240503815595</v>
      </c>
      <c r="G119" s="88">
        <v>10.403499999999999</v>
      </c>
      <c r="H119" s="89">
        <v>0.6318858789865831</v>
      </c>
      <c r="I119" s="89">
        <v>29.828475876544733</v>
      </c>
      <c r="J119" s="90">
        <v>2.2665776336926835</v>
      </c>
      <c r="K119" s="73"/>
      <c r="M119" s="294"/>
      <c r="N119" s="296"/>
      <c r="P119" s="228"/>
      <c r="AA119" s="40"/>
    </row>
    <row r="120" spans="2:27" ht="20.25" customHeight="1">
      <c r="B120" s="86" t="s">
        <v>126</v>
      </c>
      <c r="C120" s="65">
        <v>11</v>
      </c>
      <c r="D120" s="87">
        <v>3.0434062919159757E-2</v>
      </c>
      <c r="E120" s="87">
        <v>0.31111308261213017</v>
      </c>
      <c r="F120" s="87">
        <v>0.20030268186878233</v>
      </c>
      <c r="G120" s="88">
        <v>10.0585</v>
      </c>
      <c r="H120" s="89">
        <v>0.47812219643640269</v>
      </c>
      <c r="I120" s="89">
        <v>20.701673824427225</v>
      </c>
      <c r="J120" s="90">
        <v>2.3828400334417594</v>
      </c>
      <c r="K120" s="73" t="s">
        <v>68</v>
      </c>
      <c r="M120" s="294"/>
      <c r="N120" s="296"/>
      <c r="P120" s="228"/>
      <c r="AA120" s="40"/>
    </row>
    <row r="121" spans="2:27" ht="20.25" customHeight="1">
      <c r="B121" s="86" t="s">
        <v>122</v>
      </c>
      <c r="C121" s="65">
        <v>1</v>
      </c>
      <c r="D121" s="87">
        <v>2.545072921165286E-2</v>
      </c>
      <c r="E121" s="87">
        <v>0.44106314934176422</v>
      </c>
      <c r="F121" s="87">
        <v>0.27743017263178749</v>
      </c>
      <c r="G121" s="88">
        <v>13.244999999999999</v>
      </c>
      <c r="H121" s="89">
        <v>1.1730405251000231</v>
      </c>
      <c r="I121" s="89">
        <v>26.988050004809875</v>
      </c>
      <c r="J121" s="90">
        <v>2.102175997979467</v>
      </c>
      <c r="K121" s="73"/>
      <c r="M121" s="294"/>
      <c r="N121" s="296"/>
      <c r="P121" s="228"/>
      <c r="AA121" s="40"/>
    </row>
    <row r="122" spans="2:27" ht="20.25" customHeight="1">
      <c r="B122" s="86" t="s">
        <v>122</v>
      </c>
      <c r="C122" s="65">
        <v>2</v>
      </c>
      <c r="D122" s="87">
        <v>4.4853145722929977E-2</v>
      </c>
      <c r="E122" s="87">
        <v>0.34851762715624168</v>
      </c>
      <c r="F122" s="87">
        <v>0.23370313766632717</v>
      </c>
      <c r="G122" s="88">
        <v>9.4496250000000011</v>
      </c>
      <c r="H122" s="89">
        <v>6.6095094522366768E-2</v>
      </c>
      <c r="I122" s="89">
        <v>7.6374021291190006</v>
      </c>
      <c r="J122" s="90">
        <v>2.4431057542716315</v>
      </c>
      <c r="K122" s="73"/>
      <c r="M122" s="294"/>
      <c r="N122" s="296"/>
      <c r="P122" s="228"/>
      <c r="AA122" s="40"/>
    </row>
    <row r="123" spans="2:27" ht="20.25" customHeight="1">
      <c r="B123" s="86" t="s">
        <v>122</v>
      </c>
      <c r="C123" s="65">
        <v>3</v>
      </c>
      <c r="D123" s="87">
        <v>2.621013063322971E-2</v>
      </c>
      <c r="E123" s="87">
        <v>0.33344620455296237</v>
      </c>
      <c r="F123" s="87">
        <v>0.24174758470530411</v>
      </c>
      <c r="G123" s="88">
        <v>8.932500000000001</v>
      </c>
      <c r="H123" s="89">
        <v>0.12406547679603389</v>
      </c>
      <c r="I123" s="89">
        <v>6.9556709248873192</v>
      </c>
      <c r="J123" s="90">
        <v>2.5169721920110009</v>
      </c>
      <c r="K123" s="73"/>
      <c r="M123" s="294"/>
      <c r="N123" s="296"/>
      <c r="P123" s="228"/>
      <c r="AA123" s="40"/>
    </row>
    <row r="124" spans="2:27" ht="20.25" customHeight="1">
      <c r="B124" s="86" t="s">
        <v>122</v>
      </c>
      <c r="C124" s="65">
        <v>4</v>
      </c>
      <c r="D124" s="87">
        <v>2.7433462846986625E-2</v>
      </c>
      <c r="E124" s="87">
        <v>0.33013884073622135</v>
      </c>
      <c r="F124" s="87">
        <v>0.25230719309775018</v>
      </c>
      <c r="G124" s="88">
        <v>9.3618749999999995</v>
      </c>
      <c r="H124" s="89">
        <v>7.1440232374875567E-2</v>
      </c>
      <c r="I124" s="89">
        <v>8.1614306847573364</v>
      </c>
      <c r="J124" s="90">
        <v>2.4543468651392537</v>
      </c>
      <c r="K124" s="73"/>
      <c r="M124" s="294"/>
      <c r="N124" s="296"/>
      <c r="P124" s="228"/>
      <c r="AA124" s="40"/>
    </row>
    <row r="125" spans="2:27" ht="20.25" customHeight="1">
      <c r="B125" s="86" t="s">
        <v>122</v>
      </c>
      <c r="C125" s="65">
        <v>5</v>
      </c>
      <c r="D125" s="87">
        <v>2.9069338343621146E-2</v>
      </c>
      <c r="E125" s="87">
        <v>0.33354711235897383</v>
      </c>
      <c r="F125" s="87">
        <v>0.25038419092911207</v>
      </c>
      <c r="G125" s="88">
        <v>10.59842857142857</v>
      </c>
      <c r="H125" s="89">
        <v>7.8706228975752315E-2</v>
      </c>
      <c r="I125" s="89">
        <v>10.568770809650241</v>
      </c>
      <c r="J125" s="90">
        <v>2.3445616200906008</v>
      </c>
      <c r="K125" s="73"/>
      <c r="M125" s="294"/>
      <c r="N125" s="296"/>
      <c r="P125" s="228"/>
      <c r="AA125" s="40"/>
    </row>
    <row r="126" spans="2:27" ht="20.25" customHeight="1">
      <c r="B126" s="86" t="s">
        <v>122</v>
      </c>
      <c r="C126" s="65">
        <v>6</v>
      </c>
      <c r="D126" s="87">
        <v>2.9922532971274646E-2</v>
      </c>
      <c r="E126" s="87">
        <v>0.33743623648382215</v>
      </c>
      <c r="F126" s="87">
        <v>0.23289482476093804</v>
      </c>
      <c r="G126" s="88">
        <v>11.744857142857143</v>
      </c>
      <c r="H126" s="89">
        <v>3.9261586726109035E-2</v>
      </c>
      <c r="I126" s="89">
        <v>10.659520796138603</v>
      </c>
      <c r="J126" s="90">
        <v>2.1878321525522773</v>
      </c>
      <c r="K126" s="73"/>
      <c r="M126" s="294"/>
      <c r="N126" s="296"/>
      <c r="P126" s="228"/>
      <c r="AA126" s="40"/>
    </row>
    <row r="127" spans="2:27" ht="20.25" customHeight="1">
      <c r="B127" s="86" t="s">
        <v>122</v>
      </c>
      <c r="C127" s="65">
        <v>7</v>
      </c>
      <c r="D127" s="87">
        <v>3.1048015278347333E-2</v>
      </c>
      <c r="E127" s="87">
        <v>0.33698387962596321</v>
      </c>
      <c r="F127" s="87">
        <v>0.21746185459309891</v>
      </c>
      <c r="G127" s="88">
        <v>12.175857142857142</v>
      </c>
      <c r="H127" s="89">
        <v>4.7475818135513846E-2</v>
      </c>
      <c r="I127" s="89">
        <v>10.66397305453423</v>
      </c>
      <c r="J127" s="90">
        <v>2.1288891303891644</v>
      </c>
      <c r="K127" s="73"/>
      <c r="M127" s="294"/>
      <c r="N127" s="296"/>
      <c r="P127" s="228"/>
      <c r="AA127" s="40"/>
    </row>
    <row r="128" spans="2:27" ht="20.25" customHeight="1">
      <c r="B128" s="86" t="s">
        <v>122</v>
      </c>
      <c r="C128" s="65">
        <v>8</v>
      </c>
      <c r="D128" s="87">
        <v>3.0440251067774163E-2</v>
      </c>
      <c r="E128" s="87">
        <v>0.3544724462300915</v>
      </c>
      <c r="F128" s="87">
        <v>0.21301679006841101</v>
      </c>
      <c r="G128" s="88">
        <v>13.396142857142859</v>
      </c>
      <c r="H128" s="89">
        <v>2.5005231650133027E-2</v>
      </c>
      <c r="I128" s="89">
        <v>11.469066250194349</v>
      </c>
      <c r="J128" s="90">
        <v>2.0342673968803404</v>
      </c>
      <c r="K128" s="73"/>
      <c r="M128" s="294"/>
      <c r="N128" s="296"/>
      <c r="P128" s="228"/>
      <c r="AA128" s="40"/>
    </row>
    <row r="129" spans="2:27" ht="20.25" customHeight="1">
      <c r="B129" s="86" t="s">
        <v>122</v>
      </c>
      <c r="C129" s="65">
        <v>9</v>
      </c>
      <c r="D129" s="87">
        <v>2.6378054026436337E-2</v>
      </c>
      <c r="E129" s="87">
        <v>0.34656101427807684</v>
      </c>
      <c r="F129" s="87">
        <v>0.2337069375256999</v>
      </c>
      <c r="G129" s="88">
        <v>12.436166666666667</v>
      </c>
      <c r="H129" s="89">
        <v>3.5254749215341455E-2</v>
      </c>
      <c r="I129" s="89">
        <v>12.954517848037288</v>
      </c>
      <c r="J129" s="90">
        <v>2.118043454501886</v>
      </c>
      <c r="K129" s="73"/>
      <c r="M129" s="294"/>
      <c r="N129" s="296"/>
      <c r="P129" s="228"/>
      <c r="AA129" s="40"/>
    </row>
    <row r="130" spans="2:27" ht="20.25" customHeight="1">
      <c r="B130" s="86" t="s">
        <v>122</v>
      </c>
      <c r="C130" s="65">
        <v>10</v>
      </c>
      <c r="D130" s="87">
        <v>2.2893519918249904E-2</v>
      </c>
      <c r="E130" s="87">
        <v>0.34108524723851674</v>
      </c>
      <c r="F130" s="87">
        <v>0.26853375908850535</v>
      </c>
      <c r="G130" s="88">
        <v>10.815833333333336</v>
      </c>
      <c r="H130" s="89">
        <v>8.2039773644060551E-2</v>
      </c>
      <c r="I130" s="89">
        <v>15.739916571996188</v>
      </c>
      <c r="J130" s="90">
        <v>2.3436142396500252</v>
      </c>
      <c r="K130" s="73"/>
      <c r="M130" s="294"/>
      <c r="N130" s="296"/>
      <c r="P130" s="228"/>
      <c r="AA130" s="40"/>
    </row>
    <row r="131" spans="2:27" ht="20.25" customHeight="1">
      <c r="B131" s="86" t="s">
        <v>122</v>
      </c>
      <c r="C131" s="65">
        <v>11</v>
      </c>
      <c r="D131" s="87">
        <v>2.2947098656425049E-2</v>
      </c>
      <c r="E131" s="87">
        <v>0.34886249001665343</v>
      </c>
      <c r="F131" s="87">
        <v>0.26380087869775748</v>
      </c>
      <c r="G131" s="88">
        <v>10.860428571428571</v>
      </c>
      <c r="H131" s="89">
        <v>0.14477726324309645</v>
      </c>
      <c r="I131" s="89">
        <v>16.465629515762931</v>
      </c>
      <c r="J131" s="90">
        <v>2.3360532796329356</v>
      </c>
      <c r="K131" s="73" t="s">
        <v>69</v>
      </c>
      <c r="M131" s="294"/>
      <c r="N131" s="296"/>
      <c r="P131" s="228"/>
      <c r="AA131" s="40"/>
    </row>
    <row r="132" spans="2:27" ht="20.25" customHeight="1">
      <c r="B132" s="86" t="s">
        <v>123</v>
      </c>
      <c r="C132" s="65">
        <v>1</v>
      </c>
      <c r="D132" s="87">
        <v>4.1390091157972188E-2</v>
      </c>
      <c r="E132" s="87">
        <v>0.45214028186580285</v>
      </c>
      <c r="F132" s="87">
        <v>0.15286427772370115</v>
      </c>
      <c r="G132" s="88">
        <v>8.15</v>
      </c>
      <c r="H132" s="89">
        <v>0.99339540324810638</v>
      </c>
      <c r="I132" s="89">
        <v>16.428091146252267</v>
      </c>
      <c r="J132" s="90">
        <v>2.0371979072684696</v>
      </c>
      <c r="K132" s="73"/>
      <c r="M132" s="294"/>
      <c r="N132" s="296"/>
      <c r="P132" s="228"/>
      <c r="AA132" s="40"/>
    </row>
    <row r="133" spans="2:27" ht="20.25" customHeight="1">
      <c r="B133" s="86" t="s">
        <v>123</v>
      </c>
      <c r="C133" s="65">
        <v>2</v>
      </c>
      <c r="D133" s="87">
        <v>6.6611098864129373E-2</v>
      </c>
      <c r="E133" s="87">
        <v>0.35956647151392568</v>
      </c>
      <c r="F133" s="87">
        <v>0.12258392971190285</v>
      </c>
      <c r="G133" s="88">
        <v>5.8427999999999995</v>
      </c>
      <c r="H133" s="89">
        <v>0.1993234629461835</v>
      </c>
      <c r="I133" s="89">
        <v>3.6376531987678491</v>
      </c>
      <c r="J133" s="90">
        <v>2.4262978621964502</v>
      </c>
      <c r="K133" s="73"/>
      <c r="M133" s="294"/>
      <c r="N133" s="296"/>
      <c r="P133" s="228"/>
      <c r="AA133" s="40"/>
    </row>
    <row r="134" spans="2:27" ht="20.25" customHeight="1">
      <c r="B134" s="86" t="s">
        <v>123</v>
      </c>
      <c r="C134" s="65">
        <v>3</v>
      </c>
      <c r="D134" s="87">
        <v>2.6693799668662938E-2</v>
      </c>
      <c r="E134" s="87">
        <v>0.32855986022067024</v>
      </c>
      <c r="F134" s="87">
        <v>0.13045469081824612</v>
      </c>
      <c r="G134" s="88">
        <v>4.8037999999999998</v>
      </c>
      <c r="H134" s="89">
        <v>0.24067743477566306</v>
      </c>
      <c r="I134" s="89">
        <v>1.9630253273890017</v>
      </c>
      <c r="J134" s="90">
        <v>2.5872774360823501</v>
      </c>
      <c r="K134" s="73"/>
      <c r="M134" s="294"/>
      <c r="N134" s="296"/>
      <c r="P134" s="228"/>
      <c r="AA134" s="40"/>
    </row>
    <row r="135" spans="2:27" ht="20.25" customHeight="1">
      <c r="B135" s="86" t="s">
        <v>123</v>
      </c>
      <c r="C135" s="65">
        <v>4</v>
      </c>
      <c r="D135" s="87">
        <v>1.9886882299665471E-2</v>
      </c>
      <c r="E135" s="87">
        <v>0.31401086050234672</v>
      </c>
      <c r="F135" s="87">
        <v>0.15325200636485958</v>
      </c>
      <c r="G135" s="88">
        <v>5.0355999999999996</v>
      </c>
      <c r="H135" s="89">
        <v>0.16942838292508824</v>
      </c>
      <c r="I135" s="89">
        <v>3.1263570658796045</v>
      </c>
      <c r="J135" s="90">
        <v>2.6018808431949481</v>
      </c>
      <c r="K135" s="73"/>
      <c r="M135" s="294"/>
      <c r="N135" s="296"/>
      <c r="P135" s="228"/>
      <c r="AA135" s="40"/>
    </row>
    <row r="136" spans="2:27" ht="20.25" customHeight="1">
      <c r="B136" s="86" t="s">
        <v>123</v>
      </c>
      <c r="C136" s="65">
        <v>5</v>
      </c>
      <c r="D136" s="87">
        <v>2.0401570365868888E-2</v>
      </c>
      <c r="E136" s="87">
        <v>0.31333466310410407</v>
      </c>
      <c r="F136" s="87">
        <v>0.15163980447164771</v>
      </c>
      <c r="G136" s="88">
        <v>5.37</v>
      </c>
      <c r="H136" s="89">
        <v>0.27660099668261717</v>
      </c>
      <c r="I136" s="89">
        <v>2.1681949094798703</v>
      </c>
      <c r="J136" s="90">
        <v>2.5533186653460538</v>
      </c>
      <c r="K136" s="73"/>
      <c r="M136" s="294"/>
      <c r="N136" s="296"/>
      <c r="P136" s="228"/>
      <c r="AA136" s="40"/>
    </row>
    <row r="137" spans="2:27" ht="20.25" customHeight="1">
      <c r="B137" s="86" t="s">
        <v>123</v>
      </c>
      <c r="C137" s="65">
        <v>6</v>
      </c>
      <c r="D137" s="87">
        <v>2.5311551393137722E-2</v>
      </c>
      <c r="E137" s="87">
        <v>0.32273593186535976</v>
      </c>
      <c r="F137" s="87">
        <v>0.16499633766023844</v>
      </c>
      <c r="G137" s="88">
        <v>6.6397999999999993</v>
      </c>
      <c r="H137" s="89">
        <v>0.2122759899722366</v>
      </c>
      <c r="I137" s="89">
        <v>4.8205947540967911</v>
      </c>
      <c r="J137" s="90">
        <v>2.2719482588900437</v>
      </c>
      <c r="K137" s="73"/>
      <c r="M137" s="294"/>
      <c r="N137" s="296"/>
      <c r="P137" s="228"/>
      <c r="AA137" s="40"/>
    </row>
    <row r="138" spans="2:27" ht="20.25" customHeight="1">
      <c r="B138" s="86" t="s">
        <v>123</v>
      </c>
      <c r="C138" s="65">
        <v>7</v>
      </c>
      <c r="D138" s="87">
        <v>2.9052198564889341E-2</v>
      </c>
      <c r="E138" s="87">
        <v>0.34302137224342644</v>
      </c>
      <c r="F138" s="87">
        <v>0.15695847802059126</v>
      </c>
      <c r="G138" s="88">
        <v>7.7379999999999995</v>
      </c>
      <c r="H138" s="89">
        <v>0.45690713036213149</v>
      </c>
      <c r="I138" s="89">
        <v>5.0303299304630862</v>
      </c>
      <c r="J138" s="90">
        <v>2.1584775184656313</v>
      </c>
      <c r="K138" s="73"/>
      <c r="M138" s="294"/>
      <c r="N138" s="296"/>
      <c r="P138" s="228"/>
      <c r="AA138" s="40"/>
    </row>
    <row r="139" spans="2:27" ht="20.25" customHeight="1">
      <c r="B139" s="86" t="s">
        <v>123</v>
      </c>
      <c r="C139" s="65">
        <v>8</v>
      </c>
      <c r="D139" s="87">
        <v>3.4716161969809013E-2</v>
      </c>
      <c r="E139" s="87">
        <v>0.35781301113965186</v>
      </c>
      <c r="F139" s="87">
        <v>0.15036367535811221</v>
      </c>
      <c r="G139" s="88">
        <v>8.6164000000000005</v>
      </c>
      <c r="H139" s="89">
        <v>0.27410044987155874</v>
      </c>
      <c r="I139" s="89">
        <v>5.6833889197857888</v>
      </c>
      <c r="J139" s="90">
        <v>2.033280376268138</v>
      </c>
      <c r="K139" s="73"/>
      <c r="M139" s="294"/>
      <c r="N139" s="296"/>
      <c r="P139" s="228"/>
      <c r="AA139" s="40"/>
    </row>
    <row r="140" spans="2:27" ht="20.25" customHeight="1">
      <c r="B140" s="86" t="s">
        <v>123</v>
      </c>
      <c r="C140" s="65">
        <v>9</v>
      </c>
      <c r="D140" s="87">
        <v>3.037549513525092E-2</v>
      </c>
      <c r="E140" s="87">
        <v>0.35533401429524963</v>
      </c>
      <c r="F140" s="87">
        <v>0.12148506198239324</v>
      </c>
      <c r="G140" s="88">
        <v>9.1776666666666671</v>
      </c>
      <c r="H140" s="89">
        <v>0.18758722806104838</v>
      </c>
      <c r="I140" s="89">
        <v>4.3770353214244624</v>
      </c>
      <c r="J140" s="90">
        <v>1.9872638782206209</v>
      </c>
      <c r="K140" s="73"/>
      <c r="M140" s="294"/>
      <c r="N140" s="283"/>
      <c r="P140" s="228"/>
      <c r="AA140" s="40"/>
    </row>
    <row r="141" spans="2:27" ht="20.25" customHeight="1">
      <c r="B141" s="86" t="s">
        <v>123</v>
      </c>
      <c r="C141" s="65">
        <v>10</v>
      </c>
      <c r="D141" s="87">
        <v>3.0939400609955724E-2</v>
      </c>
      <c r="E141" s="87">
        <v>0.34042139163983959</v>
      </c>
      <c r="F141" s="87">
        <v>0.13654886872974184</v>
      </c>
      <c r="G141" s="88">
        <v>7.8563333333333345</v>
      </c>
      <c r="H141" s="89">
        <v>0.24190086702275587</v>
      </c>
      <c r="I141" s="89">
        <v>9.3090126757722604</v>
      </c>
      <c r="J141" s="90">
        <v>2.1928521662687963</v>
      </c>
      <c r="K141" s="73"/>
      <c r="M141" s="294"/>
      <c r="N141" s="283"/>
      <c r="P141" s="228"/>
      <c r="AA141" s="40"/>
    </row>
    <row r="142" spans="2:27" ht="20.25" customHeight="1">
      <c r="B142" s="86" t="s">
        <v>123</v>
      </c>
      <c r="C142" s="65">
        <v>11</v>
      </c>
      <c r="D142" s="87">
        <v>3.2473083835926848E-2</v>
      </c>
      <c r="E142" s="87">
        <v>0.35849910444725314</v>
      </c>
      <c r="F142" s="87">
        <v>0.1681890128384651</v>
      </c>
      <c r="G142" s="88">
        <v>7.77</v>
      </c>
      <c r="H142" s="89">
        <v>0.47863186975870281</v>
      </c>
      <c r="I142" s="89">
        <v>10.952878135873572</v>
      </c>
      <c r="J142" s="90">
        <v>2.2998986491589206</v>
      </c>
      <c r="K142" s="73" t="s">
        <v>69</v>
      </c>
      <c r="M142" s="294"/>
      <c r="N142" s="283"/>
      <c r="P142" s="228"/>
      <c r="AA142" s="40"/>
    </row>
    <row r="143" spans="2:27" ht="20.25" customHeight="1">
      <c r="B143" s="86" t="s">
        <v>118</v>
      </c>
      <c r="C143" s="65">
        <v>1</v>
      </c>
      <c r="D143" s="87">
        <v>4.3701189956198462E-2</v>
      </c>
      <c r="E143" s="87">
        <v>0.43609735950307205</v>
      </c>
      <c r="F143" s="87">
        <v>0.22298547102033256</v>
      </c>
      <c r="G143" s="88">
        <v>10.656333333333333</v>
      </c>
      <c r="H143" s="89">
        <v>1.9874542239318667</v>
      </c>
      <c r="I143" s="89">
        <v>35.153814596713943</v>
      </c>
      <c r="J143" s="90">
        <v>1.9762855353140079</v>
      </c>
      <c r="K143" s="73"/>
      <c r="M143" s="294"/>
      <c r="N143" s="283"/>
      <c r="P143" s="228"/>
      <c r="AA143" s="40"/>
    </row>
    <row r="144" spans="2:27" ht="20.25" customHeight="1">
      <c r="B144" s="86" t="s">
        <v>118</v>
      </c>
      <c r="C144" s="65">
        <v>2</v>
      </c>
      <c r="D144" s="87">
        <v>4.1790249371531724E-2</v>
      </c>
      <c r="E144" s="87">
        <v>0.3608910470540469</v>
      </c>
      <c r="F144" s="87">
        <v>0.15520901463176281</v>
      </c>
      <c r="G144" s="88">
        <v>7.3442499999999997</v>
      </c>
      <c r="H144" s="89">
        <v>7.3335342721723915E-2</v>
      </c>
      <c r="I144" s="89">
        <v>4.300594026752524</v>
      </c>
      <c r="J144" s="90">
        <v>2.1537123880746538</v>
      </c>
      <c r="K144" s="73"/>
      <c r="M144" s="294"/>
      <c r="N144" s="283"/>
      <c r="P144" s="228"/>
      <c r="AA144" s="40"/>
    </row>
    <row r="145" spans="2:14" ht="20.25" customHeight="1">
      <c r="B145" s="86" t="s">
        <v>118</v>
      </c>
      <c r="C145" s="65">
        <v>3</v>
      </c>
      <c r="D145" s="87">
        <v>2.260571535844411E-2</v>
      </c>
      <c r="E145" s="87">
        <v>0.36243807448003895</v>
      </c>
      <c r="F145" s="87">
        <v>0.1502917058394283</v>
      </c>
      <c r="G145" s="88">
        <v>6.9094000000000007</v>
      </c>
      <c r="H145" s="89">
        <v>0.13557241506133996</v>
      </c>
      <c r="I145" s="89">
        <v>5.0016537413701494</v>
      </c>
      <c r="J145" s="90">
        <v>2.2102720678925643</v>
      </c>
      <c r="K145" s="73"/>
    </row>
    <row r="146" spans="2:14" ht="20.25" customHeight="1">
      <c r="B146" s="86" t="s">
        <v>118</v>
      </c>
      <c r="C146" s="65">
        <v>4</v>
      </c>
      <c r="D146" s="87">
        <v>2.2111507885537757E-2</v>
      </c>
      <c r="E146" s="87">
        <v>0.35384669617092196</v>
      </c>
      <c r="F146" s="87">
        <v>0.17212287187365155</v>
      </c>
      <c r="G146" s="88">
        <v>6.8938000000000006</v>
      </c>
      <c r="H146" s="89">
        <v>4.4179381897754506E-2</v>
      </c>
      <c r="I146" s="89">
        <v>4.744865615818834</v>
      </c>
      <c r="J146" s="90">
        <v>2.200151867388588</v>
      </c>
      <c r="K146" s="73"/>
    </row>
    <row r="147" spans="2:14" ht="20.25" customHeight="1">
      <c r="B147" s="86" t="s">
        <v>118</v>
      </c>
      <c r="C147" s="65">
        <v>5</v>
      </c>
      <c r="D147" s="87">
        <v>2.4588991010127945E-2</v>
      </c>
      <c r="E147" s="87">
        <v>0.36643915503511709</v>
      </c>
      <c r="F147" s="87">
        <v>0.1727101566713711</v>
      </c>
      <c r="G147" s="88">
        <v>7.5890000000000004</v>
      </c>
      <c r="H147" s="89">
        <v>3.8490006262324024E-2</v>
      </c>
      <c r="I147" s="89">
        <v>5.1026751159195278</v>
      </c>
      <c r="J147" s="90">
        <v>2.1603415058248259</v>
      </c>
      <c r="K147" s="73"/>
      <c r="N147" s="297"/>
    </row>
    <row r="148" spans="2:14" ht="20.25" customHeight="1">
      <c r="B148" s="86" t="s">
        <v>118</v>
      </c>
      <c r="C148" s="65">
        <v>6</v>
      </c>
      <c r="D148" s="87">
        <v>2.3061910225331942E-2</v>
      </c>
      <c r="E148" s="87">
        <v>0.36869446572572628</v>
      </c>
      <c r="F148" s="87">
        <v>0.16915154965455106</v>
      </c>
      <c r="G148" s="88">
        <v>8.8138000000000005</v>
      </c>
      <c r="H148" s="89">
        <v>2.3677428563067059E-2</v>
      </c>
      <c r="I148" s="89">
        <v>5.3084794838396343</v>
      </c>
      <c r="J148" s="90">
        <v>2.026446186774431</v>
      </c>
      <c r="K148" s="73"/>
      <c r="N148" s="297"/>
    </row>
    <row r="149" spans="2:14" ht="20.25" customHeight="1">
      <c r="B149" s="86" t="s">
        <v>118</v>
      </c>
      <c r="C149" s="65">
        <v>7</v>
      </c>
      <c r="D149" s="87">
        <v>2.5170373454396728E-2</v>
      </c>
      <c r="E149" s="87">
        <v>0.3710878230452051</v>
      </c>
      <c r="F149" s="87">
        <v>0.18212154830132166</v>
      </c>
      <c r="G149" s="88">
        <v>9.2737499999999997</v>
      </c>
      <c r="H149" s="89">
        <v>0.141137414480905</v>
      </c>
      <c r="I149" s="89">
        <v>8.0122624528390691</v>
      </c>
      <c r="J149" s="90">
        <v>1.9936638508769606</v>
      </c>
      <c r="K149" s="73"/>
      <c r="N149" s="297"/>
    </row>
    <row r="150" spans="2:14" ht="20.25" customHeight="1">
      <c r="B150" s="86" t="s">
        <v>118</v>
      </c>
      <c r="C150" s="65">
        <v>8</v>
      </c>
      <c r="D150" s="87">
        <v>2.7645186604454312E-2</v>
      </c>
      <c r="E150" s="87">
        <v>0.37020727522141322</v>
      </c>
      <c r="F150" s="87">
        <v>0.16146618540734373</v>
      </c>
      <c r="G150" s="88">
        <v>10.0525</v>
      </c>
      <c r="H150" s="89">
        <v>9.7520560642916837E-2</v>
      </c>
      <c r="I150" s="89">
        <v>10.072480763546981</v>
      </c>
      <c r="J150" s="90">
        <v>1.9181641300380052</v>
      </c>
      <c r="K150" s="73"/>
      <c r="N150" s="297"/>
    </row>
    <row r="151" spans="2:14" ht="20.25" customHeight="1">
      <c r="B151" s="86" t="s">
        <v>118</v>
      </c>
      <c r="C151" s="65">
        <v>9</v>
      </c>
      <c r="D151" s="87">
        <v>2.5821632657989382E-2</v>
      </c>
      <c r="E151" s="87">
        <v>0.38090120772286562</v>
      </c>
      <c r="F151" s="87">
        <v>0.15740533023920558</v>
      </c>
      <c r="G151" s="88">
        <v>9.8527500000000003</v>
      </c>
      <c r="H151" s="89">
        <v>0.17827880725535317</v>
      </c>
      <c r="I151" s="89">
        <v>12.070960907914538</v>
      </c>
      <c r="J151" s="90">
        <v>1.9348656580842303</v>
      </c>
      <c r="K151" s="73"/>
      <c r="N151" s="297"/>
    </row>
    <row r="152" spans="2:14" ht="20.25" customHeight="1">
      <c r="B152" s="86" t="s">
        <v>118</v>
      </c>
      <c r="C152" s="65">
        <v>10</v>
      </c>
      <c r="D152" s="87">
        <v>3.3260994497859402E-2</v>
      </c>
      <c r="E152" s="87">
        <v>0.37596043140595592</v>
      </c>
      <c r="F152" s="87">
        <v>0.17215679928928632</v>
      </c>
      <c r="G152" s="88">
        <v>8.6587499999999995</v>
      </c>
      <c r="H152" s="89">
        <v>0.7193181028800264</v>
      </c>
      <c r="I152" s="89">
        <v>14.057530924855373</v>
      </c>
      <c r="J152" s="90">
        <v>2.1185762891833315</v>
      </c>
      <c r="K152" s="73"/>
    </row>
    <row r="153" spans="2:14" ht="20.25" customHeight="1">
      <c r="B153" s="86" t="s">
        <v>118</v>
      </c>
      <c r="C153" s="65">
        <v>11</v>
      </c>
      <c r="D153" s="87">
        <v>3.8846532212055494E-2</v>
      </c>
      <c r="E153" s="87">
        <v>0.37232796881696961</v>
      </c>
      <c r="F153" s="87">
        <v>0.20795321646243217</v>
      </c>
      <c r="G153" s="88">
        <v>9.7729999999999997</v>
      </c>
      <c r="H153" s="89">
        <v>0.74437263708799917</v>
      </c>
      <c r="I153" s="89">
        <v>22.227532289754304</v>
      </c>
      <c r="J153" s="90">
        <v>2.2361983866362833</v>
      </c>
      <c r="K153" s="73" t="s">
        <v>69</v>
      </c>
    </row>
    <row r="154" spans="2:14" ht="20.25" customHeight="1">
      <c r="B154" s="86" t="s">
        <v>125</v>
      </c>
      <c r="C154" s="65">
        <v>1</v>
      </c>
      <c r="D154" s="87">
        <v>1.3313209509692212E-2</v>
      </c>
      <c r="E154" s="87">
        <v>0.51260796932665209</v>
      </c>
      <c r="F154" s="87">
        <v>0.48430439385808793</v>
      </c>
      <c r="G154" s="88">
        <v>5.585</v>
      </c>
      <c r="H154" s="89">
        <v>9.0645207406594004</v>
      </c>
      <c r="I154" s="89">
        <v>8.1839672972810575</v>
      </c>
      <c r="J154" s="90">
        <v>4.084793242945886</v>
      </c>
      <c r="K154" s="73"/>
    </row>
    <row r="155" spans="2:14" ht="20.25" customHeight="1">
      <c r="B155" s="86" t="s">
        <v>125</v>
      </c>
      <c r="C155" s="65">
        <v>2</v>
      </c>
      <c r="D155" s="87">
        <v>3.3473918168024017E-2</v>
      </c>
      <c r="E155" s="87">
        <v>0.43350124244443172</v>
      </c>
      <c r="F155" s="87">
        <v>0.44508146993593795</v>
      </c>
      <c r="G155" s="88">
        <v>3.7719999999999998</v>
      </c>
      <c r="H155" s="89">
        <v>0.29349825403068058</v>
      </c>
      <c r="I155" s="89">
        <v>2.5724258735630237</v>
      </c>
      <c r="J155" s="90">
        <v>4.609908576986105</v>
      </c>
      <c r="K155" s="73"/>
    </row>
    <row r="156" spans="2:14" ht="20.25" customHeight="1">
      <c r="B156" s="86" t="s">
        <v>125</v>
      </c>
      <c r="C156" s="65">
        <v>3</v>
      </c>
      <c r="D156" s="87">
        <v>6.0823930976838414E-2</v>
      </c>
      <c r="E156" s="87">
        <v>0.37396964184683301</v>
      </c>
      <c r="F156" s="87">
        <v>0.46188567899498095</v>
      </c>
      <c r="G156" s="88">
        <v>3.8980000000000001</v>
      </c>
      <c r="H156" s="89">
        <v>0.19961814584224577</v>
      </c>
      <c r="I156" s="89">
        <v>2.6718121058885203</v>
      </c>
      <c r="J156" s="90">
        <v>4.5885024526278553</v>
      </c>
      <c r="K156" s="73"/>
    </row>
    <row r="157" spans="2:14" ht="20.25" customHeight="1">
      <c r="B157" s="86" t="s">
        <v>125</v>
      </c>
      <c r="C157" s="65">
        <v>4</v>
      </c>
      <c r="D157" s="87">
        <v>7.2129140870487163E-2</v>
      </c>
      <c r="E157" s="87">
        <v>0.35157388018347491</v>
      </c>
      <c r="F157" s="87">
        <v>0.46001651731486276</v>
      </c>
      <c r="G157" s="88">
        <v>4.3470000000000004</v>
      </c>
      <c r="H157" s="89">
        <v>0.18596772107546825</v>
      </c>
      <c r="I157" s="89">
        <v>2.6204542515179616</v>
      </c>
      <c r="J157" s="90">
        <v>4.4700687022150811</v>
      </c>
      <c r="K157" s="73"/>
    </row>
    <row r="158" spans="2:14" ht="20.25" customHeight="1">
      <c r="B158" s="86" t="s">
        <v>125</v>
      </c>
      <c r="C158" s="65">
        <v>5</v>
      </c>
      <c r="D158" s="87">
        <v>5.6914271105455598E-2</v>
      </c>
      <c r="E158" s="87">
        <v>0.3236374556646564</v>
      </c>
      <c r="F158" s="87">
        <v>0.47321289819544915</v>
      </c>
      <c r="G158" s="88">
        <v>3.984</v>
      </c>
      <c r="H158" s="89">
        <v>0.30541455084748048</v>
      </c>
      <c r="I158" s="89">
        <v>2.6768687103690936</v>
      </c>
      <c r="J158" s="90">
        <v>4.6263176748581438</v>
      </c>
      <c r="K158" s="73"/>
    </row>
    <row r="159" spans="2:14" ht="20.25" customHeight="1">
      <c r="B159" s="86" t="s">
        <v>125</v>
      </c>
      <c r="C159" s="65">
        <v>6</v>
      </c>
      <c r="D159" s="87">
        <v>7.942055501426154E-2</v>
      </c>
      <c r="E159" s="87">
        <v>0.33593937545640912</v>
      </c>
      <c r="F159" s="87">
        <v>0.39209876733228544</v>
      </c>
      <c r="G159" s="88">
        <v>7.383</v>
      </c>
      <c r="H159" s="89">
        <v>0.19239389957423231</v>
      </c>
      <c r="I159" s="89">
        <v>2.693514594039252</v>
      </c>
      <c r="J159" s="90">
        <v>3.6809338466288781</v>
      </c>
      <c r="K159" s="73"/>
    </row>
    <row r="160" spans="2:14" ht="20.25" customHeight="1">
      <c r="B160" s="86" t="s">
        <v>125</v>
      </c>
      <c r="C160" s="65">
        <v>7</v>
      </c>
      <c r="D160" s="87">
        <v>5.6991824035594295E-2</v>
      </c>
      <c r="E160" s="87">
        <v>0.40209632458238448</v>
      </c>
      <c r="F160" s="87">
        <v>0.34677140246681798</v>
      </c>
      <c r="G160" s="88">
        <v>8.4909999999999997</v>
      </c>
      <c r="H160" s="89">
        <v>0.98206744839235549</v>
      </c>
      <c r="I160" s="89">
        <v>3.0647277268795921</v>
      </c>
      <c r="J160" s="90">
        <v>3.2219462364124878</v>
      </c>
      <c r="K160" s="73"/>
    </row>
    <row r="161" spans="2:14" ht="20.25" customHeight="1">
      <c r="B161" s="86" t="s">
        <v>125</v>
      </c>
      <c r="C161" s="65">
        <v>8</v>
      </c>
      <c r="D161" s="87">
        <v>5.7683346265625324E-2</v>
      </c>
      <c r="E161" s="87">
        <v>0.44338761686069805</v>
      </c>
      <c r="F161" s="87">
        <v>0.32143846093652217</v>
      </c>
      <c r="G161" s="88">
        <v>8.7970000000000006</v>
      </c>
      <c r="H161" s="89">
        <v>2.309079023831345</v>
      </c>
      <c r="I161" s="89">
        <v>3.7018568477296165</v>
      </c>
      <c r="J161" s="90">
        <v>3.1898449364979706</v>
      </c>
      <c r="K161" s="73"/>
    </row>
    <row r="162" spans="2:14" ht="20.25" customHeight="1">
      <c r="B162" s="86" t="s">
        <v>125</v>
      </c>
      <c r="C162" s="65">
        <v>9</v>
      </c>
      <c r="D162" s="87">
        <v>4.5615479110976562E-2</v>
      </c>
      <c r="E162" s="87">
        <v>0.45880950198708315</v>
      </c>
      <c r="F162" s="87">
        <v>0.36610417283376645</v>
      </c>
      <c r="G162" s="88">
        <v>7.452</v>
      </c>
      <c r="H162" s="89">
        <v>3.0763344517472864</v>
      </c>
      <c r="I162" s="89">
        <v>5.8063266142250107</v>
      </c>
      <c r="J162" s="90">
        <v>3.479906189893152</v>
      </c>
      <c r="K162" s="73"/>
    </row>
    <row r="163" spans="2:14" ht="20.25" customHeight="1">
      <c r="B163" s="86" t="s">
        <v>125</v>
      </c>
      <c r="C163" s="65">
        <v>10</v>
      </c>
      <c r="D163" s="87">
        <v>4.0087579375152844E-2</v>
      </c>
      <c r="E163" s="87">
        <v>0.47439751830743593</v>
      </c>
      <c r="F163" s="87">
        <v>0.47089798230289265</v>
      </c>
      <c r="G163" s="88">
        <v>5.5170000000000003</v>
      </c>
      <c r="H163" s="89">
        <v>6.3806303465764378</v>
      </c>
      <c r="I163" s="89">
        <v>7.1828733433682119</v>
      </c>
      <c r="J163" s="90">
        <v>4.0703258783710412</v>
      </c>
      <c r="K163" s="73"/>
    </row>
    <row r="164" spans="2:14" ht="20.25" customHeight="1">
      <c r="B164" s="86" t="s">
        <v>125</v>
      </c>
      <c r="C164" s="65">
        <v>11</v>
      </c>
      <c r="D164" s="87">
        <v>2.8585973716930148E-2</v>
      </c>
      <c r="E164" s="87">
        <v>0.48523320537945047</v>
      </c>
      <c r="F164" s="87">
        <v>0.48521173388158112</v>
      </c>
      <c r="G164" s="88">
        <v>4.8209999999999997</v>
      </c>
      <c r="H164" s="89">
        <v>6.2401028275636037</v>
      </c>
      <c r="I164" s="89">
        <v>5.5791573567313213</v>
      </c>
      <c r="J164" s="90">
        <v>4.2840394080465032</v>
      </c>
      <c r="K164" s="73" t="s">
        <v>69</v>
      </c>
    </row>
    <row r="165" spans="2:14" ht="20.25" customHeight="1">
      <c r="B165" s="86" t="s">
        <v>121</v>
      </c>
      <c r="C165" s="65">
        <v>1</v>
      </c>
      <c r="D165" s="87">
        <v>3.9966372028345139E-2</v>
      </c>
      <c r="E165" s="87">
        <v>0.43787637324013429</v>
      </c>
      <c r="F165" s="87">
        <v>0.16954429515688219</v>
      </c>
      <c r="G165" s="88">
        <v>7.9639999999999995</v>
      </c>
      <c r="H165" s="89">
        <v>0.76858343559401066</v>
      </c>
      <c r="I165" s="89">
        <v>7.4643781117859005</v>
      </c>
      <c r="J165" s="90">
        <v>1.8646970789701447</v>
      </c>
      <c r="K165" s="73"/>
    </row>
    <row r="166" spans="2:14" ht="20.25" customHeight="1">
      <c r="B166" s="86" t="s">
        <v>121</v>
      </c>
      <c r="C166" s="65">
        <v>2</v>
      </c>
      <c r="D166" s="87">
        <v>9.6869777496346537E-2</v>
      </c>
      <c r="E166" s="87">
        <v>0.34830593757421163</v>
      </c>
      <c r="F166" s="87">
        <v>0.12332295656403119</v>
      </c>
      <c r="G166" s="88">
        <v>9.1588888888888889</v>
      </c>
      <c r="H166" s="89">
        <v>0.15599530696785394</v>
      </c>
      <c r="I166" s="89">
        <v>2.7761387036316227</v>
      </c>
      <c r="J166" s="90">
        <v>2.1248741026359999</v>
      </c>
      <c r="K166" s="73"/>
    </row>
    <row r="167" spans="2:14" ht="20.25" customHeight="1">
      <c r="B167" s="86" t="s">
        <v>121</v>
      </c>
      <c r="C167" s="65">
        <v>3</v>
      </c>
      <c r="D167" s="87">
        <v>2.3720613186741329E-2</v>
      </c>
      <c r="E167" s="87">
        <v>0.35878316399670568</v>
      </c>
      <c r="F167" s="87">
        <v>0.13254830260249567</v>
      </c>
      <c r="G167" s="88">
        <v>5.4548888888888891</v>
      </c>
      <c r="H167" s="89">
        <v>1.1190579327756611</v>
      </c>
      <c r="I167" s="89">
        <v>3.4330421327524516</v>
      </c>
      <c r="J167" s="90">
        <v>2.1666599544473182</v>
      </c>
      <c r="K167" s="73"/>
      <c r="N167" s="298"/>
    </row>
    <row r="168" spans="2:14" ht="20.25" customHeight="1">
      <c r="B168" s="86" t="s">
        <v>121</v>
      </c>
      <c r="C168" s="65">
        <v>4</v>
      </c>
      <c r="D168" s="87">
        <v>2.2633073842395404E-2</v>
      </c>
      <c r="E168" s="87">
        <v>0.35681888893407893</v>
      </c>
      <c r="F168" s="87">
        <v>0.12918505546687697</v>
      </c>
      <c r="G168" s="88">
        <v>5.7781111111111114</v>
      </c>
      <c r="H168" s="89">
        <v>2.9191012278411881</v>
      </c>
      <c r="I168" s="89">
        <v>4.9090980016742325</v>
      </c>
      <c r="J168" s="90">
        <v>2.139894213034331</v>
      </c>
      <c r="K168" s="73"/>
    </row>
    <row r="169" spans="2:14" ht="20.25" customHeight="1">
      <c r="B169" s="86" t="s">
        <v>121</v>
      </c>
      <c r="C169" s="65">
        <v>5</v>
      </c>
      <c r="D169" s="87">
        <v>2.5552214696707862E-2</v>
      </c>
      <c r="E169" s="87">
        <v>0.35879565607295466</v>
      </c>
      <c r="F169" s="87">
        <v>0.12367419969230775</v>
      </c>
      <c r="G169" s="88">
        <v>6.1962222222222216</v>
      </c>
      <c r="H169" s="89">
        <v>0.33956197732257837</v>
      </c>
      <c r="I169" s="89">
        <v>3.6451773710170761</v>
      </c>
      <c r="J169" s="90">
        <v>2.1151047867169726</v>
      </c>
      <c r="K169" s="73"/>
    </row>
    <row r="170" spans="2:14" ht="20.25" customHeight="1">
      <c r="B170" s="86" t="s">
        <v>121</v>
      </c>
      <c r="C170" s="65">
        <v>6</v>
      </c>
      <c r="D170" s="87">
        <v>2.594792196245075E-2</v>
      </c>
      <c r="E170" s="87">
        <v>0.36330591080124225</v>
      </c>
      <c r="F170" s="87">
        <v>0.12194816145460269</v>
      </c>
      <c r="G170" s="88">
        <v>7.126444444444445</v>
      </c>
      <c r="H170" s="89">
        <v>0.64791527481624056</v>
      </c>
      <c r="I170" s="89">
        <v>3.5372671760237999</v>
      </c>
      <c r="J170" s="90">
        <v>1.9420357101052306</v>
      </c>
      <c r="K170" s="73"/>
    </row>
    <row r="171" spans="2:14" ht="20.25" customHeight="1">
      <c r="B171" s="86" t="s">
        <v>121</v>
      </c>
      <c r="C171" s="65">
        <v>7</v>
      </c>
      <c r="D171" s="87">
        <v>2.9831694519850242E-2</v>
      </c>
      <c r="E171" s="87">
        <v>0.35611987874682227</v>
      </c>
      <c r="F171" s="87">
        <v>0.12173474545638062</v>
      </c>
      <c r="G171" s="88">
        <v>7.4048571428571437</v>
      </c>
      <c r="H171" s="89">
        <v>8.0000928010764916E-2</v>
      </c>
      <c r="I171" s="89">
        <v>2.9555898403977041</v>
      </c>
      <c r="J171" s="90">
        <v>1.8536923013041249</v>
      </c>
      <c r="K171" s="73"/>
    </row>
    <row r="172" spans="2:14" ht="20.25" customHeight="1">
      <c r="B172" s="86" t="s">
        <v>121</v>
      </c>
      <c r="C172" s="65">
        <v>8</v>
      </c>
      <c r="D172" s="87">
        <v>3.6086624773971586E-2</v>
      </c>
      <c r="E172" s="87">
        <v>0.3585706811987282</v>
      </c>
      <c r="F172" s="87">
        <v>0.12114140533391113</v>
      </c>
      <c r="G172" s="88">
        <v>7.9422857142857151</v>
      </c>
      <c r="H172" s="89">
        <v>9.3609267758022238E-2</v>
      </c>
      <c r="I172" s="89">
        <v>2.9018873004986894</v>
      </c>
      <c r="J172" s="90">
        <v>1.8141577184637345</v>
      </c>
      <c r="K172" s="73"/>
    </row>
    <row r="173" spans="2:14" ht="20.25" customHeight="1">
      <c r="B173" s="86" t="s">
        <v>121</v>
      </c>
      <c r="C173" s="65">
        <v>9</v>
      </c>
      <c r="D173" s="87">
        <v>3.3450505969403063E-2</v>
      </c>
      <c r="E173" s="87">
        <v>0.36221925303299085</v>
      </c>
      <c r="F173" s="87">
        <v>0.1184840539783784</v>
      </c>
      <c r="G173" s="88">
        <v>7.3900000000000006</v>
      </c>
      <c r="H173" s="89">
        <v>8.0501827903777787E-2</v>
      </c>
      <c r="I173" s="89">
        <v>3.9153161753201013</v>
      </c>
      <c r="J173" s="90">
        <v>1.8933368657145957</v>
      </c>
      <c r="K173" s="73"/>
    </row>
    <row r="174" spans="2:14" ht="20.25" customHeight="1">
      <c r="B174" s="86" t="s">
        <v>121</v>
      </c>
      <c r="C174" s="65">
        <v>10</v>
      </c>
      <c r="D174" s="87">
        <v>4.5462858073206429E-2</v>
      </c>
      <c r="E174" s="87">
        <v>0.35873324331230433</v>
      </c>
      <c r="F174" s="87">
        <v>0.13205249950137979</v>
      </c>
      <c r="G174" s="88">
        <v>5.668499999999999</v>
      </c>
      <c r="H174" s="89">
        <v>0.14288818701682213</v>
      </c>
      <c r="I174" s="89">
        <v>3.4828995585350393</v>
      </c>
      <c r="J174" s="90">
        <v>2.0398302686724494</v>
      </c>
      <c r="K174" s="73"/>
    </row>
    <row r="175" spans="2:14" ht="20.25" customHeight="1">
      <c r="B175" s="86" t="s">
        <v>121</v>
      </c>
      <c r="C175" s="65">
        <v>11</v>
      </c>
      <c r="D175" s="87">
        <v>4.5284590047362232E-2</v>
      </c>
      <c r="E175" s="87">
        <v>0.38165742388276436</v>
      </c>
      <c r="F175" s="87">
        <v>0.14568145604913485</v>
      </c>
      <c r="G175" s="88">
        <v>6.9705000000000004</v>
      </c>
      <c r="H175" s="89">
        <v>0.4442202334570961</v>
      </c>
      <c r="I175" s="89">
        <v>4.6700075824976768</v>
      </c>
      <c r="J175" s="90">
        <v>1.9630183974512192</v>
      </c>
      <c r="K175" s="73" t="s">
        <v>70</v>
      </c>
    </row>
    <row r="176" spans="2:14" ht="20.25" customHeight="1">
      <c r="B176" s="86" t="s">
        <v>119</v>
      </c>
      <c r="C176" s="65">
        <v>1</v>
      </c>
      <c r="D176" s="87">
        <v>2.941103669653361E-2</v>
      </c>
      <c r="E176" s="87">
        <v>0.44767263429549786</v>
      </c>
      <c r="F176" s="87">
        <v>0.19209043016462748</v>
      </c>
      <c r="G176" s="88">
        <v>7.8809999999999993</v>
      </c>
      <c r="H176" s="89">
        <v>1.6317185405069281</v>
      </c>
      <c r="I176" s="89">
        <v>28.450062869630699</v>
      </c>
      <c r="J176" s="90">
        <v>1.9216380105879896</v>
      </c>
      <c r="K176" s="73"/>
    </row>
    <row r="177" spans="2:11" ht="20.25" customHeight="1">
      <c r="B177" s="86" t="s">
        <v>119</v>
      </c>
      <c r="C177" s="65">
        <v>2</v>
      </c>
      <c r="D177" s="87">
        <v>3.3521621535922176E-2</v>
      </c>
      <c r="E177" s="87">
        <v>0.37856537183271871</v>
      </c>
      <c r="F177" s="87">
        <v>0.1588535869680493</v>
      </c>
      <c r="G177" s="88">
        <v>5.9455</v>
      </c>
      <c r="H177" s="89">
        <v>9.067383668867797E-2</v>
      </c>
      <c r="I177" s="89">
        <v>7.0202474328580289</v>
      </c>
      <c r="J177" s="90">
        <v>2.1255191173428134</v>
      </c>
      <c r="K177" s="73"/>
    </row>
    <row r="178" spans="2:11" ht="20.25" customHeight="1">
      <c r="B178" s="86" t="s">
        <v>119</v>
      </c>
      <c r="C178" s="65">
        <v>3</v>
      </c>
      <c r="D178" s="87">
        <v>1.6189115895487251E-2</v>
      </c>
      <c r="E178" s="87">
        <v>0.3692249852182603</v>
      </c>
      <c r="F178" s="87">
        <v>0.1528310162098509</v>
      </c>
      <c r="G178" s="88">
        <v>5.3334999999999999</v>
      </c>
      <c r="H178" s="89">
        <v>9.7631607406784351E-2</v>
      </c>
      <c r="I178" s="89">
        <v>5.3472080364331127</v>
      </c>
      <c r="J178" s="90">
        <v>2.2301450853135143</v>
      </c>
      <c r="K178" s="73"/>
    </row>
    <row r="179" spans="2:11" ht="20.25" customHeight="1">
      <c r="B179" s="86" t="s">
        <v>119</v>
      </c>
      <c r="C179" s="65">
        <v>4</v>
      </c>
      <c r="D179" s="87">
        <v>1.1152652870651441E-2</v>
      </c>
      <c r="E179" s="87">
        <v>0.36130730209300294</v>
      </c>
      <c r="F179" s="87">
        <v>0.14768285152935559</v>
      </c>
      <c r="G179" s="88">
        <v>5.1783333333333337</v>
      </c>
      <c r="H179" s="89">
        <v>8.3052728365179518E-2</v>
      </c>
      <c r="I179" s="89">
        <v>6.2742561155876535</v>
      </c>
      <c r="J179" s="90">
        <v>2.2495599467324725</v>
      </c>
      <c r="K179" s="73"/>
    </row>
    <row r="180" spans="2:11" ht="20.25" customHeight="1">
      <c r="B180" s="86" t="s">
        <v>119</v>
      </c>
      <c r="C180" s="65">
        <v>5</v>
      </c>
      <c r="D180" s="87">
        <v>1.2553524291822596E-2</v>
      </c>
      <c r="E180" s="87">
        <v>0.35949914253722187</v>
      </c>
      <c r="F180" s="87">
        <v>0.14307556288953704</v>
      </c>
      <c r="G180" s="88">
        <v>5.5309999999999997</v>
      </c>
      <c r="H180" s="89">
        <v>9.2084030821906387E-2</v>
      </c>
      <c r="I180" s="89">
        <v>7.5317063543084259</v>
      </c>
      <c r="J180" s="90">
        <v>2.1533440959981229</v>
      </c>
      <c r="K180" s="73"/>
    </row>
    <row r="181" spans="2:11" ht="20.25" customHeight="1">
      <c r="B181" s="86" t="s">
        <v>119</v>
      </c>
      <c r="C181" s="65">
        <v>6</v>
      </c>
      <c r="D181" s="87">
        <v>1.7361576088113156E-2</v>
      </c>
      <c r="E181" s="87">
        <v>0.36922619459547357</v>
      </c>
      <c r="F181" s="87">
        <v>0.14382195646120619</v>
      </c>
      <c r="G181" s="88">
        <v>7.4268333333333345</v>
      </c>
      <c r="H181" s="89">
        <v>0.14554552185155353</v>
      </c>
      <c r="I181" s="89">
        <v>9.766870545301618</v>
      </c>
      <c r="J181" s="90">
        <v>1.955259057313427</v>
      </c>
      <c r="K181" s="73"/>
    </row>
    <row r="182" spans="2:11" ht="20.25" customHeight="1">
      <c r="B182" s="86" t="s">
        <v>119</v>
      </c>
      <c r="C182" s="65">
        <v>7</v>
      </c>
      <c r="D182" s="87">
        <v>1.9047697052312698E-2</v>
      </c>
      <c r="E182" s="87">
        <v>0.37464345688767126</v>
      </c>
      <c r="F182" s="87">
        <v>0.1435608775982454</v>
      </c>
      <c r="G182" s="88">
        <v>8.0136000000000003</v>
      </c>
      <c r="H182" s="89">
        <v>0.16435131951716703</v>
      </c>
      <c r="I182" s="89">
        <v>8.8667536879511601</v>
      </c>
      <c r="J182" s="90">
        <v>1.8729040350600434</v>
      </c>
      <c r="K182" s="73"/>
    </row>
    <row r="183" spans="2:11" ht="20.25" customHeight="1">
      <c r="B183" s="86" t="s">
        <v>119</v>
      </c>
      <c r="C183" s="65">
        <v>8</v>
      </c>
      <c r="D183" s="87">
        <v>2.296355678778297E-2</v>
      </c>
      <c r="E183" s="87">
        <v>0.37498293314464687</v>
      </c>
      <c r="F183" s="87">
        <v>0.14483854809541871</v>
      </c>
      <c r="G183" s="88">
        <v>8.5567999999999991</v>
      </c>
      <c r="H183" s="89">
        <v>0.18750966688350218</v>
      </c>
      <c r="I183" s="89">
        <v>8.9649892085652798</v>
      </c>
      <c r="J183" s="90">
        <v>1.8231672505568415</v>
      </c>
      <c r="K183" s="73"/>
    </row>
    <row r="184" spans="2:11" ht="20.25" customHeight="1">
      <c r="B184" s="86" t="s">
        <v>119</v>
      </c>
      <c r="C184" s="65">
        <v>9</v>
      </c>
      <c r="D184" s="87">
        <v>2.1636791127105384E-2</v>
      </c>
      <c r="E184" s="87">
        <v>0.38134363771477037</v>
      </c>
      <c r="F184" s="87">
        <v>0.15890402175713442</v>
      </c>
      <c r="G184" s="88">
        <v>8.2011999999999983</v>
      </c>
      <c r="H184" s="89">
        <v>0.24043984462242934</v>
      </c>
      <c r="I184" s="89">
        <v>13.34173982271569</v>
      </c>
      <c r="J184" s="90">
        <v>1.8763989126015796</v>
      </c>
      <c r="K184" s="73"/>
    </row>
    <row r="185" spans="2:11" ht="20.25" customHeight="1">
      <c r="B185" s="86" t="s">
        <v>119</v>
      </c>
      <c r="C185" s="65">
        <v>10</v>
      </c>
      <c r="D185" s="87">
        <v>2.5117300182081068E-2</v>
      </c>
      <c r="E185" s="87">
        <v>0.3811901044628947</v>
      </c>
      <c r="F185" s="87">
        <v>0.18773771352165522</v>
      </c>
      <c r="G185" s="88">
        <v>7.147800000000001</v>
      </c>
      <c r="H185" s="89">
        <v>0.35032855539572677</v>
      </c>
      <c r="I185" s="89">
        <v>15.683201630592261</v>
      </c>
      <c r="J185" s="90">
        <v>2.0579520980757597</v>
      </c>
      <c r="K185" s="73"/>
    </row>
    <row r="186" spans="2:11" ht="20.25" customHeight="1">
      <c r="B186" s="86" t="s">
        <v>119</v>
      </c>
      <c r="C186" s="65">
        <v>11</v>
      </c>
      <c r="D186" s="87">
        <v>0</v>
      </c>
      <c r="E186" s="87">
        <v>0</v>
      </c>
      <c r="F186" s="87">
        <v>0</v>
      </c>
      <c r="G186" s="88">
        <v>0</v>
      </c>
      <c r="H186" s="89">
        <v>0</v>
      </c>
      <c r="I186" s="89">
        <v>0</v>
      </c>
      <c r="J186" s="90">
        <v>0</v>
      </c>
      <c r="K186" s="73" t="s">
        <v>336</v>
      </c>
    </row>
    <row r="187" spans="2:11" ht="20.25" customHeight="1">
      <c r="B187" s="84" t="s">
        <v>130</v>
      </c>
      <c r="C187" s="83"/>
      <c r="D187" s="84"/>
      <c r="E187" s="84"/>
      <c r="F187" s="84"/>
      <c r="G187" s="84"/>
      <c r="H187" s="84"/>
      <c r="I187" s="84"/>
      <c r="J187" s="84"/>
      <c r="K187" s="83"/>
    </row>
    <row r="188" spans="2:11" ht="20.25" customHeight="1">
      <c r="B188" s="224" t="str">
        <f>M69</f>
        <v>571</v>
      </c>
      <c r="C188" s="54"/>
      <c r="D188" s="66">
        <f>IFERROR((SUMIFS(D$88:D$186,$B$88:$B$186,$B188,$C$88:$C$186,MAX($C$88:$C$186))/SUMIFS(D$88:D$186,$B$88:$B$186,$B188,$C$88:$C$186,MAX($C$88:$C$186)-1))-1, "-")</f>
        <v>-0.27881958183794531</v>
      </c>
      <c r="E188" s="66">
        <f>IFERROR((SUMIFS(E$88:E$186,$B$88:$B$186,$B188,$C$88:$C$186,MAX($C$88:$C$186))/SUMIFS(E$88:E$186,$B$88:$B$186,$B188,$C$88:$C$186,MAX($C$88:$C$186)-1))-1, "-")</f>
        <v>-3.4364343125585339E-2</v>
      </c>
      <c r="F188" s="66">
        <f>IFERROR((SUMIFS(F$88:F$186,$B$88:$B$186,$B188,$C$88:$C$186,MAX($C$88:$C$186))/SUMIFS(F$88:F$186,$B$88:$B$186,$B188,$C$88:$C$186,MAX($C$88:$C$186)-1))-1, "-")</f>
        <v>1.0869990137203902</v>
      </c>
      <c r="G188" s="66">
        <f>IFERROR((SUMIFS(G$88:G$186,$B$88:$B$186,$B188,$C$88:$C$186,MAX($C$88:$C$186))/SUMIFS(G$88:G$186,$B$88:$B$186,$B188,$C$88:$C$186,MAX($C$88:$C$186)-1))-1, "-")</f>
        <v>0.68572307176204195</v>
      </c>
      <c r="H188" s="66">
        <f>IFERROR((SUMIFS(H$88:H$186,$B$88:$B$186,$B188,$C$88:$C$186,MAX($C$88:$C$186))/SUMIFS(H$88:H$186,$B$88:$B$186,$B188,$C$88:$C$186,MAX($C$88:$C$186)-1))-1, "-")</f>
        <v>-0.41875246766997909</v>
      </c>
      <c r="I188" s="66">
        <f>IFERROR((SUMIFS(I$88:I$186,$B$88:$B$186,$B188,$C$88:$C$186,MAX($C$88:$C$186))/SUMIFS(I$88:I$186,$B$88:$B$186,$B188,$C$88:$C$186,MAX($C$88:$C$186)-1))-1, "-")</f>
        <v>2.710862012239752</v>
      </c>
      <c r="J188" s="66">
        <f>IFERROR((SUMIFS(J$88:J$186,$B$88:$B$186,$B188,$C$88:$C$186,MAX($C$88:$C$186))/SUMIFS(J$88:J$186,$B$88:$B$186,$B188,$C$88:$C$186,MAX($C$88:$C$186)-1))-1, "-")</f>
        <v>0.15041604194168223</v>
      </c>
      <c r="K188" s="55"/>
    </row>
    <row r="189" spans="2:11" ht="20.25" customHeight="1">
      <c r="B189" s="224" t="str">
        <f>N69</f>
        <v>e음55</v>
      </c>
      <c r="C189" s="54"/>
      <c r="D189" s="66">
        <f>IFERROR((SUMIFS(D$88:D$186,$B$88:$B$186,$B189,$C$88:$C$186,MAX($C$88:$C$186))/SUMIFS(D$88:D$186,$B$88:$B$186,$B189,$C$88:$C$186,MAX($C$88:$C$186)-1))-1, "-")</f>
        <v>7.7877253357225396E-2</v>
      </c>
      <c r="E189" s="66">
        <f>IFERROR((SUMIFS(E$88:E$186,$B$88:$B$186,$B189,$C$88:$C$186,MAX($C$88:$C$186))/SUMIFS(E$88:E$186,$B$88:$B$186,$B189,$C$88:$C$186,MAX($C$88:$C$186)-1))-1, "-")</f>
        <v>9.6603046680455718E-2</v>
      </c>
      <c r="F189" s="66">
        <f>IFERROR((SUMIFS(F$88:F$186,$B$88:$B$186,$B189,$C$88:$C$186,MAX($C$88:$C$186))/SUMIFS(F$88:F$186,$B$88:$B$186,$B189,$C$88:$C$186,MAX($C$88:$C$186)-1))-1, "-")</f>
        <v>-2.1873774893681253E-2</v>
      </c>
      <c r="G189" s="66">
        <f>IFERROR((SUMIFS(G$88:G$186,$B$88:$B$186,$B189,$C$88:$C$186,MAX($C$88:$C$186))/SUMIFS(G$88:G$186,$B$88:$B$186,$B189,$C$88:$C$186,MAX($C$88:$C$186)-1))-1, "-")</f>
        <v>2.9945369933229937E-2</v>
      </c>
      <c r="H189" s="66" t="str">
        <f>IFERROR((SUMIFS(H$88:H$186,$B$88:$B$186,$B189,$C$88:$C$186,MAX($C$88:$C$186))/SUMIFS(H$88:H$186,$B$88:$B$186,$B189,$C$88:$C$186,MAX($C$88:$C$186)-1))-1, "-")</f>
        <v>-</v>
      </c>
      <c r="I189" s="66">
        <f>IFERROR((SUMIFS(I$88:I$186,$B$88:$B$186,$B189,$C$88:$C$186,MAX($C$88:$C$186))/SUMIFS(I$88:I$186,$B$88:$B$186,$B189,$C$88:$C$186,MAX($C$88:$C$186)-1))-1, "-")</f>
        <v>0.43471836510703521</v>
      </c>
      <c r="J189" s="66">
        <f>IFERROR((SUMIFS(J$88:J$186,$B$88:$B$186,$B189,$C$88:$C$186,MAX($C$88:$C$186))/SUMIFS(J$88:J$186,$B$88:$B$186,$B189,$C$88:$C$186,MAX($C$88:$C$186)-1))-1, "-")</f>
        <v>-1.3166700757574312E-2</v>
      </c>
      <c r="K189" s="55"/>
    </row>
    <row r="190" spans="2:11" ht="20.25" customHeight="1">
      <c r="B190" s="224" t="str">
        <f>O69</f>
        <v>e음89</v>
      </c>
      <c r="C190" s="54"/>
      <c r="D190" s="66">
        <f>IFERROR((SUMIFS(D$88:D$186,$B$88:$B$186,$B190,$C$88:$C$186,MAX($C$88:$C$186))/SUMIFS(D$88:D$186,$B$88:$B$186,$B190,$C$88:$C$186,MAX($C$88:$C$186)-1))-1, "-")</f>
        <v>-0.14184072264693448</v>
      </c>
      <c r="E190" s="66">
        <f>IFERROR((SUMIFS(E$88:E$186,$B$88:$B$186,$B190,$C$88:$C$186,MAX($C$88:$C$186))/SUMIFS(E$88:E$186,$B$88:$B$186,$B190,$C$88:$C$186,MAX($C$88:$C$186)-1))-1, "-")</f>
        <v>1.9575416666210987E-3</v>
      </c>
      <c r="F190" s="66">
        <f>IFERROR((SUMIFS(F$88:F$186,$B$88:$B$186,$B190,$C$88:$C$186,MAX($C$88:$C$186))/SUMIFS(F$88:F$186,$B$88:$B$186,$B190,$C$88:$C$186,MAX($C$88:$C$186)-1))-1, "-")</f>
        <v>-0.1030850393114584</v>
      </c>
      <c r="G190" s="66">
        <f>IFERROR((SUMIFS(G$88:G$186,$B$88:$B$186,$B190,$C$88:$C$186,MAX($C$88:$C$186))/SUMIFS(G$88:G$186,$B$88:$B$186,$B190,$C$88:$C$186,MAX($C$88:$C$186)-1))-1, "-")</f>
        <v>-3.316191666266155E-2</v>
      </c>
      <c r="H190" s="66">
        <v>1</v>
      </c>
      <c r="I190" s="66">
        <f>IFERROR((SUMIFS(I$88:I$186,$B$88:$B$186,$B190,$C$88:$C$186,MAX($C$88:$C$186))/SUMIFS(I$88:I$186,$B$88:$B$186,$B190,$C$88:$C$186,MAX($C$88:$C$186)-1))-1, "-")</f>
        <v>-0.30597614473806423</v>
      </c>
      <c r="J190" s="66">
        <f>IFERROR((SUMIFS(J$88:J$186,$B$88:$B$186,$B190,$C$88:$C$186,MAX($C$88:$C$186))/SUMIFS(J$88:J$186,$B$88:$B$186,$B190,$C$88:$C$186,MAX($C$88:$C$186)-1))-1, "-")</f>
        <v>5.1294249983250051E-2</v>
      </c>
      <c r="K190" s="55"/>
    </row>
    <row r="191" spans="2:11" ht="20.25" customHeight="1">
      <c r="B191" s="224" t="str">
        <f>P69</f>
        <v>583</v>
      </c>
      <c r="C191" s="54"/>
      <c r="D191" s="66">
        <f>IFERROR((SUMIFS(D$88:D$186,$B$88:$B$186,$B191,$C$88:$C$186,MAX($C$88:$C$186))/SUMIFS(D$88:D$186,$B$88:$B$186,$B191,$C$88:$C$186,MAX($C$88:$C$186)-1))-1, "-")</f>
        <v>2.3403451442358669E-3</v>
      </c>
      <c r="E191" s="66">
        <f>IFERROR((SUMIFS(E$88:E$186,$B$88:$B$186,$B191,$C$88:$C$186,MAX($C$88:$C$186))/SUMIFS(E$88:E$186,$B$88:$B$186,$B191,$C$88:$C$186,MAX($C$88:$C$186)-1))-1, "-")</f>
        <v>2.2801463391051158E-2</v>
      </c>
      <c r="F191" s="66">
        <f>IFERROR((SUMIFS(F$88:F$186,$B$88:$B$186,$B191,$C$88:$C$186,MAX($C$88:$C$186))/SUMIFS(F$88:F$186,$B$88:$B$186,$B191,$C$88:$C$186,MAX($C$88:$C$186)-1))-1, "-")</f>
        <v>-1.7624899032482433E-2</v>
      </c>
      <c r="G191" s="66">
        <f>IFERROR((SUMIFS(G$88:G$186,$B$88:$B$186,$B191,$C$88:$C$186,MAX($C$88:$C$186))/SUMIFS(G$88:G$186,$B$88:$B$186,$B191,$C$88:$C$186,MAX($C$88:$C$186)-1))-1, "-")</f>
        <v>4.1231439798352643E-3</v>
      </c>
      <c r="H191" s="66">
        <f>IFERROR((SUMIFS(H$88:H$186,$B$88:$B$186,$B191,$C$88:$C$186,MAX($C$88:$C$186))/SUMIFS(H$88:H$186,$B$88:$B$186,$B191,$C$88:$C$186,MAX($C$88:$C$186)-1))-1, "-")</f>
        <v>0.76472041318921802</v>
      </c>
      <c r="I191" s="66">
        <f>IFERROR((SUMIFS(I$88:I$186,$B$88:$B$186,$B191,$C$88:$C$186,MAX($C$88:$C$186))/SUMIFS(I$88:I$186,$B$88:$B$186,$B191,$C$88:$C$186,MAX($C$88:$C$186)-1))-1, "-")</f>
        <v>4.6106530517315614E-2</v>
      </c>
      <c r="J191" s="66">
        <f>IFERROR((SUMIFS(J$88:J$186,$B$88:$B$186,$B191,$C$88:$C$186,MAX($C$88:$C$186))/SUMIFS(J$88:J$186,$B$88:$B$186,$B191,$C$88:$C$186,MAX($C$88:$C$186)-1))-1, "-")</f>
        <v>-3.226196482838728E-3</v>
      </c>
      <c r="K191" s="55"/>
    </row>
    <row r="192" spans="2:11" ht="20.25" customHeight="1">
      <c r="B192" s="42" t="str">
        <f>Q69</f>
        <v>590</v>
      </c>
      <c r="C192" s="54"/>
      <c r="D192" s="66">
        <f>IFERROR((SUMIFS(D$88:D$186,$B$88:$B$186,$B192,$C$88:$C$186,MAX($C$88:$C$186))/SUMIFS(D$88:D$186,$B$88:$B$186,$B192,$C$88:$C$186,MAX($C$88:$C$186)-1))-1, "-")</f>
        <v>4.957055391298093E-2</v>
      </c>
      <c r="E192" s="66">
        <f>IFERROR((SUMIFS(E$88:E$186,$B$88:$B$186,$B192,$C$88:$C$186,MAX($C$88:$C$186))/SUMIFS(E$88:E$186,$B$88:$B$186,$B192,$C$88:$C$186,MAX($C$88:$C$186)-1))-1, "-")</f>
        <v>5.3103927224818603E-2</v>
      </c>
      <c r="F192" s="66">
        <f>IFERROR((SUMIFS(F$88:F$186,$B$88:$B$186,$B192,$C$88:$C$186,MAX($C$88:$C$186))/SUMIFS(F$88:F$186,$B$88:$B$186,$B192,$C$88:$C$186,MAX($C$88:$C$186)-1))-1, "-")</f>
        <v>0.23171297135639835</v>
      </c>
      <c r="G192" s="66">
        <f>IFERROR((SUMIFS(G$88:G$186,$B$88:$B$186,$B192,$C$88:$C$186,MAX($C$88:$C$186))/SUMIFS(G$88:G$186,$B$88:$B$186,$B192,$C$88:$C$186,MAX($C$88:$C$186)-1))-1, "-")</f>
        <v>-1.0989010989011172E-2</v>
      </c>
      <c r="H192" s="66">
        <f>IFERROR((SUMIFS(H$88:H$186,$B$88:$B$186,$B192,$C$88:$C$186,MAX($C$88:$C$186))/SUMIFS(H$88:H$186,$B$88:$B$186,$B192,$C$88:$C$186,MAX($C$88:$C$186)-1))-1, "-")</f>
        <v>0.97862816966950938</v>
      </c>
      <c r="I192" s="66">
        <f>IFERROR((SUMIFS(I$88:I$186,$B$88:$B$186,$B192,$C$88:$C$186,MAX($C$88:$C$186))/SUMIFS(I$88:I$186,$B$88:$B$186,$B192,$C$88:$C$186,MAX($C$88:$C$186)-1))-1, "-")</f>
        <v>0.17658859401702753</v>
      </c>
      <c r="J192" s="66">
        <f>IFERROR((SUMIFS(J$88:J$186,$B$88:$B$186,$B192,$C$88:$C$186,MAX($C$88:$C$186))/SUMIFS(J$88:J$186,$B$88:$B$186,$B192,$C$88:$C$186,MAX($C$88:$C$186)-1))-1, "-")</f>
        <v>4.8816096468676795E-2</v>
      </c>
      <c r="K192" s="55"/>
    </row>
    <row r="193" spans="2:11" ht="20.25" customHeight="1">
      <c r="B193" s="224" t="str">
        <f>R69</f>
        <v>556</v>
      </c>
      <c r="C193" s="54"/>
      <c r="D193" s="66">
        <f>IFERROR((SUMIFS(D$88:D$186,$B$88:$B$186,$B193,$C$88:$C$186,MAX($C$88:$C$186))/SUMIFS(D$88:D$186,$B$88:$B$186,$B193,$C$88:$C$186,MAX($C$88:$C$186)-1))-1, "-")</f>
        <v>0.16793056847880972</v>
      </c>
      <c r="E193" s="66">
        <f>IFERROR((SUMIFS(E$88:E$186,$B$88:$B$186,$B193,$C$88:$C$186,MAX($C$88:$C$186))/SUMIFS(E$88:E$186,$B$88:$B$186,$B193,$C$88:$C$186,MAX($C$88:$C$186)-1))-1, "-")</f>
        <v>-9.6618215257446849E-3</v>
      </c>
      <c r="F193" s="66">
        <f>IFERROR((SUMIFS(F$88:F$186,$B$88:$B$186,$B193,$C$88:$C$186,MAX($C$88:$C$186))/SUMIFS(F$88:F$186,$B$88:$B$186,$B193,$C$88:$C$186,MAX($C$88:$C$186)-1))-1, "-")</f>
        <v>0.20792915133717615</v>
      </c>
      <c r="G193" s="66">
        <f>IFERROR((SUMIFS(G$88:G$186,$B$88:$B$186,$B193,$C$88:$C$186,MAX($C$88:$C$186))/SUMIFS(G$88:G$186,$B$88:$B$186,$B193,$C$88:$C$186,MAX($C$88:$C$186)-1))-1, "-")</f>
        <v>0.12868485635917426</v>
      </c>
      <c r="H193" s="66">
        <f>IFERROR((SUMIFS(H$88:H$186,$B$88:$B$186,$B193,$C$88:$C$186,MAX($C$88:$C$186))/SUMIFS(H$88:H$186,$B$88:$B$186,$B193,$C$88:$C$186,MAX($C$88:$C$186)-1))-1, "-")</f>
        <v>3.4830951852398373E-2</v>
      </c>
      <c r="I193" s="66">
        <f>IFERROR((SUMIFS(I$88:I$186,$B$88:$B$186,$B193,$C$88:$C$186,MAX($C$88:$C$186))/SUMIFS(I$88:I$186,$B$88:$B$186,$B193,$C$88:$C$186,MAX($C$88:$C$186)-1))-1, "-")</f>
        <v>0.58118323968638097</v>
      </c>
      <c r="J193" s="66">
        <f>IFERROR((SUMIFS(J$88:J$186,$B$88:$B$186,$B193,$C$88:$C$186,MAX($C$88:$C$186))/SUMIFS(J$88:J$186,$B$88:$B$186,$B193,$C$88:$C$186,MAX($C$88:$C$186)-1))-1, "-")</f>
        <v>5.5519406147178652E-2</v>
      </c>
      <c r="K193" s="55"/>
    </row>
    <row r="194" spans="2:11" ht="20.25" customHeight="1">
      <c r="B194" s="224" t="str">
        <f>S69</f>
        <v>e음71</v>
      </c>
      <c r="C194" s="54"/>
      <c r="D194" s="66">
        <f>IFERROR((SUMIFS(D$88:D$186,$B$88:$B$186,$B194,$C$88:$C$186,MAX($C$88:$C$186))/SUMIFS(D$88:D$186,$B$88:$B$186,$B194,$C$88:$C$186,MAX($C$88:$C$186)-1))-1, "-")</f>
        <v>-0.28691195221808885</v>
      </c>
      <c r="E194" s="66">
        <f>IFERROR((SUMIFS(E$88:E$186,$B$88:$B$186,$B194,$C$88:$C$186,MAX($C$88:$C$186))/SUMIFS(E$88:E$186,$B$88:$B$186,$B194,$C$88:$C$186,MAX($C$88:$C$186)-1))-1, "-")</f>
        <v>2.284094383687818E-2</v>
      </c>
      <c r="F194" s="66">
        <f>IFERROR((SUMIFS(F$88:F$186,$B$88:$B$186,$B194,$C$88:$C$186,MAX($C$88:$C$186))/SUMIFS(F$88:F$186,$B$88:$B$186,$B194,$C$88:$C$186,MAX($C$88:$C$186)-1))-1, "-")</f>
        <v>3.0396714610430253E-2</v>
      </c>
      <c r="G194" s="66">
        <f>IFERROR((SUMIFS(G$88:G$186,$B$88:$B$186,$B194,$C$88:$C$186,MAX($C$88:$C$186))/SUMIFS(G$88:G$186,$B$88:$B$186,$B194,$C$88:$C$186,MAX($C$88:$C$186)-1))-1, "-")</f>
        <v>-0.12615551930396962</v>
      </c>
      <c r="H194" s="66">
        <f>IFERROR((SUMIFS(H$88:H$186,$B$88:$B$186,$B194,$C$88:$C$186,MAX($C$88:$C$186))/SUMIFS(H$88:H$186,$B$88:$B$186,$B194,$C$88:$C$186,MAX($C$88:$C$186)-1))-1, "-")</f>
        <v>-2.2024080910475363E-2</v>
      </c>
      <c r="I194" s="66">
        <f>IFERROR((SUMIFS(I$88:I$186,$B$88:$B$186,$B194,$C$88:$C$186,MAX($C$88:$C$186))/SUMIFS(I$88:I$186,$B$88:$B$186,$B194,$C$88:$C$186,MAX($C$88:$C$186)-1))-1, "-")</f>
        <v>-0.22326942296950925</v>
      </c>
      <c r="J194" s="66">
        <f>IFERROR((SUMIFS(J$88:J$186,$B$88:$B$186,$B194,$C$88:$C$186,MAX($C$88:$C$186))/SUMIFS(J$88:J$186,$B$88:$B$186,$B194,$C$88:$C$186,MAX($C$88:$C$186)-1))-1, "-")</f>
        <v>5.2505262738567371E-2</v>
      </c>
      <c r="K194" s="55"/>
    </row>
    <row r="195" spans="2:11" ht="20.25" customHeight="1">
      <c r="B195" s="224" t="str">
        <f>T69</f>
        <v>581</v>
      </c>
      <c r="C195" s="54"/>
      <c r="D195" s="66">
        <f>IFERROR((SUMIFS(D$88:D$186,$B$88:$B$186,$B195,$C$88:$C$186,MAX($C$88:$C$186))/SUMIFS(D$88:D$186,$B$88:$B$186,$B195,$C$88:$C$186,MAX($C$88:$C$186)-1))-1, "-")</f>
        <v>-3.9211794726399241E-3</v>
      </c>
      <c r="E195" s="66">
        <f>IFERROR((SUMIFS(E$88:E$186,$B$88:$B$186,$B195,$C$88:$C$186,MAX($C$88:$C$186))/SUMIFS(E$88:E$186,$B$88:$B$186,$B195,$C$88:$C$186,MAX($C$88:$C$186)-1))-1, "-")</f>
        <v>6.3903139722411462E-2</v>
      </c>
      <c r="F195" s="66">
        <f>IFERROR((SUMIFS(F$88:F$186,$B$88:$B$186,$B195,$C$88:$C$186,MAX($C$88:$C$186))/SUMIFS(F$88:F$186,$B$88:$B$186,$B195,$C$88:$C$186,MAX($C$88:$C$186)-1))-1, "-")</f>
        <v>0.10320862232231098</v>
      </c>
      <c r="G195" s="66">
        <f>IFERROR((SUMIFS(G$88:G$186,$B$88:$B$186,$B195,$C$88:$C$186,MAX($C$88:$C$186))/SUMIFS(G$88:G$186,$B$88:$B$186,$B195,$C$88:$C$186,MAX($C$88:$C$186)-1))-1, "-")</f>
        <v>0.22969039428420235</v>
      </c>
      <c r="H195" s="66">
        <f>IFERROR((SUMIFS(H$88:H$186,$B$88:$B$186,$B195,$C$88:$C$186,MAX($C$88:$C$186))/SUMIFS(H$88:H$186,$B$88:$B$186,$B195,$C$88:$C$186,MAX($C$88:$C$186)-1))-1, "-")</f>
        <v>2.1088660492612896</v>
      </c>
      <c r="I195" s="66">
        <f>IFERROR((SUMIFS(I$88:I$186,$B$88:$B$186,$B195,$C$88:$C$186,MAX($C$88:$C$186))/SUMIFS(I$88:I$186,$B$88:$B$186,$B195,$C$88:$C$186,MAX($C$88:$C$186)-1))-1, "-")</f>
        <v>0.34083900612452722</v>
      </c>
      <c r="J195" s="66">
        <f>IFERROR((SUMIFS(J$88:J$186,$B$88:$B$186,$B195,$C$88:$C$186,MAX($C$88:$C$186))/SUMIFS(J$88:J$186,$B$88:$B$186,$B195,$C$88:$C$186,MAX($C$88:$C$186)-1))-1, "-")</f>
        <v>-3.7656011091168118E-2</v>
      </c>
      <c r="K195" s="55"/>
    </row>
    <row r="196" spans="2:11" ht="20.25" customHeight="1">
      <c r="B196" s="224" t="str">
        <f>U69</f>
        <v>558</v>
      </c>
      <c r="C196" s="54"/>
      <c r="D196" s="66">
        <f>IFERROR((SUMIFS(D$88:D$186,$B$88:$B$186,$B196,$C$88:$C$186,MAX($C$88:$C$186))/SUMIFS(D$88:D$186,$B$88:$B$186,$B196,$C$88:$C$186,MAX($C$88:$C$186)-1))-1, "-")</f>
        <v>-1</v>
      </c>
      <c r="E196" s="66">
        <f>IFERROR((SUMIFS(E$88:E$186,$B$88:$B$186,$B196,$C$88:$C$186,MAX($C$88:$C$186))/SUMIFS(E$88:E$186,$B$88:$B$186,$B196,$C$88:$C$186,MAX($C$88:$C$186)-1))-1, "-")</f>
        <v>-1</v>
      </c>
      <c r="F196" s="66">
        <f>IFERROR((SUMIFS(F$88:F$186,$B$88:$B$186,$B196,$C$88:$C$186,MAX($C$88:$C$186))/SUMIFS(F$88:F$186,$B$88:$B$186,$B196,$C$88:$C$186,MAX($C$88:$C$186)-1))-1, "-")</f>
        <v>-1</v>
      </c>
      <c r="G196" s="66">
        <f>IFERROR((SUMIFS(G$88:G$186,$B$88:$B$186,$B196,$C$88:$C$186,MAX($C$88:$C$186))/SUMIFS(G$88:G$186,$B$88:$B$186,$B196,$C$88:$C$186,MAX($C$88:$C$186)-1))-1, "-")</f>
        <v>-1</v>
      </c>
      <c r="H196" s="66">
        <f>IFERROR((SUMIFS(H$88:H$186,$B$88:$B$186,$B196,$C$88:$C$186,MAX($C$88:$C$186))/SUMIFS(H$88:H$186,$B$88:$B$186,$B196,$C$88:$C$186,MAX($C$88:$C$186)-1))-1, "-")</f>
        <v>-1</v>
      </c>
      <c r="I196" s="66">
        <f>IFERROR((SUMIFS(I$88:I$186,$B$88:$B$186,$B196,$C$88:$C$186,MAX($C$88:$C$186))/SUMIFS(I$88:I$186,$B$88:$B$186,$B196,$C$88:$C$186,MAX($C$88:$C$186)-1))-1, "-")</f>
        <v>-1</v>
      </c>
      <c r="J196" s="66">
        <f>IFERROR((SUMIFS(J$88:J$186,$B$88:$B$186,$B196,$C$88:$C$186,MAX($C$88:$C$186))/SUMIFS(J$88:J$186,$B$88:$B$186,$B196,$C$88:$C$186,MAX($C$88:$C$186)-1))-1, "-")</f>
        <v>-1</v>
      </c>
      <c r="K196" s="55"/>
    </row>
    <row r="197" spans="2:11" ht="20.25" hidden="1" customHeight="1">
      <c r="B197" s="42">
        <f>D77</f>
        <v>0</v>
      </c>
      <c r="C197" s="54"/>
      <c r="D197" s="66" t="str">
        <f>IFERROR((SUMIFS(D$88:D$186,$B$88:$B$186,$B197,$C$88:$C$186,MAX($C$88:$C$186))/SUMIFS(D$88:D$186,$B$88:$B$186,$B197,$C$88:$C$186,MAX($C$88:$C$186)-1))-1, "-")</f>
        <v>-</v>
      </c>
      <c r="E197" s="66" t="str">
        <f>IFERROR((SUMIFS(E$88:E$186,$B$88:$B$186,$B197,$C$88:$C$186,MAX($C$88:$C$186))/SUMIFS(E$88:E$186,$B$88:$B$186,$B197,$C$88:$C$186,MAX($C$88:$C$186)-1))-1, "-")</f>
        <v>-</v>
      </c>
      <c r="F197" s="66" t="str">
        <f>IFERROR((SUMIFS(F$88:F$186,$B$88:$B$186,$B197,$C$88:$C$186,MAX($C$88:$C$186))/SUMIFS(F$88:F$186,$B$88:$B$186,$B197,$C$88:$C$186,MAX($C$88:$C$186)-1))-1, "-")</f>
        <v>-</v>
      </c>
      <c r="G197" s="66" t="str">
        <f>IFERROR((SUMIFS(G$88:G$186,$B$88:$B$186,$B197,$C$88:$C$186,MAX($C$88:$C$186))/SUMIFS(G$88:G$186,$B$88:$B$186,$B197,$C$88:$C$186,MAX($C$88:$C$186)-1))-1, "-")</f>
        <v>-</v>
      </c>
      <c r="H197" s="66" t="str">
        <f>IFERROR((SUMIFS(H$88:H$186,$B$88:$B$186,$B197,$C$88:$C$186,MAX($C$88:$C$186))/SUMIFS(H$88:H$186,$B$88:$B$186,$B197,$C$88:$C$186,MAX($C$88:$C$186)-1))-1, "-")</f>
        <v>-</v>
      </c>
      <c r="I197" s="66" t="str">
        <f>IFERROR((SUMIFS(I$88:I$186,$B$88:$B$186,$B197,$C$88:$C$186,MAX($C$88:$C$186))/SUMIFS(I$88:I$186,$B$88:$B$186,$B197,$C$88:$C$186,MAX($C$88:$C$186)-1))-1, "-")</f>
        <v>-</v>
      </c>
      <c r="J197" s="85" t="str">
        <f>IFERROR((SUMIFS(J$88:J$186,$B$88:$B$186,$B197,$C$88:$C$186,MAX($C$88:$C$186))/SUMIFS(J$88:J$186,$B$88:$B$186,$B197,$C$88:$C$186,MAX($C$88:$C$186)-1))-1, "-")</f>
        <v>-</v>
      </c>
      <c r="K197" s="55"/>
    </row>
    <row r="198" spans="2:11" ht="20.25" hidden="1" customHeight="1">
      <c r="B198" s="42" t="str">
        <f>E77</f>
        <v/>
      </c>
      <c r="C198" s="54"/>
      <c r="D198" s="66" t="str">
        <f>IFERROR((SUMIFS(D$88:D$186,$B$88:$B$186,$B198,$C$88:$C$186,MAX($C$88:$C$186))/SUMIFS(D$88:D$186,$B$88:$B$186,$B198,$C$88:$C$186,MAX($C$88:$C$186)-1))-1, "-")</f>
        <v>-</v>
      </c>
      <c r="E198" s="66" t="str">
        <f>IFERROR((SUMIFS(E$88:E$186,$B$88:$B$186,$B198,$C$88:$C$186,MAX($C$88:$C$186))/SUMIFS(E$88:E$186,$B$88:$B$186,$B198,$C$88:$C$186,MAX($C$88:$C$186)-1))-1, "-")</f>
        <v>-</v>
      </c>
      <c r="F198" s="66" t="str">
        <f>IFERROR((SUMIFS(F$88:F$186,$B$88:$B$186,$B198,$C$88:$C$186,MAX($C$88:$C$186))/SUMIFS(F$88:F$186,$B$88:$B$186,$B198,$C$88:$C$186,MAX($C$88:$C$186)-1))-1, "-")</f>
        <v>-</v>
      </c>
      <c r="G198" s="66" t="str">
        <f>IFERROR((SUMIFS(G$88:G$186,$B$88:$B$186,$B198,$C$88:$C$186,MAX($C$88:$C$186))/SUMIFS(G$88:G$186,$B$88:$B$186,$B198,$C$88:$C$186,MAX($C$88:$C$186)-1))-1, "-")</f>
        <v>-</v>
      </c>
      <c r="H198" s="66" t="str">
        <f>IFERROR((SUMIFS(H$88:H$186,$B$88:$B$186,$B198,$C$88:$C$186,MAX($C$88:$C$186))/SUMIFS(H$88:H$186,$B$88:$B$186,$B198,$C$88:$C$186,MAX($C$88:$C$186)-1))-1, "-")</f>
        <v>-</v>
      </c>
      <c r="I198" s="66" t="str">
        <f>IFERROR((SUMIFS(I$88:I$186,$B$88:$B$186,$B198,$C$88:$C$186,MAX($C$88:$C$186))/SUMIFS(I$88:I$186,$B$88:$B$186,$B198,$C$88:$C$186,MAX($C$88:$C$186)-1))-1, "-")</f>
        <v>-</v>
      </c>
      <c r="J198" s="85" t="str">
        <f>IFERROR((SUMIFS(J$88:J$186,$B$88:$B$186,$B198,$C$88:$C$186,MAX($C$88:$C$186))/SUMIFS(J$88:J$186,$B$88:$B$186,$B198,$C$88:$C$186,MAX($C$88:$C$186)-1))-1, "-")</f>
        <v>-</v>
      </c>
      <c r="K198" s="55"/>
    </row>
    <row r="199" spans="2:11" ht="20.25" customHeight="1" thickBot="1"/>
    <row r="200" spans="2:11" ht="17.25" thickTop="1">
      <c r="B200" s="25" t="s">
        <v>51</v>
      </c>
      <c r="C200" s="25"/>
      <c r="D200" s="25"/>
      <c r="E200" s="25"/>
      <c r="F200" s="172" t="s">
        <v>77</v>
      </c>
      <c r="G200" s="43"/>
      <c r="H200" s="25"/>
      <c r="I200" s="25"/>
    </row>
    <row r="201" spans="2:11">
      <c r="B201" s="26" t="s">
        <v>33</v>
      </c>
      <c r="C201" s="26" t="s">
        <v>52</v>
      </c>
      <c r="D201" s="26"/>
      <c r="E201" s="26"/>
      <c r="F201" s="91" t="s">
        <v>78</v>
      </c>
      <c r="G201" s="44"/>
      <c r="H201" s="46" t="s">
        <v>81</v>
      </c>
      <c r="I201" s="46"/>
    </row>
    <row r="202" spans="2:11">
      <c r="B202" s="26" t="s">
        <v>34</v>
      </c>
      <c r="C202" s="26" t="s">
        <v>53</v>
      </c>
      <c r="D202" s="26"/>
      <c r="E202" s="26"/>
      <c r="F202" s="91" t="s">
        <v>79</v>
      </c>
      <c r="G202" s="44"/>
      <c r="H202" s="46" t="s">
        <v>82</v>
      </c>
      <c r="I202" s="46"/>
    </row>
    <row r="203" spans="2:11">
      <c r="B203" s="26" t="s">
        <v>4</v>
      </c>
      <c r="C203" s="26" t="s">
        <v>54</v>
      </c>
      <c r="D203" s="26"/>
      <c r="E203" s="26"/>
      <c r="F203" s="91" t="s">
        <v>80</v>
      </c>
      <c r="G203" s="44"/>
      <c r="H203" s="46" t="s">
        <v>83</v>
      </c>
      <c r="I203" s="46"/>
    </row>
    <row r="204" spans="2:11">
      <c r="B204" s="26" t="s">
        <v>5</v>
      </c>
      <c r="C204" s="26" t="s">
        <v>55</v>
      </c>
      <c r="D204" s="26"/>
      <c r="E204" s="26"/>
      <c r="F204" s="91" t="s">
        <v>87</v>
      </c>
      <c r="G204" s="44"/>
      <c r="H204" s="46" t="s">
        <v>84</v>
      </c>
      <c r="I204" s="46"/>
    </row>
    <row r="205" spans="2:11">
      <c r="B205" s="26" t="s">
        <v>56</v>
      </c>
      <c r="C205" s="26" t="s">
        <v>57</v>
      </c>
      <c r="D205" s="26"/>
      <c r="E205" s="26"/>
      <c r="F205" s="91" t="s">
        <v>88</v>
      </c>
      <c r="G205" s="44"/>
      <c r="H205" s="46" t="s">
        <v>85</v>
      </c>
      <c r="I205" s="46"/>
    </row>
    <row r="206" spans="2:11" ht="17.25" thickBot="1">
      <c r="B206" s="27" t="s">
        <v>58</v>
      </c>
      <c r="C206" s="27" t="s">
        <v>59</v>
      </c>
      <c r="D206" s="27"/>
      <c r="E206" s="27"/>
      <c r="F206" s="92" t="s">
        <v>89</v>
      </c>
      <c r="G206" s="45"/>
      <c r="H206" s="47" t="s">
        <v>86</v>
      </c>
      <c r="I206" s="47"/>
    </row>
    <row r="207" spans="2:11" ht="17.25" thickTop="1"/>
    <row r="208" spans="2:11" ht="6.75" customHeight="1"/>
  </sheetData>
  <mergeCells count="3">
    <mergeCell ref="O9:P9"/>
    <mergeCell ref="C4:D4"/>
    <mergeCell ref="C5:D5"/>
  </mergeCells>
  <phoneticPr fontId="3" type="noConversion"/>
  <conditionalFormatting sqref="B99:K99">
    <cfRule type="expression" dxfId="66" priority="113">
      <formula>$B99&lt;&gt;$B104</formula>
    </cfRule>
  </conditionalFormatting>
  <conditionalFormatting sqref="B100:K107 B109:K117 B119:K127 B129:K137 B139:K147 B149:K157 B159:K167 B169:K185">
    <cfRule type="expression" dxfId="65" priority="37">
      <formula>$B100&lt;&gt;$B101</formula>
    </cfRule>
  </conditionalFormatting>
  <conditionalFormatting sqref="B108:K108 B118:K118 B128:K128 B138:K138 B148:K148 B158:K158 B168:K168">
    <cfRule type="expression" dxfId="64" priority="8">
      <formula>$B108&lt;&gt;#REF!</formula>
    </cfRule>
  </conditionalFormatting>
  <conditionalFormatting sqref="C69:K69">
    <cfRule type="containsText" dxfId="63" priority="43" operator="containsText" text="F">
      <formula>NOT(ISERROR(SEARCH("F",C69)))</formula>
    </cfRule>
    <cfRule type="containsText" dxfId="62" priority="44" operator="containsText" text="D">
      <formula>NOT(ISERROR(SEARCH("D",C69)))</formula>
    </cfRule>
    <cfRule type="containsText" dxfId="61" priority="45" operator="containsText" text="S">
      <formula>NOT(ISERROR(SEARCH("S",C69)))</formula>
    </cfRule>
    <cfRule type="containsText" dxfId="60" priority="46" operator="containsText" text="A">
      <formula>NOT(ISERROR(SEARCH("A",C69)))</formula>
    </cfRule>
  </conditionalFormatting>
  <conditionalFormatting sqref="C78:K78">
    <cfRule type="containsText" dxfId="59" priority="39" operator="containsText" text="F">
      <formula>NOT(ISERROR(SEARCH("F",C78)))</formula>
    </cfRule>
    <cfRule type="containsText" dxfId="58" priority="40" operator="containsText" text="D">
      <formula>NOT(ISERROR(SEARCH("D",C78)))</formula>
    </cfRule>
    <cfRule type="containsText" dxfId="57" priority="41" operator="containsText" text="S">
      <formula>NOT(ISERROR(SEARCH("S",C78)))</formula>
    </cfRule>
    <cfRule type="containsText" dxfId="56" priority="42" operator="containsText" text="A">
      <formula>NOT(ISERROR(SEARCH("A",C78)))</formula>
    </cfRule>
  </conditionalFormatting>
  <conditionalFormatting sqref="D56:K56 D58:K59 D60:D65 D66:K67 D76:K76 D85:K85 D187:K187 K188:K198">
    <cfRule type="containsText" dxfId="55" priority="101" operator="containsText" text="악화">
      <formula>NOT(ISERROR(SEARCH("악화",D56)))</formula>
    </cfRule>
  </conditionalFormatting>
  <conditionalFormatting sqref="D76:K76 D85:K85 D187:K187 K188:K198 D56:K56 D58:K59 D66:K67 D60:D65">
    <cfRule type="containsText" dxfId="54" priority="100" operator="containsText" text="개선">
      <formula>NOT(ISERROR(SEARCH("개선",D56)))</formula>
    </cfRule>
  </conditionalFormatting>
  <conditionalFormatting sqref="G4:G5">
    <cfRule type="containsText" dxfId="53" priority="51" operator="containsText" text="S">
      <formula>NOT(ISERROR(SEARCH("S",G4)))</formula>
    </cfRule>
    <cfRule type="containsText" dxfId="52" priority="52" operator="containsText" text="A">
      <formula>NOT(ISERROR(SEARCH("A",G4)))</formula>
    </cfRule>
  </conditionalFormatting>
  <conditionalFormatting sqref="G5">
    <cfRule type="containsText" dxfId="51" priority="47" operator="containsText" text="F">
      <formula>NOT(ISERROR(SEARCH("F",G5)))</formula>
    </cfRule>
    <cfRule type="containsText" dxfId="50" priority="48" operator="containsText" text="D">
      <formula>NOT(ISERROR(SEARCH("D",G5)))</formula>
    </cfRule>
  </conditionalFormatting>
  <conditionalFormatting sqref="J23 K79:K1048576">
    <cfRule type="containsText" dxfId="49" priority="20" operator="containsText" text="D">
      <formula>NOT(ISERROR(SEARCH("D",J23)))</formula>
    </cfRule>
    <cfRule type="containsText" dxfId="48" priority="21" operator="containsText" text="F">
      <formula>NOT(ISERROR(SEARCH("F",J23)))</formula>
    </cfRule>
    <cfRule type="containsText" dxfId="47" priority="22" operator="containsText" text="S">
      <formula>NOT(ISERROR(SEARCH("S",J23)))</formula>
    </cfRule>
    <cfRule type="containsText" dxfId="46" priority="23" operator="containsText" text="A">
      <formula>NOT(ISERROR(SEARCH("A",J23)))</formula>
    </cfRule>
  </conditionalFormatting>
  <conditionalFormatting sqref="K1:K22">
    <cfRule type="containsText" dxfId="45" priority="4" operator="containsText" text="D">
      <formula>NOT(ISERROR(SEARCH("D",K1)))</formula>
    </cfRule>
    <cfRule type="containsText" dxfId="44" priority="5" operator="containsText" text="F">
      <formula>NOT(ISERROR(SEARCH("F",K1)))</formula>
    </cfRule>
    <cfRule type="containsText" dxfId="43" priority="6" operator="containsText" text="S">
      <formula>NOT(ISERROR(SEARCH("S",K1)))</formula>
    </cfRule>
    <cfRule type="containsText" dxfId="42" priority="7" operator="containsText" text="A">
      <formula>NOT(ISERROR(SEARCH("A",K1)))</formula>
    </cfRule>
  </conditionalFormatting>
  <conditionalFormatting sqref="K25:K29 K70:K76">
    <cfRule type="containsText" dxfId="41" priority="53" operator="containsText" text="D">
      <formula>NOT(ISERROR(SEARCH("D",K25)))</formula>
    </cfRule>
    <cfRule type="containsText" dxfId="40" priority="54" operator="containsText" text="F">
      <formula>NOT(ISERROR(SEARCH("F",K25)))</formula>
    </cfRule>
    <cfRule type="containsText" dxfId="39" priority="55" operator="containsText" text="S">
      <formula>NOT(ISERROR(SEARCH("S",K25)))</formula>
    </cfRule>
    <cfRule type="containsText" dxfId="38" priority="56" operator="containsText" text="A">
      <formula>NOT(ISERROR(SEARCH("A",K25)))</formula>
    </cfRule>
  </conditionalFormatting>
  <conditionalFormatting sqref="K31:K68">
    <cfRule type="containsText" dxfId="37" priority="9" operator="containsText" text="D">
      <formula>NOT(ISERROR(SEARCH("D",K31)))</formula>
    </cfRule>
    <cfRule type="containsText" dxfId="36" priority="10" operator="containsText" text="F">
      <formula>NOT(ISERROR(SEARCH("F",K31)))</formula>
    </cfRule>
    <cfRule type="containsText" dxfId="35" priority="11" operator="containsText" text="S">
      <formula>NOT(ISERROR(SEARCH("S",K31)))</formula>
    </cfRule>
    <cfRule type="containsText" dxfId="34" priority="12" operator="containsText" text="A">
      <formula>NOT(ISERROR(SEARCH("A",K31)))</formula>
    </cfRule>
  </conditionalFormatting>
  <conditionalFormatting sqref="B186:K186">
    <cfRule type="expression" dxfId="15" priority="117">
      <formula>$B186&lt;&gt;#REF!</formula>
    </cfRule>
  </conditionalFormatting>
  <conditionalFormatting sqref="B88:K88">
    <cfRule type="expression" dxfId="14" priority="3">
      <formula>$B88&lt;&gt;$B93</formula>
    </cfRule>
  </conditionalFormatting>
  <conditionalFormatting sqref="B89:K96 B98:K98">
    <cfRule type="expression" dxfId="13" priority="2">
      <formula>$B89&lt;&gt;$B90</formula>
    </cfRule>
  </conditionalFormatting>
  <conditionalFormatting sqref="B97:K97">
    <cfRule type="expression" dxfId="12" priority="1">
      <formula>$B97&lt;&gt;#REF!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5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107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D188:J196</xm:sqref>
        </x14:conditionalFormatting>
        <x14:conditionalFormatting xmlns:xm="http://schemas.microsoft.com/office/excel/2006/main">
          <x14:cfRule type="iconSet" priority="5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D197:J198</xm:sqref>
        </x14:conditionalFormatting>
        <x14:conditionalFormatting xmlns:xm="http://schemas.microsoft.com/office/excel/2006/main">
          <x14:cfRule type="iconSet" priority="24" id="{3D0E34C7-B304-43CF-A87F-A512A3C2FED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6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177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157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145</v>
      </c>
      <c r="C4" s="138" t="s">
        <v>1</v>
      </c>
      <c r="D4" s="138" t="s">
        <v>10</v>
      </c>
      <c r="E4" s="139" t="s">
        <v>144</v>
      </c>
      <c r="F4" s="125" t="s">
        <v>45</v>
      </c>
      <c r="G4" s="149" t="s">
        <v>147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129</v>
      </c>
      <c r="BB4" t="s">
        <v>137</v>
      </c>
      <c r="BC4" t="s">
        <v>138</v>
      </c>
      <c r="BD4" t="s">
        <v>113</v>
      </c>
      <c r="BE4" t="s">
        <v>139</v>
      </c>
      <c r="BF4" t="s">
        <v>140</v>
      </c>
      <c r="BG4" t="s">
        <v>90</v>
      </c>
      <c r="BH4" t="s">
        <v>139</v>
      </c>
      <c r="BI4" t="s">
        <v>140</v>
      </c>
      <c r="BJ4" t="s">
        <v>90</v>
      </c>
      <c r="BL4" t="s">
        <v>141</v>
      </c>
      <c r="BM4" t="s">
        <v>142</v>
      </c>
      <c r="BN4" t="s">
        <v>143</v>
      </c>
    </row>
    <row r="5" spans="1:66">
      <c r="A5" s="143" t="str">
        <f>W5</f>
        <v>태양여객</v>
      </c>
      <c r="B5" s="143" t="str">
        <f>X5</f>
        <v>556</v>
      </c>
      <c r="C5" s="144" t="str">
        <f>Y5</f>
        <v>71바7152</v>
      </c>
      <c r="D5" s="132" t="str">
        <f>Z5</f>
        <v>중형</v>
      </c>
      <c r="E5" s="128" t="str">
        <f>AZ5</f>
        <v>C</v>
      </c>
      <c r="F5" s="151">
        <f>G5/H5</f>
        <v>0.89399999999999991</v>
      </c>
      <c r="G5" s="152">
        <f>AE5</f>
        <v>2.2349999999999999</v>
      </c>
      <c r="H5" s="153">
        <f>AF5</f>
        <v>2.5</v>
      </c>
      <c r="I5" s="154">
        <f>AC5</f>
        <v>4168.8649999999998</v>
      </c>
      <c r="J5" s="155">
        <f>AI5/AH5</f>
        <v>4.8140208181894635E-2</v>
      </c>
      <c r="K5" s="155">
        <f>AJ5/AH5</f>
        <v>0.39903289512560297</v>
      </c>
      <c r="L5" s="155">
        <f>AK5/AC5</f>
        <v>0.16863103026843038</v>
      </c>
      <c r="M5" s="156">
        <f>AG5</f>
        <v>6.93</v>
      </c>
      <c r="N5" s="157">
        <f>IF(AW5=0,AT5,"속도계이상")</f>
        <v>2.4E-2</v>
      </c>
      <c r="O5" s="157">
        <f>IF(AW5=0,AU5,"속도계이상")</f>
        <v>4.63</v>
      </c>
      <c r="P5" s="158">
        <f>AQ5/60</f>
        <v>0</v>
      </c>
      <c r="Q5" s="159">
        <f>AN5</f>
        <v>82</v>
      </c>
      <c r="R5" s="160">
        <f>AC5/(AH5-AI5-AJ5)</f>
        <v>21.182197788665462</v>
      </c>
      <c r="S5" s="145">
        <f>IF(AW5=0,AL5,"속도계이상")</f>
        <v>1</v>
      </c>
      <c r="T5" s="145">
        <f>IF(AW5=0,AM5,"속도계이상")</f>
        <v>193</v>
      </c>
      <c r="U5" t="s">
        <v>117</v>
      </c>
      <c r="V5" s="5" t="s">
        <v>118</v>
      </c>
      <c r="W5" t="s">
        <v>117</v>
      </c>
      <c r="X5" s="5" t="s">
        <v>118</v>
      </c>
      <c r="Y5" t="s">
        <v>179</v>
      </c>
      <c r="Z5" t="s">
        <v>174</v>
      </c>
      <c r="AA5" t="s">
        <v>178</v>
      </c>
      <c r="AB5">
        <v>533</v>
      </c>
      <c r="AC5" s="1">
        <v>4168.8649999999998</v>
      </c>
      <c r="AD5" s="1">
        <v>1865.12</v>
      </c>
      <c r="AE5" s="28">
        <v>2.2349999999999999</v>
      </c>
      <c r="AF5">
        <v>2.5</v>
      </c>
      <c r="AG5">
        <v>6.93</v>
      </c>
      <c r="AH5">
        <v>356.00627100000003</v>
      </c>
      <c r="AI5">
        <v>17.138216</v>
      </c>
      <c r="AJ5">
        <v>142.05821299999999</v>
      </c>
      <c r="AK5">
        <v>703</v>
      </c>
      <c r="AL5">
        <v>1</v>
      </c>
      <c r="AM5">
        <v>193</v>
      </c>
      <c r="AN5">
        <v>82</v>
      </c>
      <c r="AO5">
        <v>11.710088000000001</v>
      </c>
      <c r="AP5">
        <v>222.7</v>
      </c>
      <c r="AQ5">
        <v>0</v>
      </c>
      <c r="AR5">
        <v>60</v>
      </c>
      <c r="AS5">
        <v>26094</v>
      </c>
      <c r="AT5">
        <v>2.4E-2</v>
      </c>
      <c r="AU5">
        <v>4.63</v>
      </c>
      <c r="AV5">
        <v>32775</v>
      </c>
      <c r="AW5">
        <v>0</v>
      </c>
      <c r="AX5" s="29">
        <v>0.49</v>
      </c>
      <c r="AY5">
        <v>0.89399999999999991</v>
      </c>
      <c r="AZ5" t="s">
        <v>69</v>
      </c>
      <c r="BA5" t="s">
        <v>231</v>
      </c>
      <c r="BB5">
        <v>1</v>
      </c>
      <c r="BC5" t="s">
        <v>248</v>
      </c>
      <c r="BD5">
        <v>5</v>
      </c>
      <c r="BE5">
        <v>10612.964</v>
      </c>
      <c r="BF5">
        <v>0.39280873844479258</v>
      </c>
      <c r="BG5">
        <v>0.35117101216964453</v>
      </c>
      <c r="BH5">
        <v>86567.687999999995</v>
      </c>
      <c r="BI5">
        <v>4.8157287046871347E-2</v>
      </c>
      <c r="BJ5">
        <v>4.3052614619902979E-2</v>
      </c>
      <c r="BK5">
        <v>1</v>
      </c>
      <c r="BL5" t="s">
        <v>69</v>
      </c>
      <c r="BM5">
        <v>0</v>
      </c>
      <c r="BN5" t="s">
        <v>229</v>
      </c>
    </row>
    <row r="6" spans="1:66">
      <c r="A6" s="140" t="str">
        <f t="shared" ref="A6:A7" si="0">W6</f>
        <v>태양여객</v>
      </c>
      <c r="B6" s="140" t="str">
        <f t="shared" ref="B6:B25" si="1">X6</f>
        <v>556</v>
      </c>
      <c r="C6" s="141" t="str">
        <f t="shared" ref="C6:C7" si="2">Y6</f>
        <v>71바7197</v>
      </c>
      <c r="D6" s="115" t="str">
        <f t="shared" ref="D6:D7" si="3">Z6</f>
        <v>중형</v>
      </c>
      <c r="E6" s="111" t="str">
        <f>AZ6</f>
        <v>C</v>
      </c>
      <c r="F6" s="161">
        <f>G6/H6</f>
        <v>0.86038461538461541</v>
      </c>
      <c r="G6" s="162">
        <f>AE6</f>
        <v>2.2370000000000001</v>
      </c>
      <c r="H6" s="163">
        <f>AF6</f>
        <v>2.6</v>
      </c>
      <c r="I6" s="164">
        <f t="shared" ref="I6:I7" si="4">AC6</f>
        <v>6444.0990000000002</v>
      </c>
      <c r="J6" s="165">
        <f t="shared" ref="J6:J7" si="5">AI6/AH6</f>
        <v>3.0963607776187764E-2</v>
      </c>
      <c r="K6" s="165">
        <f t="shared" ref="K6:K7" si="6">AJ6/AH6</f>
        <v>0.34967676849111873</v>
      </c>
      <c r="L6" s="165">
        <f t="shared" ref="L6:L7" si="7">AK6/AC6</f>
        <v>0.23339182095122996</v>
      </c>
      <c r="M6" s="166">
        <f t="shared" ref="M6:M7" si="8">AG6</f>
        <v>12.616</v>
      </c>
      <c r="N6" s="167">
        <f t="shared" ref="N6:N7" si="9">IF(AW6=0,AT6,"속도계이상")</f>
        <v>1.21</v>
      </c>
      <c r="O6" s="167">
        <f t="shared" ref="O6:O7" si="10">IF(AW6=0,AU6,"속도계이상")</f>
        <v>33.612000000000002</v>
      </c>
      <c r="P6" s="168">
        <f t="shared" ref="P6:P7" si="11">AQ6/60</f>
        <v>1.2216666666666667</v>
      </c>
      <c r="Q6" s="169">
        <f t="shared" ref="Q6:Q7" si="12">AN6</f>
        <v>89</v>
      </c>
      <c r="R6" s="170">
        <f t="shared" ref="R6:R7" si="13">AC6/(AH6-AI6-AJ6)</f>
        <v>24.78914242394513</v>
      </c>
      <c r="S6" s="142">
        <f t="shared" ref="S6:S7" si="14">IF(AW6=0,AL6,"속도계이상")</f>
        <v>78</v>
      </c>
      <c r="T6" s="142">
        <f t="shared" ref="T6:T7" si="15">IF(AW6=0,AM6,"속도계이상")</f>
        <v>2166</v>
      </c>
      <c r="U6" t="s">
        <v>117</v>
      </c>
      <c r="V6" s="5" t="s">
        <v>118</v>
      </c>
      <c r="W6" t="s">
        <v>117</v>
      </c>
      <c r="X6" s="5" t="s">
        <v>118</v>
      </c>
      <c r="Y6" t="s">
        <v>180</v>
      </c>
      <c r="Z6" t="s">
        <v>174</v>
      </c>
      <c r="AA6" t="s">
        <v>48</v>
      </c>
      <c r="AB6">
        <v>533</v>
      </c>
      <c r="AC6" s="1">
        <v>6444.0990000000002</v>
      </c>
      <c r="AD6" s="1">
        <v>2880.8649999999998</v>
      </c>
      <c r="AE6" s="28">
        <v>2.2370000000000001</v>
      </c>
      <c r="AF6">
        <v>2.6</v>
      </c>
      <c r="AG6">
        <v>12.616</v>
      </c>
      <c r="AH6">
        <v>419.718209</v>
      </c>
      <c r="AI6">
        <v>12.995990000000001</v>
      </c>
      <c r="AJ6">
        <v>146.76570699999999</v>
      </c>
      <c r="AK6">
        <v>1504</v>
      </c>
      <c r="AL6">
        <v>78</v>
      </c>
      <c r="AM6">
        <v>2166</v>
      </c>
      <c r="AN6">
        <v>89</v>
      </c>
      <c r="AO6">
        <v>15.353393000000001</v>
      </c>
      <c r="AP6">
        <v>3683.7</v>
      </c>
      <c r="AQ6">
        <v>73.3</v>
      </c>
      <c r="AR6">
        <v>58</v>
      </c>
      <c r="AS6">
        <v>15510</v>
      </c>
      <c r="AT6">
        <v>1.21</v>
      </c>
      <c r="AU6">
        <v>33.612000000000002</v>
      </c>
      <c r="AV6">
        <v>15309</v>
      </c>
      <c r="AW6">
        <v>0</v>
      </c>
      <c r="AX6" s="29">
        <v>0.59</v>
      </c>
      <c r="AY6">
        <v>0.86038461538461541</v>
      </c>
      <c r="AZ6" t="s">
        <v>69</v>
      </c>
      <c r="BA6" t="s">
        <v>231</v>
      </c>
      <c r="BB6">
        <v>2</v>
      </c>
      <c r="BC6" t="s">
        <v>265</v>
      </c>
      <c r="BD6">
        <v>6</v>
      </c>
      <c r="BE6">
        <v>10612.964</v>
      </c>
      <c r="BF6">
        <v>0.60719126155520742</v>
      </c>
      <c r="BG6">
        <v>0.52241802003807658</v>
      </c>
      <c r="BH6">
        <v>86567.687999999995</v>
      </c>
      <c r="BI6">
        <v>7.444000352648901E-2</v>
      </c>
      <c r="BJ6">
        <v>6.4047033803367667E-2</v>
      </c>
      <c r="BK6">
        <v>1</v>
      </c>
      <c r="BL6" t="s">
        <v>67</v>
      </c>
      <c r="BM6">
        <v>1</v>
      </c>
      <c r="BN6" t="s">
        <v>249</v>
      </c>
    </row>
    <row r="7" spans="1:66">
      <c r="A7" s="143" t="str">
        <f t="shared" si="0"/>
        <v>태양여객</v>
      </c>
      <c r="B7" s="143" t="str">
        <f t="shared" si="1"/>
        <v>571</v>
      </c>
      <c r="C7" s="144" t="str">
        <f t="shared" si="2"/>
        <v>71바7367</v>
      </c>
      <c r="D7" s="132" t="str">
        <f t="shared" si="3"/>
        <v>중형</v>
      </c>
      <c r="E7" s="128" t="str">
        <f t="shared" ref="E7:E25" si="16">AZ7</f>
        <v>S</v>
      </c>
      <c r="F7" s="151">
        <f t="shared" ref="F7:F25" si="17">G7/H7</f>
        <v>1.0088461538461539</v>
      </c>
      <c r="G7" s="152">
        <f t="shared" ref="G7:G25" si="18">AE7</f>
        <v>2.6230000000000002</v>
      </c>
      <c r="H7" s="153">
        <f t="shared" ref="H7:H25" si="19">AF7</f>
        <v>2.6</v>
      </c>
      <c r="I7" s="154">
        <f t="shared" si="4"/>
        <v>770.35699999999997</v>
      </c>
      <c r="J7" s="155">
        <f t="shared" si="5"/>
        <v>2.9146681720279545E-2</v>
      </c>
      <c r="K7" s="155">
        <f t="shared" si="6"/>
        <v>0.35922885282742362</v>
      </c>
      <c r="L7" s="155">
        <f t="shared" si="7"/>
        <v>0.28038948175975553</v>
      </c>
      <c r="M7" s="156">
        <f t="shared" si="8"/>
        <v>12.06</v>
      </c>
      <c r="N7" s="157">
        <f t="shared" si="9"/>
        <v>0.13</v>
      </c>
      <c r="O7" s="157">
        <f t="shared" si="10"/>
        <v>21.678000000000001</v>
      </c>
      <c r="P7" s="158">
        <f t="shared" si="11"/>
        <v>0</v>
      </c>
      <c r="Q7" s="159">
        <f t="shared" si="12"/>
        <v>74</v>
      </c>
      <c r="R7" s="160">
        <f t="shared" si="13"/>
        <v>27.317339315682304</v>
      </c>
      <c r="S7" s="145">
        <f t="shared" si="14"/>
        <v>1</v>
      </c>
      <c r="T7" s="145">
        <f t="shared" si="15"/>
        <v>167</v>
      </c>
      <c r="U7" t="s">
        <v>117</v>
      </c>
      <c r="V7" t="s">
        <v>120</v>
      </c>
      <c r="W7" s="4" t="s">
        <v>117</v>
      </c>
      <c r="X7" t="s">
        <v>120</v>
      </c>
      <c r="Y7" s="4" t="s">
        <v>181</v>
      </c>
      <c r="Z7" s="4" t="s">
        <v>174</v>
      </c>
      <c r="AA7" s="4" t="s">
        <v>48</v>
      </c>
      <c r="AB7" s="4">
        <v>533</v>
      </c>
      <c r="AC7" s="4">
        <v>770.35699999999997</v>
      </c>
      <c r="AD7" s="4">
        <v>293.68099999999998</v>
      </c>
      <c r="AE7" s="4">
        <v>2.6230000000000002</v>
      </c>
      <c r="AF7" s="4">
        <v>2.6</v>
      </c>
      <c r="AG7" s="4">
        <v>12.06</v>
      </c>
      <c r="AH7" s="4">
        <v>46.107204000000003</v>
      </c>
      <c r="AI7" s="4">
        <v>1.343872</v>
      </c>
      <c r="AJ7" s="4">
        <v>16.563037999999999</v>
      </c>
      <c r="AK7" s="4">
        <v>216</v>
      </c>
      <c r="AL7" s="4">
        <v>1</v>
      </c>
      <c r="AM7" s="4">
        <v>167</v>
      </c>
      <c r="AN7" s="4">
        <v>74</v>
      </c>
      <c r="AO7" s="4">
        <v>16.707953</v>
      </c>
      <c r="AP7" s="4">
        <v>128</v>
      </c>
      <c r="AQ7" s="4">
        <v>0</v>
      </c>
      <c r="AR7" s="4">
        <v>4</v>
      </c>
      <c r="AS7" s="4">
        <v>472</v>
      </c>
      <c r="AT7" s="4">
        <v>0.13</v>
      </c>
      <c r="AU7" s="4">
        <v>21.678000000000001</v>
      </c>
      <c r="AV7" s="4">
        <v>6719</v>
      </c>
      <c r="AW7" s="4">
        <v>0</v>
      </c>
      <c r="AX7" s="30">
        <v>0.61</v>
      </c>
      <c r="AY7">
        <v>1.0088461538461539</v>
      </c>
      <c r="AZ7" t="s">
        <v>71</v>
      </c>
      <c r="BA7" t="s">
        <v>232</v>
      </c>
      <c r="BB7">
        <v>1</v>
      </c>
      <c r="BC7" t="s">
        <v>266</v>
      </c>
      <c r="BD7">
        <v>4</v>
      </c>
      <c r="BE7">
        <v>770.35699999999997</v>
      </c>
      <c r="BF7">
        <v>1</v>
      </c>
      <c r="BG7">
        <v>1.0088461538461539</v>
      </c>
      <c r="BH7">
        <v>86567.687999999995</v>
      </c>
      <c r="BI7">
        <v>8.8988977041872721E-3</v>
      </c>
      <c r="BJ7">
        <v>8.9776187223396982E-3</v>
      </c>
      <c r="BK7">
        <v>1</v>
      </c>
      <c r="BL7" t="s">
        <v>68</v>
      </c>
      <c r="BM7">
        <v>2</v>
      </c>
      <c r="BN7" t="s">
        <v>249</v>
      </c>
    </row>
    <row r="8" spans="1:66">
      <c r="A8" s="140" t="str">
        <f t="shared" ref="A8:A25" si="20">W8</f>
        <v>태양여객</v>
      </c>
      <c r="B8" s="140" t="str">
        <f t="shared" si="1"/>
        <v>581</v>
      </c>
      <c r="C8" s="141" t="str">
        <f t="shared" ref="C8:C25" si="21">Y8</f>
        <v>71바5260</v>
      </c>
      <c r="D8" s="115" t="str">
        <f t="shared" ref="D8:D25" si="22">Z8</f>
        <v>중형</v>
      </c>
      <c r="E8" s="111" t="str">
        <f t="shared" si="16"/>
        <v>D</v>
      </c>
      <c r="F8" s="161">
        <f t="shared" si="17"/>
        <v>0.80719999999999992</v>
      </c>
      <c r="G8" s="162">
        <f t="shared" si="18"/>
        <v>2.0179999999999998</v>
      </c>
      <c r="H8" s="163">
        <f t="shared" si="19"/>
        <v>2.5</v>
      </c>
      <c r="I8" s="164">
        <f t="shared" ref="I8:I25" si="23">AC8</f>
        <v>1243.25</v>
      </c>
      <c r="J8" s="165">
        <f t="shared" ref="J8:J25" si="24">AI8/AH8</f>
        <v>6.3546905189799691E-2</v>
      </c>
      <c r="K8" s="165">
        <f t="shared" ref="K8:K25" si="25">AJ8/AH8</f>
        <v>0.39253211948072314</v>
      </c>
      <c r="L8" s="165">
        <f t="shared" ref="L8:L25" si="26">AK8/AC8</f>
        <v>0.14236879147395939</v>
      </c>
      <c r="M8" s="166">
        <f t="shared" ref="M8:M25" si="27">AG8</f>
        <v>6.7930000000000001</v>
      </c>
      <c r="N8" s="167">
        <f t="shared" ref="N8:N25" si="28">IF(AW8=0,AT8,"속도계이상")</f>
        <v>0.48299999999999998</v>
      </c>
      <c r="O8" s="167">
        <f t="shared" ref="O8:O25" si="29">IF(AW8=0,AU8,"속도계이상")</f>
        <v>2.6539999999999999</v>
      </c>
      <c r="P8" s="168">
        <f t="shared" ref="P8:P25" si="30">AQ8/60</f>
        <v>0</v>
      </c>
      <c r="Q8" s="169">
        <f t="shared" ref="Q8:Q25" si="31">AN8</f>
        <v>73</v>
      </c>
      <c r="R8" s="170">
        <f t="shared" ref="R8:R25" si="32">AC8/(AH8-AI8-AJ8)</f>
        <v>17.845327139546715</v>
      </c>
      <c r="S8" s="142">
        <f t="shared" ref="S8:S25" si="33">IF(AW8=0,AL8,"속도계이상")</f>
        <v>6</v>
      </c>
      <c r="T8" s="142">
        <f t="shared" ref="T8:T25" si="34">IF(AW8=0,AM8,"속도계이상")</f>
        <v>33</v>
      </c>
      <c r="U8" t="s">
        <v>117</v>
      </c>
      <c r="V8" s="5" t="s">
        <v>121</v>
      </c>
      <c r="W8" t="s">
        <v>117</v>
      </c>
      <c r="X8" s="5" t="s">
        <v>121</v>
      </c>
      <c r="Y8" t="s">
        <v>182</v>
      </c>
      <c r="Z8" t="s">
        <v>174</v>
      </c>
      <c r="AA8" t="s">
        <v>178</v>
      </c>
      <c r="AB8">
        <v>533</v>
      </c>
      <c r="AC8" s="1">
        <v>1243.25</v>
      </c>
      <c r="AD8" s="1">
        <v>616.04100000000005</v>
      </c>
      <c r="AE8" s="28">
        <v>2.0179999999999998</v>
      </c>
      <c r="AF8">
        <v>2.5</v>
      </c>
      <c r="AG8">
        <v>6.7930000000000001</v>
      </c>
      <c r="AH8">
        <v>128.08496299999999</v>
      </c>
      <c r="AI8">
        <v>8.1394029999999997</v>
      </c>
      <c r="AJ8">
        <v>50.277462</v>
      </c>
      <c r="AK8">
        <v>177</v>
      </c>
      <c r="AL8">
        <v>6</v>
      </c>
      <c r="AM8">
        <v>33</v>
      </c>
      <c r="AN8">
        <v>73</v>
      </c>
      <c r="AO8">
        <v>9.7064470000000007</v>
      </c>
      <c r="AP8">
        <v>38.4</v>
      </c>
      <c r="AQ8">
        <v>0</v>
      </c>
      <c r="AR8">
        <v>32</v>
      </c>
      <c r="AS8">
        <v>14187</v>
      </c>
      <c r="AT8">
        <v>0.48299999999999998</v>
      </c>
      <c r="AU8">
        <v>2.6539999999999999</v>
      </c>
      <c r="AV8">
        <v>0</v>
      </c>
      <c r="AW8">
        <v>0</v>
      </c>
      <c r="AX8" s="29">
        <v>0.52</v>
      </c>
      <c r="AY8">
        <v>0.80719999999999992</v>
      </c>
      <c r="AZ8" t="s">
        <v>67</v>
      </c>
      <c r="BA8" t="s">
        <v>233</v>
      </c>
      <c r="BB8">
        <v>1</v>
      </c>
      <c r="BC8" t="s">
        <v>235</v>
      </c>
      <c r="BD8">
        <v>1</v>
      </c>
      <c r="BE8">
        <v>8779.4290000000001</v>
      </c>
      <c r="BF8">
        <v>0.14160943724244482</v>
      </c>
      <c r="BG8">
        <v>0.11430713774210145</v>
      </c>
      <c r="BH8">
        <v>86567.687999999995</v>
      </c>
      <c r="BI8">
        <v>1.436159413198144E-2</v>
      </c>
      <c r="BJ8">
        <v>1.1592678783335418E-2</v>
      </c>
      <c r="BK8">
        <v>1</v>
      </c>
      <c r="BL8" t="s">
        <v>67</v>
      </c>
      <c r="BM8">
        <v>0</v>
      </c>
      <c r="BN8" t="s">
        <v>229</v>
      </c>
    </row>
    <row r="9" spans="1:66">
      <c r="A9" s="143" t="str">
        <f t="shared" si="20"/>
        <v>태양여객</v>
      </c>
      <c r="B9" s="143" t="str">
        <f t="shared" si="1"/>
        <v>581</v>
      </c>
      <c r="C9" s="144" t="str">
        <f t="shared" si="21"/>
        <v>71바7194</v>
      </c>
      <c r="D9" s="132" t="str">
        <f t="shared" si="22"/>
        <v>중형</v>
      </c>
      <c r="E9" s="128" t="str">
        <f t="shared" si="16"/>
        <v>C</v>
      </c>
      <c r="F9" s="151">
        <f t="shared" si="17"/>
        <v>0.88439999999999996</v>
      </c>
      <c r="G9" s="152">
        <f t="shared" si="18"/>
        <v>2.2109999999999999</v>
      </c>
      <c r="H9" s="153">
        <f t="shared" si="19"/>
        <v>2.5</v>
      </c>
      <c r="I9" s="154">
        <f t="shared" si="23"/>
        <v>2377.9360000000001</v>
      </c>
      <c r="J9" s="155">
        <f t="shared" si="24"/>
        <v>3.0043636839603437E-2</v>
      </c>
      <c r="K9" s="155">
        <f t="shared" si="25"/>
        <v>0.37796168910031286</v>
      </c>
      <c r="L9" s="155">
        <f t="shared" si="26"/>
        <v>0.19638880104426695</v>
      </c>
      <c r="M9" s="156">
        <f t="shared" si="27"/>
        <v>8.5050000000000008</v>
      </c>
      <c r="N9" s="157">
        <f t="shared" si="28"/>
        <v>0.252</v>
      </c>
      <c r="O9" s="157">
        <f t="shared" si="29"/>
        <v>5.8869999999999996</v>
      </c>
      <c r="P9" s="158">
        <f t="shared" si="30"/>
        <v>0</v>
      </c>
      <c r="Q9" s="159">
        <f t="shared" si="31"/>
        <v>69</v>
      </c>
      <c r="R9" s="160">
        <f t="shared" si="32"/>
        <v>19.704870602512525</v>
      </c>
      <c r="S9" s="145">
        <f t="shared" si="33"/>
        <v>6</v>
      </c>
      <c r="T9" s="145">
        <f t="shared" si="34"/>
        <v>140</v>
      </c>
      <c r="U9" t="s">
        <v>117</v>
      </c>
      <c r="V9" s="5" t="s">
        <v>121</v>
      </c>
      <c r="W9" t="s">
        <v>117</v>
      </c>
      <c r="X9" s="5" t="s">
        <v>121</v>
      </c>
      <c r="Y9" t="s">
        <v>183</v>
      </c>
      <c r="Z9" t="s">
        <v>174</v>
      </c>
      <c r="AA9" t="s">
        <v>48</v>
      </c>
      <c r="AB9">
        <v>533</v>
      </c>
      <c r="AC9" s="1">
        <v>2377.9360000000001</v>
      </c>
      <c r="AD9" s="1">
        <v>1075.385</v>
      </c>
      <c r="AE9" s="28">
        <v>2.2109999999999999</v>
      </c>
      <c r="AF9">
        <v>2.5</v>
      </c>
      <c r="AG9">
        <v>8.5050000000000008</v>
      </c>
      <c r="AH9">
        <v>203.84908899999999</v>
      </c>
      <c r="AI9">
        <v>6.1243679999999996</v>
      </c>
      <c r="AJ9">
        <v>77.047145999999998</v>
      </c>
      <c r="AK9">
        <v>467</v>
      </c>
      <c r="AL9">
        <v>6</v>
      </c>
      <c r="AM9">
        <v>140</v>
      </c>
      <c r="AN9">
        <v>69</v>
      </c>
      <c r="AO9">
        <v>11.665177999999999</v>
      </c>
      <c r="AP9">
        <v>5.2</v>
      </c>
      <c r="AQ9">
        <v>0</v>
      </c>
      <c r="AR9">
        <v>18</v>
      </c>
      <c r="AS9">
        <v>5142</v>
      </c>
      <c r="AT9">
        <v>0.252</v>
      </c>
      <c r="AU9">
        <v>5.8869999999999996</v>
      </c>
      <c r="AV9">
        <v>16440</v>
      </c>
      <c r="AW9">
        <v>0</v>
      </c>
      <c r="AX9" s="29">
        <v>0.57999999999999996</v>
      </c>
      <c r="AY9">
        <v>0.88439999999999996</v>
      </c>
      <c r="AZ9" t="s">
        <v>69</v>
      </c>
      <c r="BA9" t="s">
        <v>233</v>
      </c>
      <c r="BB9">
        <v>1</v>
      </c>
      <c r="BC9" t="s">
        <v>250</v>
      </c>
      <c r="BD9">
        <v>4</v>
      </c>
      <c r="BE9">
        <v>8779.4290000000001</v>
      </c>
      <c r="BF9">
        <v>0.27085315001693167</v>
      </c>
      <c r="BG9">
        <v>0.23954252587497435</v>
      </c>
      <c r="BH9">
        <v>86567.687999999995</v>
      </c>
      <c r="BI9">
        <v>2.7469094473217309E-2</v>
      </c>
      <c r="BJ9">
        <v>2.4293667152113386E-2</v>
      </c>
      <c r="BK9">
        <v>1</v>
      </c>
      <c r="BL9" t="s">
        <v>66</v>
      </c>
      <c r="BM9">
        <v>-2</v>
      </c>
      <c r="BN9" t="s">
        <v>267</v>
      </c>
    </row>
    <row r="10" spans="1:66">
      <c r="A10" s="140" t="str">
        <f t="shared" si="20"/>
        <v>태양여객</v>
      </c>
      <c r="B10" s="140" t="str">
        <f t="shared" si="1"/>
        <v>581</v>
      </c>
      <c r="C10" s="141" t="str">
        <f t="shared" si="21"/>
        <v>71바7352</v>
      </c>
      <c r="D10" s="115" t="str">
        <f t="shared" si="22"/>
        <v>중형</v>
      </c>
      <c r="E10" s="111" t="str">
        <f t="shared" si="16"/>
        <v>F</v>
      </c>
      <c r="F10" s="161">
        <f t="shared" si="17"/>
        <v>0.74720000000000009</v>
      </c>
      <c r="G10" s="162">
        <f t="shared" si="18"/>
        <v>1.8680000000000001</v>
      </c>
      <c r="H10" s="163">
        <f t="shared" si="19"/>
        <v>2.5</v>
      </c>
      <c r="I10" s="164">
        <f t="shared" si="23"/>
        <v>4126.0119999999997</v>
      </c>
      <c r="J10" s="165">
        <f t="shared" si="24"/>
        <v>4.8696888423816122E-2</v>
      </c>
      <c r="K10" s="165">
        <f t="shared" si="25"/>
        <v>0.37994204672953624</v>
      </c>
      <c r="L10" s="165">
        <f t="shared" si="26"/>
        <v>0.10930651680121144</v>
      </c>
      <c r="M10" s="166">
        <f t="shared" si="27"/>
        <v>6.2329999999999997</v>
      </c>
      <c r="N10" s="167">
        <f t="shared" si="28"/>
        <v>0.46</v>
      </c>
      <c r="O10" s="167">
        <f t="shared" si="29"/>
        <v>3.0539999999999998</v>
      </c>
      <c r="P10" s="168">
        <f t="shared" si="30"/>
        <v>0</v>
      </c>
      <c r="Q10" s="169">
        <f t="shared" si="31"/>
        <v>74</v>
      </c>
      <c r="R10" s="170">
        <f t="shared" si="32"/>
        <v>19.624535498916885</v>
      </c>
      <c r="S10" s="142">
        <f t="shared" si="33"/>
        <v>19</v>
      </c>
      <c r="T10" s="142">
        <f t="shared" si="34"/>
        <v>126</v>
      </c>
      <c r="U10" t="s">
        <v>117</v>
      </c>
      <c r="V10" t="s">
        <v>121</v>
      </c>
      <c r="W10" s="4" t="s">
        <v>117</v>
      </c>
      <c r="X10" t="s">
        <v>121</v>
      </c>
      <c r="Y10" s="4" t="s">
        <v>184</v>
      </c>
      <c r="Z10" s="4" t="s">
        <v>174</v>
      </c>
      <c r="AA10" s="4" t="s">
        <v>178</v>
      </c>
      <c r="AB10" s="4">
        <v>533</v>
      </c>
      <c r="AC10" s="4">
        <v>4126.0119999999997</v>
      </c>
      <c r="AD10" s="4">
        <v>2208.2080000000001</v>
      </c>
      <c r="AE10" s="4">
        <v>1.8680000000000001</v>
      </c>
      <c r="AF10" s="4">
        <v>2.5</v>
      </c>
      <c r="AG10" s="4">
        <v>6.2329999999999997</v>
      </c>
      <c r="AH10" s="4">
        <v>367.97681699999998</v>
      </c>
      <c r="AI10" s="4">
        <v>17.919326000000002</v>
      </c>
      <c r="AJ10" s="4">
        <v>139.809865</v>
      </c>
      <c r="AK10" s="4">
        <v>451</v>
      </c>
      <c r="AL10" s="4">
        <v>19</v>
      </c>
      <c r="AM10" s="4">
        <v>126</v>
      </c>
      <c r="AN10" s="4">
        <v>74</v>
      </c>
      <c r="AO10" s="4">
        <v>11.212695</v>
      </c>
      <c r="AP10" s="4">
        <v>88.7</v>
      </c>
      <c r="AQ10" s="4">
        <v>0</v>
      </c>
      <c r="AR10" s="4">
        <v>83</v>
      </c>
      <c r="AS10" s="4">
        <v>29429</v>
      </c>
      <c r="AT10" s="4">
        <v>0.46</v>
      </c>
      <c r="AU10" s="4">
        <v>3.0539999999999998</v>
      </c>
      <c r="AV10" s="4">
        <v>20224</v>
      </c>
      <c r="AW10" s="4">
        <v>0</v>
      </c>
      <c r="AX10" s="30">
        <v>0.42</v>
      </c>
      <c r="AY10">
        <v>0.74720000000000009</v>
      </c>
      <c r="AZ10" t="s">
        <v>70</v>
      </c>
      <c r="BA10" t="s">
        <v>233</v>
      </c>
      <c r="BB10">
        <v>1</v>
      </c>
      <c r="BC10" t="s">
        <v>236</v>
      </c>
      <c r="BD10">
        <v>5</v>
      </c>
      <c r="BE10">
        <v>8779.4290000000001</v>
      </c>
      <c r="BF10">
        <v>0.46996359330430254</v>
      </c>
      <c r="BG10">
        <v>0.35115679691697488</v>
      </c>
      <c r="BH10">
        <v>86567.687999999995</v>
      </c>
      <c r="BI10">
        <v>4.7662264007790063E-2</v>
      </c>
      <c r="BJ10">
        <v>3.5613243666620741E-2</v>
      </c>
      <c r="BK10">
        <v>1</v>
      </c>
      <c r="BL10" t="s">
        <v>70</v>
      </c>
      <c r="BM10">
        <v>0</v>
      </c>
      <c r="BN10" t="s">
        <v>229</v>
      </c>
    </row>
    <row r="11" spans="1:66">
      <c r="A11" s="143" t="str">
        <f t="shared" si="20"/>
        <v>태양여객</v>
      </c>
      <c r="B11" s="143" t="str">
        <f t="shared" si="1"/>
        <v>581</v>
      </c>
      <c r="C11" s="144" t="str">
        <f t="shared" si="21"/>
        <v>72바1916</v>
      </c>
      <c r="D11" s="132" t="str">
        <f t="shared" si="22"/>
        <v>중형</v>
      </c>
      <c r="E11" s="128" t="str">
        <f t="shared" si="16"/>
        <v>F</v>
      </c>
      <c r="F11" s="151">
        <f t="shared" si="17"/>
        <v>0.7208</v>
      </c>
      <c r="G11" s="152">
        <f t="shared" si="18"/>
        <v>1.802</v>
      </c>
      <c r="H11" s="153">
        <f t="shared" si="19"/>
        <v>2.5</v>
      </c>
      <c r="I11" s="154">
        <f t="shared" si="23"/>
        <v>1032.231</v>
      </c>
      <c r="J11" s="155">
        <f t="shared" si="24"/>
        <v>3.9008727511969342E-2</v>
      </c>
      <c r="K11" s="155">
        <f t="shared" si="25"/>
        <v>0.38155074520366283</v>
      </c>
      <c r="L11" s="155">
        <f t="shared" si="26"/>
        <v>0.17825467361472383</v>
      </c>
      <c r="M11" s="156">
        <f t="shared" si="27"/>
        <v>6.351</v>
      </c>
      <c r="N11" s="157">
        <f t="shared" si="28"/>
        <v>0.77500000000000002</v>
      </c>
      <c r="O11" s="157">
        <f t="shared" si="29"/>
        <v>10.753</v>
      </c>
      <c r="P11" s="158">
        <f t="shared" si="30"/>
        <v>0</v>
      </c>
      <c r="Q11" s="159">
        <f t="shared" si="31"/>
        <v>130</v>
      </c>
      <c r="R11" s="160">
        <f t="shared" si="32"/>
        <v>22.913563187813562</v>
      </c>
      <c r="S11" s="145">
        <f t="shared" si="33"/>
        <v>8</v>
      </c>
      <c r="T11" s="145">
        <f t="shared" si="34"/>
        <v>111</v>
      </c>
      <c r="U11" t="s">
        <v>117</v>
      </c>
      <c r="V11" s="5" t="s">
        <v>121</v>
      </c>
      <c r="W11" t="s">
        <v>117</v>
      </c>
      <c r="X11" s="5" t="s">
        <v>121</v>
      </c>
      <c r="Y11" t="s">
        <v>185</v>
      </c>
      <c r="Z11" t="s">
        <v>174</v>
      </c>
      <c r="AA11" t="s">
        <v>178</v>
      </c>
      <c r="AB11">
        <v>533</v>
      </c>
      <c r="AC11" s="1">
        <v>1032.231</v>
      </c>
      <c r="AD11" s="1">
        <v>572.779</v>
      </c>
      <c r="AE11" s="28">
        <v>1.802</v>
      </c>
      <c r="AF11">
        <v>2.5</v>
      </c>
      <c r="AG11">
        <v>6.351</v>
      </c>
      <c r="AH11">
        <v>77.745525000000001</v>
      </c>
      <c r="AI11">
        <v>3.0327540000000002</v>
      </c>
      <c r="AJ11">
        <v>29.663862999999999</v>
      </c>
      <c r="AK11">
        <v>184</v>
      </c>
      <c r="AL11">
        <v>8</v>
      </c>
      <c r="AM11">
        <v>111</v>
      </c>
      <c r="AN11">
        <v>130</v>
      </c>
      <c r="AO11">
        <v>13.277047</v>
      </c>
      <c r="AP11">
        <v>46.8</v>
      </c>
      <c r="AQ11">
        <v>0</v>
      </c>
      <c r="AR11">
        <v>28</v>
      </c>
      <c r="AS11">
        <v>9210</v>
      </c>
      <c r="AT11">
        <v>0.77500000000000002</v>
      </c>
      <c r="AU11">
        <v>10.753</v>
      </c>
      <c r="AV11">
        <v>2169</v>
      </c>
      <c r="AW11">
        <v>0</v>
      </c>
      <c r="AX11" s="29">
        <v>0.35</v>
      </c>
      <c r="AY11">
        <v>0.7208</v>
      </c>
      <c r="AZ11" t="s">
        <v>70</v>
      </c>
      <c r="BA11" t="s">
        <v>233</v>
      </c>
      <c r="BB11">
        <v>2</v>
      </c>
      <c r="BC11" t="s">
        <v>234</v>
      </c>
      <c r="BD11">
        <v>3</v>
      </c>
      <c r="BE11">
        <v>8779.4290000000001</v>
      </c>
      <c r="BF11">
        <v>0.11757381943632098</v>
      </c>
      <c r="BG11">
        <v>8.4747209049700165E-2</v>
      </c>
      <c r="BH11">
        <v>86567.687999999995</v>
      </c>
      <c r="BI11">
        <v>1.1923975606233126E-2</v>
      </c>
      <c r="BJ11">
        <v>8.5948016169728365E-3</v>
      </c>
      <c r="BK11">
        <v>1</v>
      </c>
      <c r="BL11" t="s">
        <v>70</v>
      </c>
      <c r="BM11">
        <v>0</v>
      </c>
      <c r="BN11" t="s">
        <v>229</v>
      </c>
    </row>
    <row r="12" spans="1:66" s="2" customFormat="1">
      <c r="A12" s="140" t="str">
        <f t="shared" si="20"/>
        <v>태양여객</v>
      </c>
      <c r="B12" s="140" t="str">
        <f t="shared" si="1"/>
        <v>583</v>
      </c>
      <c r="C12" s="141" t="str">
        <f t="shared" si="21"/>
        <v>71바5259</v>
      </c>
      <c r="D12" s="115" t="str">
        <f t="shared" si="22"/>
        <v>중형</v>
      </c>
      <c r="E12" s="111" t="str">
        <f t="shared" si="16"/>
        <v>F</v>
      </c>
      <c r="F12" s="161">
        <f t="shared" si="17"/>
        <v>0.79259259259259263</v>
      </c>
      <c r="G12" s="162">
        <f t="shared" si="18"/>
        <v>2.14</v>
      </c>
      <c r="H12" s="163">
        <f t="shared" si="19"/>
        <v>2.7</v>
      </c>
      <c r="I12" s="164">
        <f t="shared" si="23"/>
        <v>702.06</v>
      </c>
      <c r="J12" s="165">
        <f t="shared" si="24"/>
        <v>2.4793478220217983E-2</v>
      </c>
      <c r="K12" s="165">
        <f t="shared" si="25"/>
        <v>0.38657690490837349</v>
      </c>
      <c r="L12" s="165">
        <f t="shared" si="26"/>
        <v>0.26351024128991823</v>
      </c>
      <c r="M12" s="166">
        <f t="shared" si="27"/>
        <v>11.859</v>
      </c>
      <c r="N12" s="167">
        <f t="shared" si="28"/>
        <v>0.997</v>
      </c>
      <c r="O12" s="167">
        <f t="shared" si="29"/>
        <v>22.648</v>
      </c>
      <c r="P12" s="168">
        <f t="shared" si="30"/>
        <v>0.65666666666666662</v>
      </c>
      <c r="Q12" s="169">
        <f t="shared" si="31"/>
        <v>94</v>
      </c>
      <c r="R12" s="170">
        <f t="shared" si="32"/>
        <v>24.919789626799467</v>
      </c>
      <c r="S12" s="142">
        <f t="shared" si="33"/>
        <v>7</v>
      </c>
      <c r="T12" s="142">
        <f t="shared" si="34"/>
        <v>159</v>
      </c>
      <c r="U12" t="s">
        <v>117</v>
      </c>
      <c r="V12" s="5" t="s">
        <v>122</v>
      </c>
      <c r="W12" t="s">
        <v>117</v>
      </c>
      <c r="X12" s="5" t="s">
        <v>122</v>
      </c>
      <c r="Y12" t="s">
        <v>268</v>
      </c>
      <c r="Z12" t="s">
        <v>174</v>
      </c>
      <c r="AA12" t="s">
        <v>48</v>
      </c>
      <c r="AB12">
        <v>533</v>
      </c>
      <c r="AC12" s="1">
        <v>702.06</v>
      </c>
      <c r="AD12" s="1">
        <v>328.02600000000001</v>
      </c>
      <c r="AE12" s="28">
        <v>2.14</v>
      </c>
      <c r="AF12">
        <v>2.7</v>
      </c>
      <c r="AG12">
        <v>11.859</v>
      </c>
      <c r="AH12">
        <v>47.861659000000003</v>
      </c>
      <c r="AI12">
        <v>1.1866570000000001</v>
      </c>
      <c r="AJ12">
        <v>18.502212</v>
      </c>
      <c r="AK12">
        <v>185</v>
      </c>
      <c r="AL12">
        <v>7</v>
      </c>
      <c r="AM12">
        <v>159</v>
      </c>
      <c r="AN12">
        <v>94</v>
      </c>
      <c r="AO12">
        <v>14.668526</v>
      </c>
      <c r="AP12">
        <v>341.7</v>
      </c>
      <c r="AQ12">
        <v>39.4</v>
      </c>
      <c r="AR12">
        <v>14</v>
      </c>
      <c r="AS12">
        <v>7616</v>
      </c>
      <c r="AT12">
        <v>0.997</v>
      </c>
      <c r="AU12">
        <v>22.648</v>
      </c>
      <c r="AV12">
        <v>0</v>
      </c>
      <c r="AW12">
        <v>0</v>
      </c>
      <c r="AX12" s="29">
        <v>0.54</v>
      </c>
      <c r="AY12" s="2">
        <v>0.79259259259259263</v>
      </c>
      <c r="AZ12" s="2" t="s">
        <v>70</v>
      </c>
      <c r="BA12" s="2" t="s">
        <v>237</v>
      </c>
      <c r="BB12" s="2">
        <v>1</v>
      </c>
      <c r="BC12" s="2" t="s">
        <v>269</v>
      </c>
      <c r="BD12" s="2">
        <v>1</v>
      </c>
      <c r="BE12" s="2">
        <v>35917.241999999998</v>
      </c>
      <c r="BF12" s="2">
        <v>1.9546601044701593E-2</v>
      </c>
      <c r="BG12" s="2">
        <v>1.5492491198393115E-2</v>
      </c>
      <c r="BH12" s="2">
        <v>86567.687999999995</v>
      </c>
      <c r="BI12" s="2">
        <v>8.1099543746622881E-3</v>
      </c>
      <c r="BJ12" s="2">
        <v>6.4278897636212209E-3</v>
      </c>
      <c r="BK12" s="2">
        <v>1</v>
      </c>
      <c r="BL12" s="2" t="s">
        <v>256</v>
      </c>
      <c r="BM12" s="2" t="s">
        <v>257</v>
      </c>
      <c r="BN12" s="2" t="s">
        <v>256</v>
      </c>
    </row>
    <row r="13" spans="1:66">
      <c r="A13" s="143" t="str">
        <f t="shared" si="20"/>
        <v>태양여객</v>
      </c>
      <c r="B13" s="143" t="str">
        <f t="shared" si="1"/>
        <v>583</v>
      </c>
      <c r="C13" s="144" t="str">
        <f t="shared" si="21"/>
        <v>71바6557</v>
      </c>
      <c r="D13" s="132" t="str">
        <f t="shared" si="22"/>
        <v>중형</v>
      </c>
      <c r="E13" s="128" t="str">
        <f t="shared" si="16"/>
        <v>C</v>
      </c>
      <c r="F13" s="151">
        <f t="shared" si="17"/>
        <v>0.87740740740740741</v>
      </c>
      <c r="G13" s="152">
        <f t="shared" si="18"/>
        <v>2.3690000000000002</v>
      </c>
      <c r="H13" s="153">
        <f t="shared" si="19"/>
        <v>2.7</v>
      </c>
      <c r="I13" s="154">
        <f t="shared" si="23"/>
        <v>5262.9070000000002</v>
      </c>
      <c r="J13" s="155">
        <f t="shared" si="24"/>
        <v>2.3619810888416935E-2</v>
      </c>
      <c r="K13" s="155">
        <f t="shared" si="25"/>
        <v>0.35062470064991896</v>
      </c>
      <c r="L13" s="155">
        <f t="shared" si="26"/>
        <v>0.28406354130901418</v>
      </c>
      <c r="M13" s="156">
        <f t="shared" si="27"/>
        <v>10.337999999999999</v>
      </c>
      <c r="N13" s="157">
        <f t="shared" si="28"/>
        <v>0.32300000000000001</v>
      </c>
      <c r="O13" s="157">
        <f t="shared" si="29"/>
        <v>15.125</v>
      </c>
      <c r="P13" s="158">
        <f t="shared" si="30"/>
        <v>0</v>
      </c>
      <c r="Q13" s="159">
        <f t="shared" si="31"/>
        <v>79</v>
      </c>
      <c r="R13" s="160">
        <f t="shared" si="32"/>
        <v>23.205219489739381</v>
      </c>
      <c r="S13" s="145">
        <f t="shared" si="33"/>
        <v>17</v>
      </c>
      <c r="T13" s="145">
        <f t="shared" si="34"/>
        <v>796</v>
      </c>
      <c r="U13" t="s">
        <v>117</v>
      </c>
      <c r="V13" t="s">
        <v>122</v>
      </c>
      <c r="W13" s="4" t="s">
        <v>117</v>
      </c>
      <c r="X13" t="s">
        <v>122</v>
      </c>
      <c r="Y13" s="4" t="s">
        <v>186</v>
      </c>
      <c r="Z13" s="4" t="s">
        <v>174</v>
      </c>
      <c r="AA13" s="4" t="s">
        <v>48</v>
      </c>
      <c r="AB13" s="4">
        <v>533</v>
      </c>
      <c r="AC13" s="4">
        <v>5262.9070000000002</v>
      </c>
      <c r="AD13" s="4">
        <v>2221.4209999999998</v>
      </c>
      <c r="AE13" s="4">
        <v>2.3690000000000002</v>
      </c>
      <c r="AF13" s="4">
        <v>2.7</v>
      </c>
      <c r="AG13" s="4">
        <v>10.337999999999999</v>
      </c>
      <c r="AH13" s="4">
        <v>362.43935399999998</v>
      </c>
      <c r="AI13" s="4">
        <v>8.5607489999999995</v>
      </c>
      <c r="AJ13" s="4">
        <v>127.08019</v>
      </c>
      <c r="AK13" s="4">
        <v>1495</v>
      </c>
      <c r="AL13" s="4">
        <v>17</v>
      </c>
      <c r="AM13" s="4">
        <v>796</v>
      </c>
      <c r="AN13" s="4">
        <v>79</v>
      </c>
      <c r="AO13" s="4">
        <v>14.520792999999999</v>
      </c>
      <c r="AP13" s="4">
        <v>1123.9000000000001</v>
      </c>
      <c r="AQ13" s="4">
        <v>0</v>
      </c>
      <c r="AR13" s="4">
        <v>74</v>
      </c>
      <c r="AS13" s="4">
        <v>27191</v>
      </c>
      <c r="AT13" s="4">
        <v>0.32300000000000001</v>
      </c>
      <c r="AU13" s="4">
        <v>15.125</v>
      </c>
      <c r="AV13" s="4">
        <v>5417</v>
      </c>
      <c r="AW13" s="4">
        <v>0</v>
      </c>
      <c r="AX13" s="30">
        <v>0.59</v>
      </c>
      <c r="AY13">
        <v>0.87740740740740741</v>
      </c>
      <c r="AZ13" t="s">
        <v>69</v>
      </c>
      <c r="BA13" t="s">
        <v>237</v>
      </c>
      <c r="BB13">
        <v>1</v>
      </c>
      <c r="BC13" t="s">
        <v>238</v>
      </c>
      <c r="BD13">
        <v>3</v>
      </c>
      <c r="BE13">
        <v>35917.241999999998</v>
      </c>
      <c r="BF13">
        <v>0.14652870618517982</v>
      </c>
      <c r="BG13">
        <v>0.12856537220470038</v>
      </c>
      <c r="BH13">
        <v>86567.687999999995</v>
      </c>
      <c r="BI13">
        <v>6.0795281953238724E-2</v>
      </c>
      <c r="BJ13">
        <v>5.3342230721193533E-2</v>
      </c>
      <c r="BK13">
        <v>1</v>
      </c>
      <c r="BL13" t="s">
        <v>69</v>
      </c>
      <c r="BM13">
        <v>0</v>
      </c>
      <c r="BN13" t="s">
        <v>229</v>
      </c>
    </row>
    <row r="14" spans="1:66">
      <c r="A14" s="140" t="str">
        <f t="shared" si="20"/>
        <v>태양여객</v>
      </c>
      <c r="B14" s="140" t="str">
        <f t="shared" si="1"/>
        <v>583</v>
      </c>
      <c r="C14" s="141" t="str">
        <f t="shared" si="21"/>
        <v>71바7013</v>
      </c>
      <c r="D14" s="115" t="str">
        <f t="shared" si="22"/>
        <v>중형</v>
      </c>
      <c r="E14" s="111" t="str">
        <f t="shared" si="16"/>
        <v>C</v>
      </c>
      <c r="F14" s="161">
        <f t="shared" si="17"/>
        <v>0.87192307692307691</v>
      </c>
      <c r="G14" s="162">
        <f t="shared" si="18"/>
        <v>2.2669999999999999</v>
      </c>
      <c r="H14" s="163">
        <f t="shared" si="19"/>
        <v>2.6</v>
      </c>
      <c r="I14" s="164">
        <f t="shared" si="23"/>
        <v>5535.2240000000002</v>
      </c>
      <c r="J14" s="165">
        <f t="shared" si="24"/>
        <v>2.1257266121413248E-2</v>
      </c>
      <c r="K14" s="165">
        <f t="shared" si="25"/>
        <v>0.326857406545772</v>
      </c>
      <c r="L14" s="165">
        <f t="shared" si="26"/>
        <v>0.24678314734868903</v>
      </c>
      <c r="M14" s="166">
        <f t="shared" si="27"/>
        <v>10.202999999999999</v>
      </c>
      <c r="N14" s="167">
        <f t="shared" si="28"/>
        <v>0</v>
      </c>
      <c r="O14" s="167">
        <f t="shared" si="29"/>
        <v>8.69</v>
      </c>
      <c r="P14" s="168">
        <f t="shared" si="30"/>
        <v>0.14166666666666666</v>
      </c>
      <c r="Q14" s="169">
        <f t="shared" si="31"/>
        <v>90</v>
      </c>
      <c r="R14" s="170">
        <f t="shared" si="32"/>
        <v>23.217127622577785</v>
      </c>
      <c r="S14" s="142">
        <f t="shared" si="33"/>
        <v>0</v>
      </c>
      <c r="T14" s="142">
        <f t="shared" si="34"/>
        <v>481</v>
      </c>
      <c r="U14" t="s">
        <v>117</v>
      </c>
      <c r="V14" s="5" t="s">
        <v>122</v>
      </c>
      <c r="W14" t="s">
        <v>117</v>
      </c>
      <c r="X14" s="5" t="s">
        <v>122</v>
      </c>
      <c r="Y14" t="s">
        <v>187</v>
      </c>
      <c r="Z14" t="s">
        <v>174</v>
      </c>
      <c r="AA14" t="s">
        <v>48</v>
      </c>
      <c r="AB14">
        <v>533</v>
      </c>
      <c r="AC14" s="1">
        <v>5535.2240000000002</v>
      </c>
      <c r="AD14" s="1">
        <v>2441.2530000000002</v>
      </c>
      <c r="AE14" s="28">
        <v>2.2669999999999999</v>
      </c>
      <c r="AF14">
        <v>2.6</v>
      </c>
      <c r="AG14">
        <v>10.202999999999999</v>
      </c>
      <c r="AH14">
        <v>365.72572200000002</v>
      </c>
      <c r="AI14">
        <v>7.7743289999999998</v>
      </c>
      <c r="AJ14">
        <v>119.540161</v>
      </c>
      <c r="AK14">
        <v>1366</v>
      </c>
      <c r="AL14">
        <v>0</v>
      </c>
      <c r="AM14">
        <v>481</v>
      </c>
      <c r="AN14">
        <v>90</v>
      </c>
      <c r="AO14">
        <v>15.134904000000001</v>
      </c>
      <c r="AP14">
        <v>412.7</v>
      </c>
      <c r="AQ14">
        <v>8.5</v>
      </c>
      <c r="AR14">
        <v>32</v>
      </c>
      <c r="AS14">
        <v>14933</v>
      </c>
      <c r="AT14">
        <v>0</v>
      </c>
      <c r="AU14">
        <v>8.69</v>
      </c>
      <c r="AV14">
        <v>48360</v>
      </c>
      <c r="AW14">
        <v>0</v>
      </c>
      <c r="AX14" s="29">
        <v>0.56000000000000005</v>
      </c>
      <c r="AY14">
        <v>0.87192307692307691</v>
      </c>
      <c r="AZ14" t="s">
        <v>69</v>
      </c>
      <c r="BA14" t="s">
        <v>237</v>
      </c>
      <c r="BB14">
        <v>2</v>
      </c>
      <c r="BC14" t="s">
        <v>239</v>
      </c>
      <c r="BD14">
        <v>6</v>
      </c>
      <c r="BE14">
        <v>35917.241999999998</v>
      </c>
      <c r="BF14">
        <v>0.15411049656875103</v>
      </c>
      <c r="BG14">
        <v>0.13437249835436868</v>
      </c>
      <c r="BH14">
        <v>86567.687999999995</v>
      </c>
      <c r="BI14">
        <v>6.3940993780496946E-2</v>
      </c>
      <c r="BJ14">
        <v>5.5751628038610224E-2</v>
      </c>
      <c r="BK14">
        <v>1</v>
      </c>
      <c r="BL14" t="s">
        <v>69</v>
      </c>
      <c r="BM14">
        <v>0</v>
      </c>
      <c r="BN14" t="s">
        <v>229</v>
      </c>
    </row>
    <row r="15" spans="1:66">
      <c r="A15" s="143" t="str">
        <f t="shared" si="20"/>
        <v>태양여객</v>
      </c>
      <c r="B15" s="143" t="str">
        <f t="shared" si="1"/>
        <v>583</v>
      </c>
      <c r="C15" s="144" t="str">
        <f t="shared" si="21"/>
        <v>71바7158</v>
      </c>
      <c r="D15" s="132" t="str">
        <f t="shared" si="22"/>
        <v>중형</v>
      </c>
      <c r="E15" s="128" t="str">
        <f t="shared" si="16"/>
        <v>C</v>
      </c>
      <c r="F15" s="151">
        <f t="shared" si="17"/>
        <v>0.85346153846153838</v>
      </c>
      <c r="G15" s="152">
        <f t="shared" si="18"/>
        <v>2.2189999999999999</v>
      </c>
      <c r="H15" s="153">
        <f t="shared" si="19"/>
        <v>2.6</v>
      </c>
      <c r="I15" s="154">
        <f t="shared" si="23"/>
        <v>6139.0510000000004</v>
      </c>
      <c r="J15" s="155">
        <f t="shared" si="24"/>
        <v>3.6037836136115393E-2</v>
      </c>
      <c r="K15" s="155">
        <f t="shared" si="25"/>
        <v>0.40619577042965532</v>
      </c>
      <c r="L15" s="155">
        <f t="shared" si="26"/>
        <v>0.33295048371482822</v>
      </c>
      <c r="M15" s="156">
        <f t="shared" si="27"/>
        <v>12.132</v>
      </c>
      <c r="N15" s="157">
        <f t="shared" si="28"/>
        <v>0.45600000000000002</v>
      </c>
      <c r="O15" s="157">
        <f t="shared" si="29"/>
        <v>18.39</v>
      </c>
      <c r="P15" s="158">
        <f t="shared" si="30"/>
        <v>5.0433333333333339</v>
      </c>
      <c r="Q15" s="159">
        <f t="shared" si="31"/>
        <v>93</v>
      </c>
      <c r="R15" s="160">
        <f t="shared" si="32"/>
        <v>26.211449486153121</v>
      </c>
      <c r="S15" s="145">
        <f t="shared" si="33"/>
        <v>28</v>
      </c>
      <c r="T15" s="145">
        <f t="shared" si="34"/>
        <v>1129</v>
      </c>
      <c r="U15" t="s">
        <v>117</v>
      </c>
      <c r="V15" s="5" t="s">
        <v>122</v>
      </c>
      <c r="W15" t="s">
        <v>117</v>
      </c>
      <c r="X15" s="5" t="s">
        <v>122</v>
      </c>
      <c r="Y15" t="s">
        <v>188</v>
      </c>
      <c r="Z15" t="s">
        <v>174</v>
      </c>
      <c r="AA15" t="s">
        <v>48</v>
      </c>
      <c r="AB15">
        <v>533</v>
      </c>
      <c r="AC15" s="1">
        <v>6139.0510000000004</v>
      </c>
      <c r="AD15" s="1">
        <v>2766.049</v>
      </c>
      <c r="AE15" s="28">
        <v>2.2189999999999999</v>
      </c>
      <c r="AF15">
        <v>2.6</v>
      </c>
      <c r="AG15">
        <v>12.132</v>
      </c>
      <c r="AH15">
        <v>419.91158799999999</v>
      </c>
      <c r="AI15">
        <v>15.132705</v>
      </c>
      <c r="AJ15">
        <v>170.56631100000001</v>
      </c>
      <c r="AK15">
        <v>2044</v>
      </c>
      <c r="AL15">
        <v>28</v>
      </c>
      <c r="AM15">
        <v>1129</v>
      </c>
      <c r="AN15">
        <v>93</v>
      </c>
      <c r="AO15">
        <v>14.619865000000001</v>
      </c>
      <c r="AP15">
        <v>7973.7</v>
      </c>
      <c r="AQ15">
        <v>302.60000000000002</v>
      </c>
      <c r="AR15">
        <v>180</v>
      </c>
      <c r="AS15">
        <v>104157</v>
      </c>
      <c r="AT15">
        <v>0.45600000000000002</v>
      </c>
      <c r="AU15">
        <v>18.39</v>
      </c>
      <c r="AV15">
        <v>0</v>
      </c>
      <c r="AW15">
        <v>0</v>
      </c>
      <c r="AX15" s="29">
        <v>0.54</v>
      </c>
      <c r="AY15">
        <v>0.85346153846153838</v>
      </c>
      <c r="AZ15" t="s">
        <v>69</v>
      </c>
      <c r="BA15" t="s">
        <v>237</v>
      </c>
      <c r="BB15">
        <v>3</v>
      </c>
      <c r="BC15" t="s">
        <v>258</v>
      </c>
      <c r="BD15">
        <v>1</v>
      </c>
      <c r="BE15">
        <v>35917.241999999998</v>
      </c>
      <c r="BF15">
        <v>0.17092211590188358</v>
      </c>
      <c r="BG15">
        <v>0.14587545199472293</v>
      </c>
      <c r="BH15">
        <v>86567.687999999995</v>
      </c>
      <c r="BI15">
        <v>7.0916194504351326E-2</v>
      </c>
      <c r="BJ15">
        <v>6.0524244463521379E-2</v>
      </c>
      <c r="BK15">
        <v>1</v>
      </c>
      <c r="BL15" t="s">
        <v>69</v>
      </c>
      <c r="BM15">
        <v>0</v>
      </c>
      <c r="BN15" t="s">
        <v>229</v>
      </c>
    </row>
    <row r="16" spans="1:66">
      <c r="A16" s="140" t="str">
        <f t="shared" si="20"/>
        <v>태양여객</v>
      </c>
      <c r="B16" s="140" t="str">
        <f t="shared" si="1"/>
        <v>583</v>
      </c>
      <c r="C16" s="141" t="str">
        <f t="shared" si="21"/>
        <v>71바7403</v>
      </c>
      <c r="D16" s="115" t="str">
        <f t="shared" si="22"/>
        <v>중형</v>
      </c>
      <c r="E16" s="111" t="str">
        <f t="shared" si="16"/>
        <v>B</v>
      </c>
      <c r="F16" s="161">
        <f t="shared" si="17"/>
        <v>0.93148148148148147</v>
      </c>
      <c r="G16" s="162">
        <f t="shared" si="18"/>
        <v>2.5150000000000001</v>
      </c>
      <c r="H16" s="163">
        <f t="shared" si="19"/>
        <v>2.7</v>
      </c>
      <c r="I16" s="164">
        <f t="shared" si="23"/>
        <v>6251.1419999999998</v>
      </c>
      <c r="J16" s="165">
        <f t="shared" si="24"/>
        <v>2.2862807831394917E-2</v>
      </c>
      <c r="K16" s="165">
        <f t="shared" si="25"/>
        <v>0.32268127383037171</v>
      </c>
      <c r="L16" s="165">
        <f t="shared" si="26"/>
        <v>0.24267565830371476</v>
      </c>
      <c r="M16" s="166">
        <f t="shared" si="27"/>
        <v>9.1159999999999997</v>
      </c>
      <c r="N16" s="167">
        <f t="shared" si="28"/>
        <v>0</v>
      </c>
      <c r="O16" s="167">
        <f t="shared" si="29"/>
        <v>10.974</v>
      </c>
      <c r="P16" s="168">
        <f t="shared" si="30"/>
        <v>0</v>
      </c>
      <c r="Q16" s="169">
        <f t="shared" si="31"/>
        <v>88</v>
      </c>
      <c r="R16" s="170">
        <f t="shared" si="32"/>
        <v>24.129746175813541</v>
      </c>
      <c r="S16" s="142">
        <f t="shared" si="33"/>
        <v>0</v>
      </c>
      <c r="T16" s="142">
        <f t="shared" si="34"/>
        <v>686</v>
      </c>
      <c r="U16" t="s">
        <v>117</v>
      </c>
      <c r="V16" t="s">
        <v>122</v>
      </c>
      <c r="W16" s="4" t="s">
        <v>117</v>
      </c>
      <c r="X16" t="s">
        <v>122</v>
      </c>
      <c r="Y16" s="4" t="s">
        <v>189</v>
      </c>
      <c r="Z16" s="4" t="s">
        <v>174</v>
      </c>
      <c r="AA16" s="4" t="s">
        <v>48</v>
      </c>
      <c r="AB16" s="4">
        <v>533</v>
      </c>
      <c r="AC16" s="4">
        <v>6251.1419999999998</v>
      </c>
      <c r="AD16" s="4">
        <v>2485.0520000000001</v>
      </c>
      <c r="AE16" s="4">
        <v>2.5150000000000001</v>
      </c>
      <c r="AF16" s="4">
        <v>2.7</v>
      </c>
      <c r="AG16" s="4">
        <v>9.1159999999999997</v>
      </c>
      <c r="AH16" s="4">
        <v>395.845955</v>
      </c>
      <c r="AI16" s="4">
        <v>9.0501500000000004</v>
      </c>
      <c r="AJ16" s="4">
        <v>127.732077</v>
      </c>
      <c r="AK16" s="4">
        <v>1517</v>
      </c>
      <c r="AL16" s="4">
        <v>0</v>
      </c>
      <c r="AM16" s="4">
        <v>686</v>
      </c>
      <c r="AN16" s="4">
        <v>88</v>
      </c>
      <c r="AO16" s="4">
        <v>15.791855</v>
      </c>
      <c r="AP16" s="4">
        <v>349.6</v>
      </c>
      <c r="AQ16" s="4">
        <v>0</v>
      </c>
      <c r="AR16" s="4">
        <v>32</v>
      </c>
      <c r="AS16" s="4">
        <v>8865</v>
      </c>
      <c r="AT16" s="4">
        <v>0</v>
      </c>
      <c r="AU16" s="4">
        <v>10.974</v>
      </c>
      <c r="AV16" s="4">
        <v>56154</v>
      </c>
      <c r="AW16" s="4">
        <v>0</v>
      </c>
      <c r="AX16" s="30">
        <v>0.56000000000000005</v>
      </c>
      <c r="AY16">
        <v>0.93148148148148147</v>
      </c>
      <c r="AZ16" t="s">
        <v>68</v>
      </c>
      <c r="BA16" t="s">
        <v>237</v>
      </c>
      <c r="BB16">
        <v>2</v>
      </c>
      <c r="BC16" t="s">
        <v>259</v>
      </c>
      <c r="BD16">
        <v>8</v>
      </c>
      <c r="BE16">
        <v>35917.241999999998</v>
      </c>
      <c r="BF16">
        <v>0.17404292901999546</v>
      </c>
      <c r="BG16">
        <v>0.1621177653649217</v>
      </c>
      <c r="BH16">
        <v>86567.687999999995</v>
      </c>
      <c r="BI16">
        <v>7.2211030979595997E-2</v>
      </c>
      <c r="BJ16">
        <v>6.7263238116179236E-2</v>
      </c>
      <c r="BK16">
        <v>1</v>
      </c>
      <c r="BL16" t="s">
        <v>68</v>
      </c>
      <c r="BM16">
        <v>0</v>
      </c>
      <c r="BN16" t="s">
        <v>229</v>
      </c>
    </row>
    <row r="17" spans="1:66">
      <c r="A17" s="143" t="str">
        <f t="shared" si="20"/>
        <v>태양여객</v>
      </c>
      <c r="B17" s="143" t="str">
        <f t="shared" si="1"/>
        <v>583</v>
      </c>
      <c r="C17" s="144" t="str">
        <f t="shared" si="21"/>
        <v>71바7407</v>
      </c>
      <c r="D17" s="132" t="str">
        <f t="shared" si="22"/>
        <v>중형</v>
      </c>
      <c r="E17" s="128" t="str">
        <f t="shared" si="16"/>
        <v>D</v>
      </c>
      <c r="F17" s="151">
        <f t="shared" si="17"/>
        <v>0.84111111111111103</v>
      </c>
      <c r="G17" s="152">
        <f t="shared" si="18"/>
        <v>2.2709999999999999</v>
      </c>
      <c r="H17" s="153">
        <f t="shared" si="19"/>
        <v>2.7</v>
      </c>
      <c r="I17" s="154">
        <f t="shared" si="23"/>
        <v>6300.9380000000001</v>
      </c>
      <c r="J17" s="155">
        <f t="shared" si="24"/>
        <v>2.1099879780184447E-2</v>
      </c>
      <c r="K17" s="155">
        <f t="shared" si="25"/>
        <v>0.32919232951184652</v>
      </c>
      <c r="L17" s="155">
        <f t="shared" si="26"/>
        <v>0.23567919570070361</v>
      </c>
      <c r="M17" s="156">
        <f t="shared" si="27"/>
        <v>10.85</v>
      </c>
      <c r="N17" s="157">
        <f t="shared" si="28"/>
        <v>0</v>
      </c>
      <c r="O17" s="157">
        <f t="shared" si="29"/>
        <v>8.9350000000000005</v>
      </c>
      <c r="P17" s="158">
        <f t="shared" si="30"/>
        <v>8.3333333333333329E-2</v>
      </c>
      <c r="Q17" s="159">
        <f t="shared" si="31"/>
        <v>93</v>
      </c>
      <c r="R17" s="160">
        <f t="shared" si="32"/>
        <v>24.56409021911108</v>
      </c>
      <c r="S17" s="145">
        <f t="shared" si="33"/>
        <v>0</v>
      </c>
      <c r="T17" s="145">
        <f t="shared" si="34"/>
        <v>563</v>
      </c>
      <c r="U17" t="s">
        <v>117</v>
      </c>
      <c r="V17" s="5" t="s">
        <v>122</v>
      </c>
      <c r="W17" t="s">
        <v>117</v>
      </c>
      <c r="X17" s="5" t="s">
        <v>122</v>
      </c>
      <c r="Y17" t="s">
        <v>190</v>
      </c>
      <c r="Z17" t="s">
        <v>174</v>
      </c>
      <c r="AA17" t="s">
        <v>48</v>
      </c>
      <c r="AB17">
        <v>533</v>
      </c>
      <c r="AC17" s="1">
        <v>6300.9380000000001</v>
      </c>
      <c r="AD17" s="1">
        <v>2774.5329999999999</v>
      </c>
      <c r="AE17" s="28">
        <v>2.2709999999999999</v>
      </c>
      <c r="AF17">
        <v>2.7</v>
      </c>
      <c r="AG17">
        <v>10.85</v>
      </c>
      <c r="AH17">
        <v>394.80845799999997</v>
      </c>
      <c r="AI17">
        <v>8.3304109999999998</v>
      </c>
      <c r="AJ17">
        <v>129.967916</v>
      </c>
      <c r="AK17">
        <v>1485</v>
      </c>
      <c r="AL17">
        <v>0</v>
      </c>
      <c r="AM17">
        <v>563</v>
      </c>
      <c r="AN17">
        <v>93</v>
      </c>
      <c r="AO17">
        <v>15.959479999999999</v>
      </c>
      <c r="AP17">
        <v>927.6</v>
      </c>
      <c r="AQ17">
        <v>5</v>
      </c>
      <c r="AR17">
        <v>22</v>
      </c>
      <c r="AS17">
        <v>12217</v>
      </c>
      <c r="AT17">
        <v>0</v>
      </c>
      <c r="AU17">
        <v>8.9350000000000005</v>
      </c>
      <c r="AV17">
        <v>53364</v>
      </c>
      <c r="AW17">
        <v>0</v>
      </c>
      <c r="AX17" s="29">
        <v>0.55000000000000004</v>
      </c>
      <c r="AY17">
        <v>0.84111111111111103</v>
      </c>
      <c r="AZ17" t="s">
        <v>67</v>
      </c>
      <c r="BA17" t="s">
        <v>237</v>
      </c>
      <c r="BB17">
        <v>1</v>
      </c>
      <c r="BC17" t="s">
        <v>270</v>
      </c>
      <c r="BD17">
        <v>8</v>
      </c>
      <c r="BE17">
        <v>35917.241999999998</v>
      </c>
      <c r="BF17">
        <v>0.17542933836623648</v>
      </c>
      <c r="BG17">
        <v>0.14755556571471223</v>
      </c>
      <c r="BH17">
        <v>86567.687999999995</v>
      </c>
      <c r="BI17">
        <v>7.2786257154054998E-2</v>
      </c>
      <c r="BJ17">
        <v>6.1221329628466256E-2</v>
      </c>
      <c r="BK17">
        <v>1</v>
      </c>
      <c r="BL17" t="s">
        <v>69</v>
      </c>
      <c r="BM17">
        <v>-1</v>
      </c>
      <c r="BN17" t="s">
        <v>267</v>
      </c>
    </row>
    <row r="18" spans="1:66">
      <c r="A18" s="140" t="str">
        <f t="shared" si="20"/>
        <v>태양여객</v>
      </c>
      <c r="B18" s="140" t="str">
        <f t="shared" si="1"/>
        <v>583</v>
      </c>
      <c r="C18" s="141" t="str">
        <f t="shared" si="21"/>
        <v>72바1870</v>
      </c>
      <c r="D18" s="115" t="str">
        <f t="shared" si="22"/>
        <v>중형</v>
      </c>
      <c r="E18" s="111" t="str">
        <f t="shared" si="16"/>
        <v>B</v>
      </c>
      <c r="F18" s="161">
        <f t="shared" si="17"/>
        <v>0.93346153846153845</v>
      </c>
      <c r="G18" s="162">
        <f t="shared" si="18"/>
        <v>2.427</v>
      </c>
      <c r="H18" s="163">
        <f t="shared" si="19"/>
        <v>2.6</v>
      </c>
      <c r="I18" s="164">
        <f t="shared" si="23"/>
        <v>5725.92</v>
      </c>
      <c r="J18" s="165">
        <f t="shared" si="24"/>
        <v>1.0704128338902398E-2</v>
      </c>
      <c r="K18" s="165">
        <f t="shared" si="25"/>
        <v>0.34792350518230963</v>
      </c>
      <c r="L18" s="165">
        <f t="shared" si="26"/>
        <v>0.24153323832676671</v>
      </c>
      <c r="M18" s="166">
        <f t="shared" si="27"/>
        <v>11.525</v>
      </c>
      <c r="N18" s="167">
        <f t="shared" si="28"/>
        <v>0</v>
      </c>
      <c r="O18" s="167">
        <f t="shared" si="29"/>
        <v>36.674999999999997</v>
      </c>
      <c r="P18" s="168">
        <f t="shared" si="30"/>
        <v>0.80833333333333335</v>
      </c>
      <c r="Q18" s="169">
        <f t="shared" si="31"/>
        <v>101</v>
      </c>
      <c r="R18" s="170">
        <f t="shared" si="32"/>
        <v>24.570386728829497</v>
      </c>
      <c r="S18" s="142">
        <f t="shared" si="33"/>
        <v>0</v>
      </c>
      <c r="T18" s="142">
        <f t="shared" si="34"/>
        <v>2100</v>
      </c>
      <c r="U18" t="s">
        <v>117</v>
      </c>
      <c r="V18" s="5" t="s">
        <v>122</v>
      </c>
      <c r="W18" t="s">
        <v>117</v>
      </c>
      <c r="X18" s="5" t="s">
        <v>122</v>
      </c>
      <c r="Y18" t="s">
        <v>191</v>
      </c>
      <c r="Z18" t="s">
        <v>174</v>
      </c>
      <c r="AA18" t="s">
        <v>48</v>
      </c>
      <c r="AB18">
        <v>533</v>
      </c>
      <c r="AC18" s="1">
        <v>5725.92</v>
      </c>
      <c r="AD18" s="1">
        <v>2358.8470000000002</v>
      </c>
      <c r="AE18" s="28">
        <v>2.427</v>
      </c>
      <c r="AF18">
        <v>2.6</v>
      </c>
      <c r="AG18">
        <v>11.525</v>
      </c>
      <c r="AH18">
        <v>363.34822200000002</v>
      </c>
      <c r="AI18">
        <v>3.8893260000000001</v>
      </c>
      <c r="AJ18">
        <v>126.41738700000001</v>
      </c>
      <c r="AK18">
        <v>1383</v>
      </c>
      <c r="AL18">
        <v>0</v>
      </c>
      <c r="AM18">
        <v>2100</v>
      </c>
      <c r="AN18">
        <v>101</v>
      </c>
      <c r="AO18">
        <v>15.758767000000001</v>
      </c>
      <c r="AP18">
        <v>1953.3</v>
      </c>
      <c r="AQ18">
        <v>48.5</v>
      </c>
      <c r="AR18">
        <v>56</v>
      </c>
      <c r="AS18">
        <v>15721</v>
      </c>
      <c r="AT18">
        <v>0</v>
      </c>
      <c r="AU18">
        <v>36.674999999999997</v>
      </c>
      <c r="AV18">
        <v>45754</v>
      </c>
      <c r="AW18">
        <v>0</v>
      </c>
      <c r="AX18" s="29">
        <v>0.61</v>
      </c>
      <c r="AY18">
        <v>0.93346153846153845</v>
      </c>
      <c r="AZ18" t="s">
        <v>68</v>
      </c>
      <c r="BA18" t="s">
        <v>237</v>
      </c>
      <c r="BB18">
        <v>1</v>
      </c>
      <c r="BC18" t="s">
        <v>260</v>
      </c>
      <c r="BD18">
        <v>5</v>
      </c>
      <c r="BE18">
        <v>35917.241999999998</v>
      </c>
      <c r="BF18">
        <v>0.15941981291325208</v>
      </c>
      <c r="BG18">
        <v>0.14881226382325491</v>
      </c>
      <c r="BH18">
        <v>86567.687999999995</v>
      </c>
      <c r="BI18">
        <v>6.6143848037156783E-2</v>
      </c>
      <c r="BJ18">
        <v>6.1742738148530582E-2</v>
      </c>
      <c r="BK18">
        <v>1</v>
      </c>
      <c r="BL18" t="s">
        <v>68</v>
      </c>
      <c r="BM18">
        <v>0</v>
      </c>
      <c r="BN18" t="s">
        <v>229</v>
      </c>
    </row>
    <row r="19" spans="1:66">
      <c r="A19" s="143" t="str">
        <f t="shared" si="20"/>
        <v>태양여객</v>
      </c>
      <c r="B19" s="143" t="str">
        <f t="shared" si="1"/>
        <v>590</v>
      </c>
      <c r="C19" s="144" t="str">
        <f t="shared" si="21"/>
        <v>71바5261</v>
      </c>
      <c r="D19" s="132" t="str">
        <f t="shared" si="22"/>
        <v>중형</v>
      </c>
      <c r="E19" s="128" t="str">
        <f t="shared" si="16"/>
        <v>F</v>
      </c>
      <c r="F19" s="151">
        <f t="shared" si="17"/>
        <v>0.79037037037037028</v>
      </c>
      <c r="G19" s="152">
        <f t="shared" si="18"/>
        <v>2.1339999999999999</v>
      </c>
      <c r="H19" s="153">
        <f t="shared" si="19"/>
        <v>2.7</v>
      </c>
      <c r="I19" s="154">
        <f t="shared" si="23"/>
        <v>3473.9639999999999</v>
      </c>
      <c r="J19" s="155">
        <f t="shared" si="24"/>
        <v>4.0784479642510293E-2</v>
      </c>
      <c r="K19" s="155">
        <f t="shared" si="25"/>
        <v>0.36786825904370934</v>
      </c>
      <c r="L19" s="155">
        <f t="shared" si="26"/>
        <v>0.22222452506704157</v>
      </c>
      <c r="M19" s="156">
        <f t="shared" si="27"/>
        <v>9.9710000000000001</v>
      </c>
      <c r="N19" s="157">
        <f t="shared" si="28"/>
        <v>0.95</v>
      </c>
      <c r="O19" s="157">
        <f t="shared" si="29"/>
        <v>25.417999999999999</v>
      </c>
      <c r="P19" s="158">
        <f t="shared" si="30"/>
        <v>0</v>
      </c>
      <c r="Q19" s="159">
        <f t="shared" si="31"/>
        <v>80</v>
      </c>
      <c r="R19" s="160">
        <f t="shared" si="32"/>
        <v>25.147214979695367</v>
      </c>
      <c r="S19" s="145">
        <f t="shared" si="33"/>
        <v>33</v>
      </c>
      <c r="T19" s="145">
        <f t="shared" si="34"/>
        <v>883</v>
      </c>
      <c r="U19" t="s">
        <v>117</v>
      </c>
      <c r="V19" t="s">
        <v>123</v>
      </c>
      <c r="W19" s="4" t="s">
        <v>117</v>
      </c>
      <c r="X19" t="s">
        <v>123</v>
      </c>
      <c r="Y19" s="4" t="s">
        <v>192</v>
      </c>
      <c r="Z19" s="4" t="s">
        <v>174</v>
      </c>
      <c r="AA19" s="4" t="s">
        <v>48</v>
      </c>
      <c r="AB19" s="4">
        <v>533</v>
      </c>
      <c r="AC19" s="4">
        <v>3473.9639999999999</v>
      </c>
      <c r="AD19" s="4">
        <v>1627.991</v>
      </c>
      <c r="AE19" s="4">
        <v>2.1339999999999999</v>
      </c>
      <c r="AF19" s="4">
        <v>2.7</v>
      </c>
      <c r="AG19" s="4">
        <v>9.9710000000000001</v>
      </c>
      <c r="AH19" s="4">
        <v>233.61075299999999</v>
      </c>
      <c r="AI19" s="4">
        <v>9.5276929999999993</v>
      </c>
      <c r="AJ19" s="4">
        <v>85.937980999999994</v>
      </c>
      <c r="AK19" s="4">
        <v>772</v>
      </c>
      <c r="AL19" s="4">
        <v>33</v>
      </c>
      <c r="AM19" s="4">
        <v>883</v>
      </c>
      <c r="AN19" s="4">
        <v>80</v>
      </c>
      <c r="AO19" s="4">
        <v>14.870736000000001</v>
      </c>
      <c r="AP19" s="4">
        <v>871.1</v>
      </c>
      <c r="AQ19" s="4">
        <v>0</v>
      </c>
      <c r="AR19" s="4">
        <v>77</v>
      </c>
      <c r="AS19" s="4">
        <v>31631</v>
      </c>
      <c r="AT19" s="4">
        <v>0.95</v>
      </c>
      <c r="AU19" s="4">
        <v>25.417999999999999</v>
      </c>
      <c r="AV19" s="4">
        <v>0</v>
      </c>
      <c r="AW19" s="4">
        <v>0</v>
      </c>
      <c r="AX19" s="30">
        <v>0.48</v>
      </c>
      <c r="AY19">
        <v>0.79037037037037028</v>
      </c>
      <c r="AZ19" t="s">
        <v>70</v>
      </c>
      <c r="BA19" t="s">
        <v>240</v>
      </c>
      <c r="BB19">
        <v>1</v>
      </c>
      <c r="BC19" t="s">
        <v>241</v>
      </c>
      <c r="BD19">
        <v>1</v>
      </c>
      <c r="BE19">
        <v>8983.9399999999987</v>
      </c>
      <c r="BF19">
        <v>0.38668601971963307</v>
      </c>
      <c r="BG19">
        <v>0.30562517262285072</v>
      </c>
      <c r="BH19">
        <v>86567.687999999995</v>
      </c>
      <c r="BI19">
        <v>4.0130030964902287E-2</v>
      </c>
      <c r="BJ19">
        <v>3.1717587436704248E-2</v>
      </c>
      <c r="BK19">
        <v>1</v>
      </c>
      <c r="BL19" t="s">
        <v>70</v>
      </c>
      <c r="BM19">
        <v>0</v>
      </c>
      <c r="BN19" t="s">
        <v>229</v>
      </c>
    </row>
    <row r="20" spans="1:66">
      <c r="A20" s="140" t="str">
        <f t="shared" si="20"/>
        <v>태양여객</v>
      </c>
      <c r="B20" s="140" t="str">
        <f t="shared" si="1"/>
        <v>590</v>
      </c>
      <c r="C20" s="141" t="str">
        <f t="shared" si="21"/>
        <v>72바1410</v>
      </c>
      <c r="D20" s="115" t="str">
        <f t="shared" si="22"/>
        <v>중형</v>
      </c>
      <c r="E20" s="111" t="str">
        <f t="shared" si="16"/>
        <v>B</v>
      </c>
      <c r="F20" s="161">
        <f t="shared" si="17"/>
        <v>0.93038461538461537</v>
      </c>
      <c r="G20" s="162">
        <f t="shared" si="18"/>
        <v>2.419</v>
      </c>
      <c r="H20" s="163">
        <f t="shared" si="19"/>
        <v>2.6</v>
      </c>
      <c r="I20" s="164">
        <f t="shared" si="23"/>
        <v>5509.9759999999997</v>
      </c>
      <c r="J20" s="165">
        <f t="shared" si="24"/>
        <v>2.7558171354601587E-2</v>
      </c>
      <c r="K20" s="165">
        <f t="shared" si="25"/>
        <v>0.3529586903053693</v>
      </c>
      <c r="L20" s="165">
        <f t="shared" si="26"/>
        <v>0.13412036640449979</v>
      </c>
      <c r="M20" s="166">
        <f t="shared" si="27"/>
        <v>5.569</v>
      </c>
      <c r="N20" s="167">
        <f t="shared" si="28"/>
        <v>0.18099999999999999</v>
      </c>
      <c r="O20" s="167">
        <f t="shared" si="29"/>
        <v>1.833</v>
      </c>
      <c r="P20" s="168">
        <f t="shared" si="30"/>
        <v>0</v>
      </c>
      <c r="Q20" s="169">
        <f t="shared" si="31"/>
        <v>69</v>
      </c>
      <c r="R20" s="170">
        <f t="shared" si="32"/>
        <v>22.514857991348173</v>
      </c>
      <c r="S20" s="142">
        <f t="shared" si="33"/>
        <v>10</v>
      </c>
      <c r="T20" s="142">
        <f t="shared" si="34"/>
        <v>101</v>
      </c>
      <c r="U20" t="s">
        <v>117</v>
      </c>
      <c r="V20" s="5" t="s">
        <v>123</v>
      </c>
      <c r="W20" t="s">
        <v>117</v>
      </c>
      <c r="X20" s="5" t="s">
        <v>123</v>
      </c>
      <c r="Y20" t="s">
        <v>193</v>
      </c>
      <c r="Z20" t="s">
        <v>174</v>
      </c>
      <c r="AA20" t="s">
        <v>178</v>
      </c>
      <c r="AB20">
        <v>533</v>
      </c>
      <c r="AC20" s="1">
        <v>5509.9759999999997</v>
      </c>
      <c r="AD20" s="1">
        <v>2278.2420000000002</v>
      </c>
      <c r="AE20" s="28">
        <v>2.419</v>
      </c>
      <c r="AF20">
        <v>2.6</v>
      </c>
      <c r="AG20">
        <v>5.569</v>
      </c>
      <c r="AH20">
        <v>395.049035</v>
      </c>
      <c r="AI20">
        <v>10.886829000000001</v>
      </c>
      <c r="AJ20">
        <v>139.43599</v>
      </c>
      <c r="AK20">
        <v>739</v>
      </c>
      <c r="AL20">
        <v>10</v>
      </c>
      <c r="AM20">
        <v>101</v>
      </c>
      <c r="AN20">
        <v>69</v>
      </c>
      <c r="AO20">
        <v>13.947573999999999</v>
      </c>
      <c r="AP20">
        <v>17.100000000000001</v>
      </c>
      <c r="AQ20">
        <v>0</v>
      </c>
      <c r="AR20">
        <v>83</v>
      </c>
      <c r="AS20">
        <v>67463</v>
      </c>
      <c r="AT20">
        <v>0.18099999999999999</v>
      </c>
      <c r="AU20">
        <v>1.833</v>
      </c>
      <c r="AV20">
        <v>37281</v>
      </c>
      <c r="AW20">
        <v>0</v>
      </c>
      <c r="AX20" s="29">
        <v>0.45</v>
      </c>
      <c r="AY20">
        <v>0.93038461538461537</v>
      </c>
      <c r="AZ20" t="s">
        <v>68</v>
      </c>
      <c r="BA20" t="s">
        <v>240</v>
      </c>
      <c r="BB20">
        <v>1</v>
      </c>
      <c r="BC20" t="s">
        <v>261</v>
      </c>
      <c r="BD20">
        <v>5</v>
      </c>
      <c r="BE20">
        <v>8983.9399999999987</v>
      </c>
      <c r="BF20">
        <v>0.61331398028036699</v>
      </c>
      <c r="BG20">
        <v>0.57061789165315679</v>
      </c>
      <c r="BH20">
        <v>86567.687999999995</v>
      </c>
      <c r="BI20">
        <v>6.3649337614283985E-2</v>
      </c>
      <c r="BJ20">
        <v>5.9218364495751137E-2</v>
      </c>
      <c r="BK20">
        <v>1</v>
      </c>
      <c r="BL20" t="s">
        <v>68</v>
      </c>
      <c r="BM20">
        <v>0</v>
      </c>
      <c r="BN20" t="s">
        <v>229</v>
      </c>
    </row>
    <row r="21" spans="1:66">
      <c r="A21" s="143" t="str">
        <f t="shared" si="20"/>
        <v>태양여객</v>
      </c>
      <c r="B21" s="143" t="str">
        <f t="shared" si="1"/>
        <v>e음55</v>
      </c>
      <c r="C21" s="144" t="str">
        <f t="shared" si="21"/>
        <v>72바2021</v>
      </c>
      <c r="D21" s="132" t="str">
        <f t="shared" si="22"/>
        <v>중형</v>
      </c>
      <c r="E21" s="128" t="str">
        <f t="shared" si="16"/>
        <v>C</v>
      </c>
      <c r="F21" s="151">
        <f t="shared" si="17"/>
        <v>0.89527777777777773</v>
      </c>
      <c r="G21" s="152">
        <f t="shared" si="18"/>
        <v>3.2229999999999999</v>
      </c>
      <c r="H21" s="153">
        <f t="shared" si="19"/>
        <v>3.6</v>
      </c>
      <c r="I21" s="154">
        <f t="shared" si="23"/>
        <v>2666.0790000000002</v>
      </c>
      <c r="J21" s="155">
        <f t="shared" si="24"/>
        <v>4.8015830072948205E-2</v>
      </c>
      <c r="K21" s="155">
        <f t="shared" si="25"/>
        <v>0.31810135877735701</v>
      </c>
      <c r="L21" s="155">
        <f t="shared" si="26"/>
        <v>0.2044200490683134</v>
      </c>
      <c r="M21" s="156">
        <f t="shared" si="27"/>
        <v>7.952</v>
      </c>
      <c r="N21" s="157">
        <f t="shared" si="28"/>
        <v>0</v>
      </c>
      <c r="O21" s="157">
        <f t="shared" si="29"/>
        <v>7.7270000000000003</v>
      </c>
      <c r="P21" s="158">
        <f t="shared" si="30"/>
        <v>0</v>
      </c>
      <c r="Q21" s="159">
        <f t="shared" si="31"/>
        <v>72</v>
      </c>
      <c r="R21" s="160">
        <f t="shared" si="32"/>
        <v>27.223621773763277</v>
      </c>
      <c r="S21" s="145">
        <f t="shared" si="33"/>
        <v>0</v>
      </c>
      <c r="T21" s="145">
        <f t="shared" si="34"/>
        <v>206</v>
      </c>
      <c r="U21" t="s">
        <v>117</v>
      </c>
      <c r="V21" s="5" t="s">
        <v>124</v>
      </c>
      <c r="W21" t="s">
        <v>117</v>
      </c>
      <c r="X21" s="5" t="s">
        <v>124</v>
      </c>
      <c r="Y21" t="s">
        <v>194</v>
      </c>
      <c r="Z21" t="s">
        <v>174</v>
      </c>
      <c r="AA21" t="s">
        <v>48</v>
      </c>
      <c r="AB21">
        <v>533</v>
      </c>
      <c r="AC21" s="1">
        <v>2666.0790000000002</v>
      </c>
      <c r="AD21" s="1">
        <v>827.28700000000003</v>
      </c>
      <c r="AE21" s="28">
        <v>3.2229999999999999</v>
      </c>
      <c r="AF21">
        <v>3.6</v>
      </c>
      <c r="AG21">
        <v>7.952</v>
      </c>
      <c r="AH21">
        <v>154.496319</v>
      </c>
      <c r="AI21">
        <v>7.4182689999999996</v>
      </c>
      <c r="AJ21">
        <v>49.145488999999998</v>
      </c>
      <c r="AK21">
        <v>545</v>
      </c>
      <c r="AL21">
        <v>0</v>
      </c>
      <c r="AM21">
        <v>206</v>
      </c>
      <c r="AN21">
        <v>72</v>
      </c>
      <c r="AO21">
        <v>17.256585000000001</v>
      </c>
      <c r="AP21">
        <v>41.9</v>
      </c>
      <c r="AQ21">
        <v>0</v>
      </c>
      <c r="AR21">
        <v>53</v>
      </c>
      <c r="AS21">
        <v>16376</v>
      </c>
      <c r="AT21">
        <v>0</v>
      </c>
      <c r="AU21">
        <v>7.7270000000000003</v>
      </c>
      <c r="AV21">
        <v>23548</v>
      </c>
      <c r="AW21">
        <v>0</v>
      </c>
      <c r="AX21" s="29">
        <v>0.59</v>
      </c>
      <c r="AY21">
        <v>0.89527777777777773</v>
      </c>
      <c r="AZ21" t="s">
        <v>69</v>
      </c>
      <c r="BA21" t="s">
        <v>242</v>
      </c>
      <c r="BB21">
        <v>1</v>
      </c>
      <c r="BC21" t="s">
        <v>271</v>
      </c>
      <c r="BD21">
        <v>7</v>
      </c>
      <c r="BE21">
        <v>6529.4870000000001</v>
      </c>
      <c r="BF21">
        <v>0.408313700601594</v>
      </c>
      <c r="BG21">
        <v>0.36555418251081595</v>
      </c>
      <c r="BH21">
        <v>86567.687999999995</v>
      </c>
      <c r="BI21">
        <v>3.0797622780453608E-2</v>
      </c>
      <c r="BJ21">
        <v>2.7572427283722771E-2</v>
      </c>
      <c r="BK21">
        <v>1</v>
      </c>
      <c r="BL21" t="s">
        <v>68</v>
      </c>
      <c r="BM21">
        <v>-1</v>
      </c>
      <c r="BN21" t="s">
        <v>267</v>
      </c>
    </row>
    <row r="22" spans="1:66">
      <c r="A22" s="140" t="str">
        <f t="shared" si="20"/>
        <v>태양여객</v>
      </c>
      <c r="B22" s="140" t="str">
        <f t="shared" si="1"/>
        <v>e음55</v>
      </c>
      <c r="C22" s="141" t="str">
        <f t="shared" si="21"/>
        <v>72바2022</v>
      </c>
      <c r="D22" s="115" t="str">
        <f t="shared" si="22"/>
        <v>중형</v>
      </c>
      <c r="E22" s="111" t="str">
        <f t="shared" si="16"/>
        <v>A</v>
      </c>
      <c r="F22" s="161">
        <f t="shared" si="17"/>
        <v>0.9538888888888889</v>
      </c>
      <c r="G22" s="162">
        <f t="shared" si="18"/>
        <v>3.4340000000000002</v>
      </c>
      <c r="H22" s="163">
        <f t="shared" si="19"/>
        <v>3.6</v>
      </c>
      <c r="I22" s="164">
        <f t="shared" si="23"/>
        <v>3863.4079999999999</v>
      </c>
      <c r="J22" s="165">
        <f t="shared" si="24"/>
        <v>5.2891959613444742E-2</v>
      </c>
      <c r="K22" s="165">
        <f t="shared" si="25"/>
        <v>0.31817026752833322</v>
      </c>
      <c r="L22" s="165">
        <f t="shared" si="26"/>
        <v>0.22001300406273425</v>
      </c>
      <c r="M22" s="166">
        <f t="shared" si="27"/>
        <v>7.319</v>
      </c>
      <c r="N22" s="167">
        <f t="shared" si="28"/>
        <v>0</v>
      </c>
      <c r="O22" s="167">
        <f t="shared" si="29"/>
        <v>6.4450000000000003</v>
      </c>
      <c r="P22" s="168">
        <f t="shared" si="30"/>
        <v>0</v>
      </c>
      <c r="Q22" s="169">
        <f t="shared" si="31"/>
        <v>84</v>
      </c>
      <c r="R22" s="170">
        <f t="shared" si="32"/>
        <v>26.434121142727022</v>
      </c>
      <c r="S22" s="142">
        <f t="shared" si="33"/>
        <v>0</v>
      </c>
      <c r="T22" s="142">
        <f t="shared" si="34"/>
        <v>249</v>
      </c>
      <c r="U22" t="s">
        <v>117</v>
      </c>
      <c r="V22" t="s">
        <v>124</v>
      </c>
      <c r="W22" s="4" t="s">
        <v>117</v>
      </c>
      <c r="X22" t="s">
        <v>124</v>
      </c>
      <c r="Y22" s="4" t="s">
        <v>195</v>
      </c>
      <c r="Z22" s="4" t="s">
        <v>174</v>
      </c>
      <c r="AA22" s="4" t="s">
        <v>48</v>
      </c>
      <c r="AB22" s="4">
        <v>533</v>
      </c>
      <c r="AC22" s="4">
        <v>3863.4079999999999</v>
      </c>
      <c r="AD22" s="4">
        <v>1125.0740000000001</v>
      </c>
      <c r="AE22" s="4">
        <v>3.4340000000000002</v>
      </c>
      <c r="AF22" s="4">
        <v>3.6</v>
      </c>
      <c r="AG22" s="4">
        <v>7.319</v>
      </c>
      <c r="AH22" s="4">
        <v>232.37961100000001</v>
      </c>
      <c r="AI22" s="4">
        <v>12.291013</v>
      </c>
      <c r="AJ22" s="4">
        <v>73.936283000000003</v>
      </c>
      <c r="AK22" s="4">
        <v>850</v>
      </c>
      <c r="AL22" s="4">
        <v>0</v>
      </c>
      <c r="AM22" s="4">
        <v>249</v>
      </c>
      <c r="AN22" s="4">
        <v>84</v>
      </c>
      <c r="AO22" s="4">
        <v>16.625416999999999</v>
      </c>
      <c r="AP22" s="4">
        <v>44</v>
      </c>
      <c r="AQ22" s="4">
        <v>0</v>
      </c>
      <c r="AR22" s="4">
        <v>96</v>
      </c>
      <c r="AS22" s="4">
        <v>26552</v>
      </c>
      <c r="AT22" s="4">
        <v>0</v>
      </c>
      <c r="AU22" s="4">
        <v>6.4450000000000003</v>
      </c>
      <c r="AV22" s="4">
        <v>34143</v>
      </c>
      <c r="AW22" s="4">
        <v>0</v>
      </c>
      <c r="AX22" s="30">
        <v>0.62</v>
      </c>
      <c r="AY22">
        <v>0.9538888888888889</v>
      </c>
      <c r="AZ22" t="s">
        <v>66</v>
      </c>
      <c r="BA22" t="s">
        <v>242</v>
      </c>
      <c r="BB22">
        <v>1</v>
      </c>
      <c r="BC22" t="s">
        <v>262</v>
      </c>
      <c r="BD22">
        <v>7</v>
      </c>
      <c r="BE22">
        <v>6529.4870000000001</v>
      </c>
      <c r="BF22">
        <v>0.591686299398406</v>
      </c>
      <c r="BG22">
        <v>0.56440298670392397</v>
      </c>
      <c r="BH22">
        <v>86567.687999999995</v>
      </c>
      <c r="BI22">
        <v>4.4628753398150131E-2</v>
      </c>
      <c r="BJ22">
        <v>4.2570871991457655E-2</v>
      </c>
      <c r="BK22">
        <v>1</v>
      </c>
      <c r="BL22" t="s">
        <v>66</v>
      </c>
      <c r="BM22">
        <v>0</v>
      </c>
      <c r="BN22" t="s">
        <v>229</v>
      </c>
    </row>
    <row r="23" spans="1:66">
      <c r="A23" s="143" t="str">
        <f t="shared" si="20"/>
        <v>태양여객</v>
      </c>
      <c r="B23" s="143" t="str">
        <f t="shared" si="1"/>
        <v>e음71</v>
      </c>
      <c r="C23" s="144" t="str">
        <f t="shared" si="21"/>
        <v>72바2026</v>
      </c>
      <c r="D23" s="132" t="str">
        <f t="shared" si="22"/>
        <v>소형</v>
      </c>
      <c r="E23" s="128" t="str">
        <f t="shared" si="16"/>
        <v>C</v>
      </c>
      <c r="F23" s="151">
        <f t="shared" si="17"/>
        <v>0.85680000000000001</v>
      </c>
      <c r="G23" s="152">
        <f t="shared" si="18"/>
        <v>4.2839999999999998</v>
      </c>
      <c r="H23" s="153">
        <f t="shared" si="19"/>
        <v>5</v>
      </c>
      <c r="I23" s="154">
        <f t="shared" si="23"/>
        <v>5144.1459999999997</v>
      </c>
      <c r="J23" s="155">
        <f t="shared" si="24"/>
        <v>2.8585973716930148E-2</v>
      </c>
      <c r="K23" s="155">
        <f t="shared" si="25"/>
        <v>0.48523320537945047</v>
      </c>
      <c r="L23" s="155">
        <f t="shared" si="26"/>
        <v>0.48521173388158112</v>
      </c>
      <c r="M23" s="156">
        <f t="shared" si="27"/>
        <v>4.8209999999999997</v>
      </c>
      <c r="N23" s="157">
        <f t="shared" si="28"/>
        <v>6.24</v>
      </c>
      <c r="O23" s="157">
        <f t="shared" si="29"/>
        <v>5.5789999999999997</v>
      </c>
      <c r="P23" s="158">
        <f t="shared" si="30"/>
        <v>0</v>
      </c>
      <c r="Q23" s="159">
        <f t="shared" si="31"/>
        <v>82</v>
      </c>
      <c r="R23" s="160">
        <f t="shared" si="32"/>
        <v>22.810063887029468</v>
      </c>
      <c r="S23" s="145">
        <f t="shared" si="33"/>
        <v>321</v>
      </c>
      <c r="T23" s="145">
        <f t="shared" si="34"/>
        <v>287</v>
      </c>
      <c r="U23" t="s">
        <v>117</v>
      </c>
      <c r="V23" s="5" t="s">
        <v>125</v>
      </c>
      <c r="W23" t="s">
        <v>117</v>
      </c>
      <c r="X23" s="5" t="s">
        <v>125</v>
      </c>
      <c r="Y23" t="s">
        <v>196</v>
      </c>
      <c r="Z23" t="s">
        <v>172</v>
      </c>
      <c r="AA23" t="s">
        <v>173</v>
      </c>
      <c r="AB23">
        <v>533</v>
      </c>
      <c r="AC23" s="1">
        <v>5144.1459999999997</v>
      </c>
      <c r="AD23" s="1">
        <v>1200.77</v>
      </c>
      <c r="AE23" s="28">
        <v>4.2839999999999998</v>
      </c>
      <c r="AF23">
        <v>5</v>
      </c>
      <c r="AG23">
        <v>4.8209999999999997</v>
      </c>
      <c r="AH23">
        <v>463.86217699999997</v>
      </c>
      <c r="AI23">
        <v>13.259952</v>
      </c>
      <c r="AJ23">
        <v>225.08133100000001</v>
      </c>
      <c r="AK23">
        <v>2496</v>
      </c>
      <c r="AL23">
        <v>321</v>
      </c>
      <c r="AM23">
        <v>287</v>
      </c>
      <c r="AN23">
        <v>82</v>
      </c>
      <c r="AO23">
        <v>11.089815</v>
      </c>
      <c r="AP23">
        <v>1677.4</v>
      </c>
      <c r="AQ23">
        <v>0</v>
      </c>
      <c r="AR23">
        <v>723</v>
      </c>
      <c r="AS23">
        <v>317160</v>
      </c>
      <c r="AT23">
        <v>6.24</v>
      </c>
      <c r="AU23">
        <v>5.5789999999999997</v>
      </c>
      <c r="AV23">
        <v>0</v>
      </c>
      <c r="AW23">
        <v>0</v>
      </c>
      <c r="AX23" s="29">
        <v>0.74</v>
      </c>
      <c r="AY23">
        <v>0.85680000000000001</v>
      </c>
      <c r="AZ23" t="s">
        <v>69</v>
      </c>
      <c r="BA23" t="s">
        <v>243</v>
      </c>
      <c r="BB23">
        <v>1</v>
      </c>
      <c r="BC23" t="s">
        <v>272</v>
      </c>
      <c r="BD23">
        <v>1</v>
      </c>
      <c r="BE23">
        <v>5144.1459999999997</v>
      </c>
      <c r="BF23">
        <v>1</v>
      </c>
      <c r="BG23">
        <v>0.85680000000000001</v>
      </c>
      <c r="BH23">
        <v>86567.687999999995</v>
      </c>
      <c r="BI23">
        <v>5.9423395944223439E-2</v>
      </c>
      <c r="BJ23">
        <v>5.0913965645010641E-2</v>
      </c>
      <c r="BK23">
        <v>1</v>
      </c>
      <c r="BL23" t="s">
        <v>67</v>
      </c>
      <c r="BM23">
        <v>1</v>
      </c>
      <c r="BN23" t="s">
        <v>249</v>
      </c>
    </row>
    <row r="24" spans="1:66">
      <c r="A24" s="140" t="str">
        <f t="shared" si="20"/>
        <v>태양여객</v>
      </c>
      <c r="B24" s="140" t="str">
        <f t="shared" si="1"/>
        <v>e음89</v>
      </c>
      <c r="C24" s="141" t="str">
        <f t="shared" si="21"/>
        <v>71바7191</v>
      </c>
      <c r="D24" s="115" t="str">
        <f t="shared" si="22"/>
        <v>중형</v>
      </c>
      <c r="E24" s="111" t="str">
        <f t="shared" si="16"/>
        <v>A</v>
      </c>
      <c r="F24" s="161">
        <f t="shared" si="17"/>
        <v>0.95384615384615379</v>
      </c>
      <c r="G24" s="162">
        <f t="shared" si="18"/>
        <v>2.48</v>
      </c>
      <c r="H24" s="163">
        <f t="shared" si="19"/>
        <v>2.6</v>
      </c>
      <c r="I24" s="164">
        <f t="shared" si="23"/>
        <v>6877.2060000000001</v>
      </c>
      <c r="J24" s="165">
        <f t="shared" si="24"/>
        <v>1.7107606483645708E-2</v>
      </c>
      <c r="K24" s="165">
        <f t="shared" si="25"/>
        <v>0.30265706204183712</v>
      </c>
      <c r="L24" s="165">
        <f t="shared" si="26"/>
        <v>0.15253287454236503</v>
      </c>
      <c r="M24" s="166">
        <f t="shared" si="27"/>
        <v>8.9220000000000006</v>
      </c>
      <c r="N24" s="167">
        <f t="shared" si="28"/>
        <v>0.23300000000000001</v>
      </c>
      <c r="O24" s="167">
        <f t="shared" si="29"/>
        <v>12.025</v>
      </c>
      <c r="P24" s="168">
        <f t="shared" si="30"/>
        <v>0</v>
      </c>
      <c r="Q24" s="169">
        <f t="shared" si="31"/>
        <v>80</v>
      </c>
      <c r="R24" s="170">
        <f t="shared" si="32"/>
        <v>26.327541844483115</v>
      </c>
      <c r="S24" s="142">
        <f t="shared" si="33"/>
        <v>16</v>
      </c>
      <c r="T24" s="142">
        <f t="shared" si="34"/>
        <v>827</v>
      </c>
      <c r="U24" t="s">
        <v>117</v>
      </c>
      <c r="V24" s="5" t="s">
        <v>126</v>
      </c>
      <c r="W24" t="s">
        <v>117</v>
      </c>
      <c r="X24" s="5" t="s">
        <v>126</v>
      </c>
      <c r="Y24" t="s">
        <v>197</v>
      </c>
      <c r="Z24" t="s">
        <v>174</v>
      </c>
      <c r="AA24" t="s">
        <v>48</v>
      </c>
      <c r="AB24">
        <v>533</v>
      </c>
      <c r="AC24" s="1">
        <v>6877.2060000000001</v>
      </c>
      <c r="AD24" s="1">
        <v>2772.6770000000001</v>
      </c>
      <c r="AE24" s="28">
        <v>2.48</v>
      </c>
      <c r="AF24">
        <v>2.6</v>
      </c>
      <c r="AG24">
        <v>8.9220000000000006</v>
      </c>
      <c r="AH24">
        <v>384.01000199999999</v>
      </c>
      <c r="AI24">
        <v>6.5694920000000003</v>
      </c>
      <c r="AJ24">
        <v>116.223339</v>
      </c>
      <c r="AK24">
        <v>1049</v>
      </c>
      <c r="AL24">
        <v>16</v>
      </c>
      <c r="AM24">
        <v>827</v>
      </c>
      <c r="AN24">
        <v>80</v>
      </c>
      <c r="AO24">
        <v>17.908923999999999</v>
      </c>
      <c r="AP24">
        <v>493.7</v>
      </c>
      <c r="AQ24">
        <v>0</v>
      </c>
      <c r="AR24">
        <v>28</v>
      </c>
      <c r="AS24">
        <v>8137</v>
      </c>
      <c r="AT24">
        <v>0.23300000000000001</v>
      </c>
      <c r="AU24">
        <v>12.025</v>
      </c>
      <c r="AV24">
        <v>59540</v>
      </c>
      <c r="AW24">
        <v>0</v>
      </c>
      <c r="AX24" s="29">
        <v>0.5</v>
      </c>
      <c r="AY24">
        <v>0.95384615384615379</v>
      </c>
      <c r="AZ24" t="s">
        <v>66</v>
      </c>
      <c r="BA24" t="s">
        <v>244</v>
      </c>
      <c r="BB24">
        <v>1</v>
      </c>
      <c r="BC24" t="s">
        <v>273</v>
      </c>
      <c r="BD24">
        <v>8</v>
      </c>
      <c r="BE24">
        <v>9830.1229999999996</v>
      </c>
      <c r="BF24">
        <v>0.69960528469481009</v>
      </c>
      <c r="BG24">
        <v>0.66731581001658802</v>
      </c>
      <c r="BH24">
        <v>86567.687999999995</v>
      </c>
      <c r="BI24">
        <v>7.9443105838751291E-2</v>
      </c>
      <c r="BJ24">
        <v>7.5776500953885842E-2</v>
      </c>
      <c r="BK24">
        <v>1</v>
      </c>
      <c r="BL24" t="s">
        <v>68</v>
      </c>
      <c r="BM24">
        <v>1</v>
      </c>
      <c r="BN24" t="s">
        <v>249</v>
      </c>
    </row>
    <row r="25" spans="1:66">
      <c r="A25" s="143" t="str">
        <f t="shared" si="20"/>
        <v>태양여객</v>
      </c>
      <c r="B25" s="143" t="str">
        <f t="shared" si="1"/>
        <v>e음89</v>
      </c>
      <c r="C25" s="144" t="str">
        <f t="shared" si="21"/>
        <v>72바2025</v>
      </c>
      <c r="D25" s="132" t="str">
        <f t="shared" si="22"/>
        <v>중형</v>
      </c>
      <c r="E25" s="128" t="str">
        <f t="shared" si="16"/>
        <v>D</v>
      </c>
      <c r="F25" s="151">
        <f t="shared" si="17"/>
        <v>0.83961538461538454</v>
      </c>
      <c r="G25" s="152">
        <f t="shared" si="18"/>
        <v>2.1829999999999998</v>
      </c>
      <c r="H25" s="153">
        <f t="shared" si="19"/>
        <v>2.6</v>
      </c>
      <c r="I25" s="154">
        <f t="shared" si="23"/>
        <v>2952.9169999999999</v>
      </c>
      <c r="J25" s="155">
        <f t="shared" si="24"/>
        <v>5.8541741107953502E-2</v>
      </c>
      <c r="K25" s="155">
        <f t="shared" si="25"/>
        <v>0.32894821426154747</v>
      </c>
      <c r="L25" s="155">
        <f t="shared" si="26"/>
        <v>0.31155633565047713</v>
      </c>
      <c r="M25" s="156">
        <f t="shared" si="27"/>
        <v>11.195</v>
      </c>
      <c r="N25" s="157">
        <f t="shared" si="28"/>
        <v>1.05</v>
      </c>
      <c r="O25" s="157">
        <f t="shared" si="29"/>
        <v>40.908999999999999</v>
      </c>
      <c r="P25" s="158">
        <f t="shared" si="30"/>
        <v>6.8333333333333329E-2</v>
      </c>
      <c r="Q25" s="159">
        <f t="shared" si="31"/>
        <v>85</v>
      </c>
      <c r="R25" s="160">
        <f t="shared" si="32"/>
        <v>26.479255937281447</v>
      </c>
      <c r="S25" s="145">
        <f t="shared" si="33"/>
        <v>31</v>
      </c>
      <c r="T25" s="145">
        <f t="shared" si="34"/>
        <v>1208</v>
      </c>
      <c r="U25" t="s">
        <v>117</v>
      </c>
      <c r="V25" t="s">
        <v>126</v>
      </c>
      <c r="W25" s="4" t="s">
        <v>117</v>
      </c>
      <c r="X25" s="4" t="s">
        <v>126</v>
      </c>
      <c r="Y25" s="4" t="s">
        <v>198</v>
      </c>
      <c r="Z25" s="4" t="s">
        <v>174</v>
      </c>
      <c r="AA25" s="4" t="s">
        <v>48</v>
      </c>
      <c r="AB25" s="4">
        <v>533</v>
      </c>
      <c r="AC25" s="4">
        <v>2952.9169999999999</v>
      </c>
      <c r="AD25" s="4">
        <v>1352.704</v>
      </c>
      <c r="AE25" s="4">
        <v>2.1829999999999998</v>
      </c>
      <c r="AF25" s="4">
        <v>2.6</v>
      </c>
      <c r="AG25" s="4">
        <v>11.195</v>
      </c>
      <c r="AH25" s="4">
        <v>182.06742399999999</v>
      </c>
      <c r="AI25" s="4">
        <v>10.658543999999999</v>
      </c>
      <c r="AJ25" s="4">
        <v>59.890754000000001</v>
      </c>
      <c r="AK25" s="4">
        <v>920</v>
      </c>
      <c r="AL25" s="4">
        <v>31</v>
      </c>
      <c r="AM25" s="4">
        <v>1208</v>
      </c>
      <c r="AN25" s="4">
        <v>85</v>
      </c>
      <c r="AO25" s="4">
        <v>16.218810000000001</v>
      </c>
      <c r="AP25" s="4">
        <v>1620.1</v>
      </c>
      <c r="AQ25" s="4">
        <v>4.0999999999999996</v>
      </c>
      <c r="AR25" s="4">
        <v>20</v>
      </c>
      <c r="AS25" s="4">
        <v>4949</v>
      </c>
      <c r="AT25" s="4">
        <v>1.05</v>
      </c>
      <c r="AU25" s="4">
        <v>40.908999999999999</v>
      </c>
      <c r="AV25" s="4">
        <v>0</v>
      </c>
      <c r="AW25" s="4">
        <v>0</v>
      </c>
      <c r="AX25" s="30">
        <v>0.5</v>
      </c>
      <c r="AY25">
        <v>0.83961538461538454</v>
      </c>
      <c r="AZ25" t="s">
        <v>67</v>
      </c>
      <c r="BA25" t="s">
        <v>244</v>
      </c>
      <c r="BB25">
        <v>1</v>
      </c>
      <c r="BC25" t="s">
        <v>263</v>
      </c>
      <c r="BD25">
        <v>1</v>
      </c>
      <c r="BE25">
        <v>9830.1229999999996</v>
      </c>
      <c r="BF25">
        <v>0.30039471530518996</v>
      </c>
      <c r="BG25">
        <v>0.25221602442739599</v>
      </c>
      <c r="BH25">
        <v>86567.687999999995</v>
      </c>
      <c r="BI25">
        <v>3.4111076178908697E-2</v>
      </c>
      <c r="BJ25">
        <v>2.8640184345599107E-2</v>
      </c>
      <c r="BK25">
        <v>1</v>
      </c>
      <c r="BL25" t="s">
        <v>67</v>
      </c>
      <c r="BM25">
        <v>0</v>
      </c>
      <c r="BN25" t="s">
        <v>229</v>
      </c>
    </row>
  </sheetData>
  <sortState xmlns:xlrd2="http://schemas.microsoft.com/office/spreadsheetml/2017/richdata2" ref="U5:AX25">
    <sortCondition ref="Y5:Y25"/>
    <sortCondition ref="U5:U25"/>
  </sortState>
  <phoneticPr fontId="3" type="noConversion"/>
  <conditionalFormatting sqref="E1 E2:H3 E4 E5:H1048576">
    <cfRule type="containsText" dxfId="33" priority="1" operator="containsText" text="F">
      <formula>NOT(ISERROR(SEARCH("F",E1)))</formula>
    </cfRule>
    <cfRule type="containsText" dxfId="32" priority="2" operator="containsText" text="D">
      <formula>NOT(ISERROR(SEARCH("D",E1)))</formula>
    </cfRule>
    <cfRule type="containsText" dxfId="31" priority="3" operator="containsText" text="C">
      <formula>NOT(ISERROR(SEARCH("C",E1)))</formula>
    </cfRule>
    <cfRule type="containsText" dxfId="30" priority="4" operator="containsText" text="B">
      <formula>NOT(ISERROR(SEARCH("B",E1)))</formula>
    </cfRule>
    <cfRule type="containsText" dxfId="29" priority="5" operator="containsText" text="A">
      <formula>NOT(ISERROR(SEARCH("A",E1)))</formula>
    </cfRule>
    <cfRule type="containsText" dxfId="2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4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158</v>
      </c>
      <c r="B3" s="35"/>
      <c r="E3" s="11"/>
      <c r="F3" s="8"/>
      <c r="G3" s="11"/>
      <c r="H3" s="11"/>
      <c r="X3" s="11"/>
      <c r="Y3" s="11"/>
    </row>
    <row r="4" spans="1:78" ht="27">
      <c r="A4" s="121" t="s">
        <v>38</v>
      </c>
      <c r="B4" s="122" t="s">
        <v>49</v>
      </c>
      <c r="C4" s="123" t="s">
        <v>144</v>
      </c>
      <c r="D4" s="123" t="s">
        <v>159</v>
      </c>
      <c r="E4" s="124" t="s">
        <v>148</v>
      </c>
      <c r="F4" s="122" t="s">
        <v>152</v>
      </c>
      <c r="G4" s="124" t="s">
        <v>150</v>
      </c>
      <c r="H4" s="124" t="s">
        <v>154</v>
      </c>
      <c r="I4" s="125" t="s">
        <v>156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165</v>
      </c>
      <c r="Q4" s="218" t="s">
        <v>43</v>
      </c>
      <c r="R4" s="218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342</v>
      </c>
      <c r="AN4" s="13"/>
      <c r="AO4" t="s">
        <v>175</v>
      </c>
      <c r="AP4" t="s">
        <v>343</v>
      </c>
      <c r="AQ4" t="s">
        <v>149</v>
      </c>
      <c r="AR4" t="s">
        <v>31</v>
      </c>
      <c r="AS4" t="s">
        <v>0</v>
      </c>
      <c r="AT4" t="s">
        <v>9</v>
      </c>
      <c r="AU4" t="s">
        <v>29</v>
      </c>
      <c r="AV4" t="s">
        <v>162</v>
      </c>
      <c r="AW4" t="s">
        <v>65</v>
      </c>
      <c r="AX4" t="s">
        <v>344</v>
      </c>
      <c r="AY4" t="s">
        <v>129</v>
      </c>
      <c r="AZ4" t="s">
        <v>345</v>
      </c>
      <c r="BA4" t="s">
        <v>346</v>
      </c>
      <c r="BB4" t="s">
        <v>347</v>
      </c>
      <c r="BC4" t="s">
        <v>348</v>
      </c>
      <c r="BD4">
        <v>24</v>
      </c>
      <c r="BE4" t="s">
        <v>141</v>
      </c>
      <c r="BF4" t="s">
        <v>142</v>
      </c>
      <c r="BG4" t="s">
        <v>143</v>
      </c>
      <c r="BI4" t="s">
        <v>0</v>
      </c>
      <c r="BJ4" t="s">
        <v>74</v>
      </c>
      <c r="BK4" t="s">
        <v>65</v>
      </c>
      <c r="BL4" t="s">
        <v>160</v>
      </c>
      <c r="BM4" t="s">
        <v>146</v>
      </c>
      <c r="BN4" t="s">
        <v>151</v>
      </c>
      <c r="BO4" t="s">
        <v>149</v>
      </c>
      <c r="BP4" t="s">
        <v>153</v>
      </c>
      <c r="BQ4" t="s">
        <v>155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164</v>
      </c>
      <c r="BY4" t="s">
        <v>166</v>
      </c>
      <c r="BZ4" t="s">
        <v>167</v>
      </c>
    </row>
    <row r="5" spans="1:78" ht="16.5">
      <c r="A5" s="126" t="str">
        <f>BI5</f>
        <v>태양여객</v>
      </c>
      <c r="B5" s="127" t="str">
        <f>IF(BJ5="NULL", E5, BJ5)</f>
        <v>강일구</v>
      </c>
      <c r="C5" s="128" t="str">
        <f>BK5</f>
        <v>B</v>
      </c>
      <c r="D5" s="129">
        <f>BL5</f>
        <v>0.91740740740740734</v>
      </c>
      <c r="E5" s="130">
        <f>U5</f>
        <v>491</v>
      </c>
      <c r="F5" s="131" t="str">
        <f t="shared" ref="F5:I6" si="0">BN5</f>
        <v>583</v>
      </c>
      <c r="G5" s="132" t="str">
        <f t="shared" si="0"/>
        <v>71바7403</v>
      </c>
      <c r="H5" s="133">
        <f t="shared" si="0"/>
        <v>1</v>
      </c>
      <c r="I5" s="134">
        <f t="shared" si="0"/>
        <v>2376.596</v>
      </c>
      <c r="J5" s="135">
        <f>AB5/AA5</f>
        <v>2.0493842005785062E-2</v>
      </c>
      <c r="K5" s="135">
        <f>AC5/AA5</f>
        <v>0.31372211188028887</v>
      </c>
      <c r="L5" s="135">
        <f>AD5/I5</f>
        <v>0.32693819227163556</v>
      </c>
      <c r="M5" s="136">
        <f>Z5</f>
        <v>8.9489999999999998</v>
      </c>
      <c r="N5" s="137">
        <f>BV5</f>
        <v>0</v>
      </c>
      <c r="O5" s="137">
        <f>BW5</f>
        <v>4.5443146416134672</v>
      </c>
      <c r="P5" s="219">
        <f>AK5</f>
        <v>10</v>
      </c>
      <c r="Q5" s="220">
        <f>AE5</f>
        <v>0</v>
      </c>
      <c r="R5" s="220">
        <f>AF5</f>
        <v>108</v>
      </c>
      <c r="T5">
        <v>533</v>
      </c>
      <c r="U5">
        <v>491</v>
      </c>
      <c r="V5" t="s">
        <v>199</v>
      </c>
      <c r="W5">
        <v>2376.596</v>
      </c>
      <c r="X5">
        <v>959.524</v>
      </c>
      <c r="Y5">
        <v>2.4769999999999999</v>
      </c>
      <c r="Z5">
        <v>8.9489999999999998</v>
      </c>
      <c r="AA5">
        <v>151.80438100000001</v>
      </c>
      <c r="AB5">
        <v>3.1110549999999999</v>
      </c>
      <c r="AC5">
        <v>47.624391000000003</v>
      </c>
      <c r="AD5" s="1">
        <v>777</v>
      </c>
      <c r="AE5">
        <v>0</v>
      </c>
      <c r="AF5">
        <v>108</v>
      </c>
      <c r="AG5">
        <v>71</v>
      </c>
      <c r="AH5">
        <v>15.655647999999999</v>
      </c>
      <c r="AI5">
        <v>18.899999999999999</v>
      </c>
      <c r="AJ5">
        <v>0</v>
      </c>
      <c r="AK5">
        <v>10</v>
      </c>
      <c r="AL5">
        <v>3377</v>
      </c>
      <c r="AM5">
        <v>0.91740740740740734</v>
      </c>
      <c r="AN5" t="s">
        <v>68</v>
      </c>
      <c r="AO5">
        <v>2376.596</v>
      </c>
      <c r="AP5" t="s">
        <v>274</v>
      </c>
      <c r="AQ5" t="s">
        <v>117</v>
      </c>
      <c r="AR5" t="s">
        <v>122</v>
      </c>
      <c r="AS5" t="s">
        <v>117</v>
      </c>
      <c r="AT5" t="s">
        <v>122</v>
      </c>
      <c r="AU5" t="s">
        <v>189</v>
      </c>
      <c r="AV5" t="s">
        <v>199</v>
      </c>
      <c r="AW5" t="s">
        <v>68</v>
      </c>
      <c r="AX5">
        <v>491</v>
      </c>
      <c r="AY5" t="s">
        <v>349</v>
      </c>
      <c r="AZ5">
        <v>2</v>
      </c>
      <c r="BA5" t="s">
        <v>259</v>
      </c>
      <c r="BB5">
        <v>1</v>
      </c>
      <c r="BC5">
        <v>1</v>
      </c>
      <c r="BE5" t="s">
        <v>68</v>
      </c>
      <c r="BF5">
        <v>0</v>
      </c>
      <c r="BG5" t="s">
        <v>229</v>
      </c>
      <c r="BI5" t="s">
        <v>117</v>
      </c>
      <c r="BJ5" t="s">
        <v>199</v>
      </c>
      <c r="BK5" t="s">
        <v>68</v>
      </c>
      <c r="BL5">
        <v>0.91740740740740734</v>
      </c>
      <c r="BM5">
        <v>491</v>
      </c>
      <c r="BN5" t="s">
        <v>122</v>
      </c>
      <c r="BO5" t="s">
        <v>189</v>
      </c>
      <c r="BP5">
        <v>1</v>
      </c>
      <c r="BQ5">
        <v>2376.596</v>
      </c>
      <c r="BR5">
        <v>2.0493842005785062E-2</v>
      </c>
      <c r="BS5">
        <v>0.31372211188028887</v>
      </c>
      <c r="BT5">
        <v>0.32693819227163556</v>
      </c>
      <c r="BU5">
        <v>8.9489999999999998</v>
      </c>
      <c r="BV5">
        <v>0</v>
      </c>
      <c r="BW5">
        <v>4.5443146416134672</v>
      </c>
      <c r="BX5">
        <v>10</v>
      </c>
      <c r="BY5">
        <v>0</v>
      </c>
      <c r="BZ5">
        <v>108</v>
      </c>
    </row>
    <row r="6" spans="1:78" ht="16.5">
      <c r="A6" s="109" t="str">
        <f>BI6</f>
        <v>태양여객</v>
      </c>
      <c r="B6" s="110" t="str">
        <f>IF(BJ6="NULL", E6, BJ6)</f>
        <v>권영진</v>
      </c>
      <c r="C6" s="111" t="str">
        <f>BK6</f>
        <v>S</v>
      </c>
      <c r="D6" s="112">
        <f>BL6</f>
        <v>1.0044</v>
      </c>
      <c r="E6" s="113">
        <f>U6</f>
        <v>5387</v>
      </c>
      <c r="F6" s="114" t="str">
        <f t="shared" si="0"/>
        <v>581</v>
      </c>
      <c r="G6" s="115" t="str">
        <f t="shared" si="0"/>
        <v>71바7194</v>
      </c>
      <c r="H6" s="116">
        <f t="shared" si="0"/>
        <v>1</v>
      </c>
      <c r="I6" s="117">
        <f t="shared" si="0"/>
        <v>699.44100000000003</v>
      </c>
      <c r="J6" s="118">
        <f>AB6/AA6</f>
        <v>1.3286690008852201E-2</v>
      </c>
      <c r="K6" s="118">
        <f>AC6/AA6</f>
        <v>0.3553765924387759</v>
      </c>
      <c r="L6" s="118">
        <f>AD6/I6</f>
        <v>0.20301926824421215</v>
      </c>
      <c r="M6" s="119">
        <f>Z6</f>
        <v>6.8220000000000001</v>
      </c>
      <c r="N6" s="120">
        <f>BV6</f>
        <v>0.42891394699481439</v>
      </c>
      <c r="O6" s="120">
        <f>BW6</f>
        <v>4.4321107856130819</v>
      </c>
      <c r="P6" s="221">
        <f>AK6</f>
        <v>2</v>
      </c>
      <c r="Q6" s="222">
        <f>AE6</f>
        <v>3</v>
      </c>
      <c r="R6" s="222">
        <f>AF6</f>
        <v>31</v>
      </c>
      <c r="T6">
        <v>533</v>
      </c>
      <c r="U6">
        <v>5387</v>
      </c>
      <c r="V6" t="s">
        <v>200</v>
      </c>
      <c r="W6">
        <v>699.44100000000003</v>
      </c>
      <c r="X6">
        <v>278.55</v>
      </c>
      <c r="Y6">
        <v>2.5110000000000001</v>
      </c>
      <c r="Z6">
        <v>6.8220000000000001</v>
      </c>
      <c r="AA6">
        <v>55.546641000000001</v>
      </c>
      <c r="AB6">
        <v>0.73803099999999999</v>
      </c>
      <c r="AC6">
        <v>19.739975999999999</v>
      </c>
      <c r="AD6" s="1">
        <v>142</v>
      </c>
      <c r="AE6">
        <v>3</v>
      </c>
      <c r="AF6">
        <v>31</v>
      </c>
      <c r="AG6">
        <v>69</v>
      </c>
      <c r="AH6">
        <v>12.591958</v>
      </c>
      <c r="AI6">
        <v>0</v>
      </c>
      <c r="AJ6">
        <v>0</v>
      </c>
      <c r="AK6">
        <v>2</v>
      </c>
      <c r="AL6">
        <v>309</v>
      </c>
      <c r="AM6">
        <v>1.0044</v>
      </c>
      <c r="AN6" t="s">
        <v>71</v>
      </c>
      <c r="AO6">
        <v>699.44100000000003</v>
      </c>
      <c r="AP6" t="s">
        <v>275</v>
      </c>
      <c r="AQ6" t="s">
        <v>117</v>
      </c>
      <c r="AR6" t="s">
        <v>121</v>
      </c>
      <c r="AS6" t="s">
        <v>117</v>
      </c>
      <c r="AT6" t="s">
        <v>121</v>
      </c>
      <c r="AU6" t="s">
        <v>183</v>
      </c>
      <c r="AV6" t="s">
        <v>200</v>
      </c>
      <c r="AW6" t="s">
        <v>71</v>
      </c>
      <c r="AX6">
        <v>5387</v>
      </c>
      <c r="AY6" t="s">
        <v>350</v>
      </c>
      <c r="AZ6">
        <v>1</v>
      </c>
      <c r="BA6" t="s">
        <v>351</v>
      </c>
      <c r="BB6">
        <v>1</v>
      </c>
      <c r="BC6">
        <v>1</v>
      </c>
      <c r="BE6" t="s">
        <v>71</v>
      </c>
      <c r="BF6">
        <v>0</v>
      </c>
      <c r="BG6" s="5" t="s">
        <v>229</v>
      </c>
      <c r="BI6" t="s">
        <v>117</v>
      </c>
      <c r="BJ6" t="s">
        <v>200</v>
      </c>
      <c r="BK6" t="s">
        <v>71</v>
      </c>
      <c r="BL6">
        <v>1.0044</v>
      </c>
      <c r="BM6">
        <v>5387</v>
      </c>
      <c r="BN6" t="s">
        <v>121</v>
      </c>
      <c r="BO6" t="s">
        <v>183</v>
      </c>
      <c r="BP6">
        <v>1</v>
      </c>
      <c r="BQ6">
        <v>699.44100000000003</v>
      </c>
      <c r="BR6">
        <v>1.3286690008852201E-2</v>
      </c>
      <c r="BS6">
        <v>0.3553765924387759</v>
      </c>
      <c r="BT6">
        <v>0.20301926824421215</v>
      </c>
      <c r="BU6">
        <v>6.8220000000000001</v>
      </c>
      <c r="BV6">
        <v>0.42891394699481439</v>
      </c>
      <c r="BW6">
        <v>4.4321107856130819</v>
      </c>
      <c r="BX6">
        <v>2</v>
      </c>
      <c r="BY6">
        <v>3</v>
      </c>
      <c r="BZ6">
        <v>31</v>
      </c>
    </row>
    <row r="7" spans="1:78" ht="16.5">
      <c r="A7" s="126" t="str">
        <f t="shared" ref="A7:A44" si="1">BI7</f>
        <v>태양여객</v>
      </c>
      <c r="B7" s="127" t="str">
        <f t="shared" ref="B7:B44" si="2">IF(BJ7="NULL", E7, BJ7)</f>
        <v>김민영</v>
      </c>
      <c r="C7" s="128" t="str">
        <f t="shared" ref="C7:C44" si="3">BK7</f>
        <v>A</v>
      </c>
      <c r="D7" s="129">
        <f t="shared" ref="D7:D44" si="4">BL7</f>
        <v>0.95192307692307687</v>
      </c>
      <c r="E7" s="130">
        <f t="shared" ref="E7:E44" si="5">U7</f>
        <v>7360</v>
      </c>
      <c r="F7" s="131" t="str">
        <f t="shared" ref="F7:F44" si="6">BN7</f>
        <v>590</v>
      </c>
      <c r="G7" s="132" t="str">
        <f t="shared" ref="G7:G44" si="7">BO7</f>
        <v>72바1410</v>
      </c>
      <c r="H7" s="133">
        <f t="shared" ref="H7:H44" si="8">BP7</f>
        <v>1</v>
      </c>
      <c r="I7" s="134">
        <f t="shared" ref="I7:I44" si="9">BQ7</f>
        <v>2012.732</v>
      </c>
      <c r="J7" s="135">
        <f t="shared" ref="J7:J44" si="10">AB7/AA7</f>
        <v>1.39556848070354E-2</v>
      </c>
      <c r="K7" s="135">
        <f t="shared" ref="K7:K44" si="11">AC7/AA7</f>
        <v>0.3642962380835198</v>
      </c>
      <c r="L7" s="135">
        <f t="shared" ref="L7:L44" si="12">AD7/I7</f>
        <v>0.17091197437115324</v>
      </c>
      <c r="M7" s="136">
        <f t="shared" ref="M7:M44" si="13">Z7</f>
        <v>5.0570000000000004</v>
      </c>
      <c r="N7" s="137">
        <f t="shared" ref="N7:N44" si="14">BV7</f>
        <v>0.19873485391994564</v>
      </c>
      <c r="O7" s="137">
        <f t="shared" ref="O7:O44" si="15">BW7</f>
        <v>0.44715342131987768</v>
      </c>
      <c r="P7" s="219">
        <f t="shared" ref="P7:P44" si="16">AK7</f>
        <v>39</v>
      </c>
      <c r="Q7" s="220">
        <f t="shared" ref="Q7:Q44" si="17">AE7</f>
        <v>4</v>
      </c>
      <c r="R7" s="220">
        <f t="shared" ref="R7:R44" si="18">AF7</f>
        <v>9</v>
      </c>
      <c r="T7">
        <v>533</v>
      </c>
      <c r="U7">
        <v>7360</v>
      </c>
      <c r="V7" t="s">
        <v>201</v>
      </c>
      <c r="W7">
        <v>2012.732</v>
      </c>
      <c r="X7">
        <v>813.27200000000005</v>
      </c>
      <c r="Y7">
        <v>2.4750000000000001</v>
      </c>
      <c r="Z7">
        <v>5.0570000000000004</v>
      </c>
      <c r="AA7">
        <v>146.47414499999999</v>
      </c>
      <c r="AB7">
        <v>2.0441470000000002</v>
      </c>
      <c r="AC7">
        <v>53.35998</v>
      </c>
      <c r="AD7" s="1">
        <v>344</v>
      </c>
      <c r="AE7">
        <v>4</v>
      </c>
      <c r="AF7">
        <v>9</v>
      </c>
      <c r="AG7">
        <v>59</v>
      </c>
      <c r="AH7">
        <v>13.741210000000001</v>
      </c>
      <c r="AI7">
        <v>0</v>
      </c>
      <c r="AJ7">
        <v>0</v>
      </c>
      <c r="AK7">
        <v>39</v>
      </c>
      <c r="AL7">
        <v>33100</v>
      </c>
      <c r="AM7">
        <v>0.95192307692307687</v>
      </c>
      <c r="AN7" t="s">
        <v>66</v>
      </c>
      <c r="AO7">
        <v>2012.732</v>
      </c>
      <c r="AP7" t="s">
        <v>276</v>
      </c>
      <c r="AQ7" t="s">
        <v>117</v>
      </c>
      <c r="AR7" t="s">
        <v>123</v>
      </c>
      <c r="AS7" t="s">
        <v>117</v>
      </c>
      <c r="AT7" t="s">
        <v>123</v>
      </c>
      <c r="AU7" t="s">
        <v>193</v>
      </c>
      <c r="AV7" t="s">
        <v>201</v>
      </c>
      <c r="AW7" t="s">
        <v>66</v>
      </c>
      <c r="AX7">
        <v>7360</v>
      </c>
      <c r="AY7" t="s">
        <v>352</v>
      </c>
      <c r="AZ7">
        <v>1</v>
      </c>
      <c r="BA7" t="s">
        <v>353</v>
      </c>
      <c r="BB7">
        <v>1</v>
      </c>
      <c r="BC7">
        <v>1</v>
      </c>
      <c r="BE7" t="s">
        <v>68</v>
      </c>
      <c r="BF7">
        <v>1</v>
      </c>
      <c r="BG7" t="s">
        <v>249</v>
      </c>
      <c r="BI7" t="s">
        <v>117</v>
      </c>
      <c r="BJ7" t="s">
        <v>201</v>
      </c>
      <c r="BK7" t="s">
        <v>66</v>
      </c>
      <c r="BL7">
        <v>0.95192307692307687</v>
      </c>
      <c r="BM7">
        <v>7360</v>
      </c>
      <c r="BN7" t="s">
        <v>123</v>
      </c>
      <c r="BO7" t="s">
        <v>193</v>
      </c>
      <c r="BP7">
        <v>1</v>
      </c>
      <c r="BQ7">
        <v>2012.732</v>
      </c>
      <c r="BR7">
        <v>1.39556848070354E-2</v>
      </c>
      <c r="BS7">
        <v>0.3642962380835198</v>
      </c>
      <c r="BT7">
        <v>0.17091197437115324</v>
      </c>
      <c r="BU7">
        <v>5.0570000000000004</v>
      </c>
      <c r="BV7">
        <v>0.19873485391994564</v>
      </c>
      <c r="BW7">
        <v>0.44715342131987768</v>
      </c>
      <c r="BX7">
        <v>39</v>
      </c>
      <c r="BY7">
        <v>4</v>
      </c>
      <c r="BZ7">
        <v>9</v>
      </c>
    </row>
    <row r="8" spans="1:78" ht="16.5">
      <c r="A8" s="109" t="str">
        <f t="shared" si="1"/>
        <v>태양여객</v>
      </c>
      <c r="B8" s="110" t="str">
        <f t="shared" si="2"/>
        <v>김병술</v>
      </c>
      <c r="C8" s="111" t="str">
        <f t="shared" si="3"/>
        <v>S</v>
      </c>
      <c r="D8" s="112">
        <f t="shared" si="4"/>
        <v>1.006</v>
      </c>
      <c r="E8" s="113">
        <f t="shared" si="5"/>
        <v>6303</v>
      </c>
      <c r="F8" s="114" t="str">
        <f t="shared" si="6"/>
        <v>556</v>
      </c>
      <c r="G8" s="115" t="str">
        <f t="shared" si="7"/>
        <v>71바7152</v>
      </c>
      <c r="H8" s="116">
        <f t="shared" si="8"/>
        <v>1</v>
      </c>
      <c r="I8" s="117">
        <f t="shared" si="9"/>
        <v>1920.6</v>
      </c>
      <c r="J8" s="118">
        <f t="shared" si="10"/>
        <v>1.9650863615032935E-2</v>
      </c>
      <c r="K8" s="118">
        <f t="shared" si="11"/>
        <v>0.37804081538097933</v>
      </c>
      <c r="L8" s="118">
        <f t="shared" si="12"/>
        <v>0.14474643340622723</v>
      </c>
      <c r="M8" s="119">
        <f t="shared" si="13"/>
        <v>4.9740000000000002</v>
      </c>
      <c r="N8" s="120">
        <f t="shared" si="14"/>
        <v>5.2067062376340727E-2</v>
      </c>
      <c r="O8" s="120">
        <f t="shared" si="15"/>
        <v>1.3537436217848589</v>
      </c>
      <c r="P8" s="221">
        <f t="shared" si="16"/>
        <v>4</v>
      </c>
      <c r="Q8" s="222">
        <f t="shared" si="17"/>
        <v>1</v>
      </c>
      <c r="R8" s="222">
        <f t="shared" si="18"/>
        <v>26</v>
      </c>
      <c r="T8">
        <v>533</v>
      </c>
      <c r="U8">
        <v>6303</v>
      </c>
      <c r="V8" t="s">
        <v>202</v>
      </c>
      <c r="W8">
        <v>1920.6</v>
      </c>
      <c r="X8">
        <v>763.755</v>
      </c>
      <c r="Y8">
        <v>2.5150000000000001</v>
      </c>
      <c r="Z8">
        <v>4.9740000000000002</v>
      </c>
      <c r="AA8">
        <v>155.65911299999999</v>
      </c>
      <c r="AB8">
        <v>3.0588359999999999</v>
      </c>
      <c r="AC8">
        <v>58.845497999999999</v>
      </c>
      <c r="AD8" s="1">
        <v>278</v>
      </c>
      <c r="AE8">
        <v>1</v>
      </c>
      <c r="AF8">
        <v>26</v>
      </c>
      <c r="AG8">
        <v>80</v>
      </c>
      <c r="AH8">
        <v>12.3385</v>
      </c>
      <c r="AI8">
        <v>104.6</v>
      </c>
      <c r="AJ8">
        <v>0</v>
      </c>
      <c r="AK8">
        <v>4</v>
      </c>
      <c r="AL8">
        <v>546</v>
      </c>
      <c r="AM8">
        <v>1.006</v>
      </c>
      <c r="AN8" t="s">
        <v>71</v>
      </c>
      <c r="AO8">
        <v>1920.6</v>
      </c>
      <c r="AP8" t="s">
        <v>277</v>
      </c>
      <c r="AQ8" t="s">
        <v>117</v>
      </c>
      <c r="AR8" t="s">
        <v>118</v>
      </c>
      <c r="AS8" t="s">
        <v>117</v>
      </c>
      <c r="AT8" t="s">
        <v>118</v>
      </c>
      <c r="AU8" t="s">
        <v>179</v>
      </c>
      <c r="AV8" t="s">
        <v>202</v>
      </c>
      <c r="AW8" t="s">
        <v>71</v>
      </c>
      <c r="AX8">
        <v>6303</v>
      </c>
      <c r="AY8" t="s">
        <v>354</v>
      </c>
      <c r="AZ8">
        <v>1</v>
      </c>
      <c r="BA8" t="s">
        <v>355</v>
      </c>
      <c r="BB8">
        <v>1</v>
      </c>
      <c r="BC8">
        <v>1</v>
      </c>
      <c r="BE8" t="s">
        <v>66</v>
      </c>
      <c r="BF8">
        <v>1</v>
      </c>
      <c r="BG8" s="5" t="s">
        <v>249</v>
      </c>
      <c r="BI8" t="s">
        <v>117</v>
      </c>
      <c r="BJ8" t="s">
        <v>202</v>
      </c>
      <c r="BK8" t="s">
        <v>71</v>
      </c>
      <c r="BL8">
        <v>1.006</v>
      </c>
      <c r="BM8">
        <v>6303</v>
      </c>
      <c r="BN8" t="s">
        <v>118</v>
      </c>
      <c r="BO8" t="s">
        <v>179</v>
      </c>
      <c r="BP8">
        <v>1</v>
      </c>
      <c r="BQ8">
        <v>1920.6</v>
      </c>
      <c r="BR8">
        <v>1.9650863615032935E-2</v>
      </c>
      <c r="BS8">
        <v>0.37804081538097933</v>
      </c>
      <c r="BT8">
        <v>0.14474643340622723</v>
      </c>
      <c r="BU8">
        <v>4.9740000000000002</v>
      </c>
      <c r="BV8">
        <v>5.2067062376340727E-2</v>
      </c>
      <c r="BW8">
        <v>1.3537436217848589</v>
      </c>
      <c r="BX8">
        <v>4</v>
      </c>
      <c r="BY8">
        <v>1</v>
      </c>
      <c r="BZ8">
        <v>26</v>
      </c>
    </row>
    <row r="9" spans="1:78" ht="16.5">
      <c r="A9" s="126" t="str">
        <f t="shared" si="1"/>
        <v>태양여객</v>
      </c>
      <c r="B9" s="127" t="str">
        <f t="shared" si="2"/>
        <v>김세형</v>
      </c>
      <c r="C9" s="128" t="str">
        <f t="shared" si="3"/>
        <v>C</v>
      </c>
      <c r="D9" s="129">
        <f t="shared" si="4"/>
        <v>0.88423076923076915</v>
      </c>
      <c r="E9" s="130">
        <f t="shared" si="5"/>
        <v>1583</v>
      </c>
      <c r="F9" s="131" t="str">
        <f t="shared" si="6"/>
        <v>556</v>
      </c>
      <c r="G9" s="132" t="str">
        <f t="shared" si="7"/>
        <v>71바7197</v>
      </c>
      <c r="H9" s="133">
        <f t="shared" si="8"/>
        <v>1</v>
      </c>
      <c r="I9" s="134">
        <f t="shared" si="9"/>
        <v>691.71299999999997</v>
      </c>
      <c r="J9" s="135">
        <f t="shared" si="10"/>
        <v>3.9549881178905143E-2</v>
      </c>
      <c r="K9" s="135">
        <f t="shared" si="11"/>
        <v>0.35353685682467123</v>
      </c>
      <c r="L9" s="135">
        <f t="shared" si="12"/>
        <v>0.25154941428020006</v>
      </c>
      <c r="M9" s="136">
        <f t="shared" si="13"/>
        <v>12.913</v>
      </c>
      <c r="N9" s="137">
        <f t="shared" si="14"/>
        <v>0</v>
      </c>
      <c r="O9" s="137">
        <f t="shared" si="15"/>
        <v>24.576666912433335</v>
      </c>
      <c r="P9" s="219">
        <f t="shared" si="16"/>
        <v>8</v>
      </c>
      <c r="Q9" s="220">
        <f t="shared" si="17"/>
        <v>0</v>
      </c>
      <c r="R9" s="220">
        <f t="shared" si="18"/>
        <v>170</v>
      </c>
      <c r="T9">
        <v>533</v>
      </c>
      <c r="U9">
        <v>1583</v>
      </c>
      <c r="V9" t="s">
        <v>278</v>
      </c>
      <c r="W9">
        <v>691.71299999999997</v>
      </c>
      <c r="X9">
        <v>300.85300000000001</v>
      </c>
      <c r="Y9">
        <v>2.2989999999999999</v>
      </c>
      <c r="Z9">
        <v>12.913</v>
      </c>
      <c r="AA9">
        <v>44.064987000000002</v>
      </c>
      <c r="AB9">
        <v>1.7427649999999999</v>
      </c>
      <c r="AC9">
        <v>15.578597</v>
      </c>
      <c r="AD9" s="1">
        <v>174</v>
      </c>
      <c r="AE9">
        <v>0</v>
      </c>
      <c r="AF9">
        <v>170</v>
      </c>
      <c r="AG9">
        <v>86</v>
      </c>
      <c r="AH9">
        <v>15.697565000000001</v>
      </c>
      <c r="AI9">
        <v>437.2</v>
      </c>
      <c r="AJ9">
        <v>8</v>
      </c>
      <c r="AK9">
        <v>8</v>
      </c>
      <c r="AL9">
        <v>1507</v>
      </c>
      <c r="AM9">
        <v>0.88423076923076915</v>
      </c>
      <c r="AN9" t="s">
        <v>69</v>
      </c>
      <c r="AO9">
        <v>691.71299999999997</v>
      </c>
      <c r="AP9" t="s">
        <v>279</v>
      </c>
      <c r="AQ9" t="s">
        <v>117</v>
      </c>
      <c r="AR9" t="s">
        <v>118</v>
      </c>
      <c r="AS9" t="s">
        <v>117</v>
      </c>
      <c r="AT9" t="s">
        <v>118</v>
      </c>
      <c r="AU9" t="s">
        <v>180</v>
      </c>
      <c r="AV9" t="s">
        <v>278</v>
      </c>
      <c r="AW9" t="s">
        <v>69</v>
      </c>
      <c r="AX9">
        <v>1583</v>
      </c>
      <c r="AY9" t="s">
        <v>356</v>
      </c>
      <c r="AZ9">
        <v>1</v>
      </c>
      <c r="BA9" t="s">
        <v>248</v>
      </c>
      <c r="BB9">
        <v>1</v>
      </c>
      <c r="BC9">
        <v>1</v>
      </c>
      <c r="BE9" t="s">
        <v>256</v>
      </c>
      <c r="BF9" t="s">
        <v>257</v>
      </c>
      <c r="BG9" t="s">
        <v>256</v>
      </c>
      <c r="BI9" t="s">
        <v>117</v>
      </c>
      <c r="BJ9" t="s">
        <v>278</v>
      </c>
      <c r="BK9" t="s">
        <v>69</v>
      </c>
      <c r="BL9">
        <v>0.88423076923076915</v>
      </c>
      <c r="BM9">
        <v>1583</v>
      </c>
      <c r="BN9" t="s">
        <v>118</v>
      </c>
      <c r="BO9" t="s">
        <v>180</v>
      </c>
      <c r="BP9">
        <v>1</v>
      </c>
      <c r="BQ9">
        <v>691.71299999999997</v>
      </c>
      <c r="BR9">
        <v>3.9549881178905143E-2</v>
      </c>
      <c r="BS9">
        <v>0.35353685682467123</v>
      </c>
      <c r="BT9">
        <v>0.25154941428020006</v>
      </c>
      <c r="BU9">
        <v>12.913</v>
      </c>
      <c r="BV9">
        <v>0</v>
      </c>
      <c r="BW9">
        <v>24.576666912433335</v>
      </c>
      <c r="BX9">
        <v>8</v>
      </c>
      <c r="BY9">
        <v>0</v>
      </c>
      <c r="BZ9">
        <v>170</v>
      </c>
    </row>
    <row r="10" spans="1:78" ht="16.5">
      <c r="A10" s="109" t="str">
        <f t="shared" si="1"/>
        <v>태양여객</v>
      </c>
      <c r="B10" s="110" t="str">
        <f t="shared" si="2"/>
        <v>김영규</v>
      </c>
      <c r="C10" s="111" t="str">
        <f t="shared" si="3"/>
        <v>A</v>
      </c>
      <c r="D10" s="112">
        <f t="shared" si="4"/>
        <v>0.96604303815902393</v>
      </c>
      <c r="E10" s="113">
        <f t="shared" si="5"/>
        <v>9105</v>
      </c>
      <c r="F10" s="114" t="str">
        <f t="shared" si="6"/>
        <v>e음55</v>
      </c>
      <c r="G10" s="115" t="str">
        <f t="shared" si="7"/>
        <v>72바2022</v>
      </c>
      <c r="H10" s="116">
        <f t="shared" si="8"/>
        <v>2</v>
      </c>
      <c r="I10" s="117">
        <f t="shared" si="9"/>
        <v>1171.9289999999999</v>
      </c>
      <c r="J10" s="118">
        <f t="shared" si="10"/>
        <v>5.1911210808715968E-2</v>
      </c>
      <c r="K10" s="118">
        <f t="shared" si="11"/>
        <v>0.3085590910360978</v>
      </c>
      <c r="L10" s="118">
        <f t="shared" si="12"/>
        <v>0.22612291358947514</v>
      </c>
      <c r="M10" s="119">
        <f t="shared" si="13"/>
        <v>7.78</v>
      </c>
      <c r="N10" s="120">
        <f t="shared" si="14"/>
        <v>0</v>
      </c>
      <c r="O10" s="120">
        <f t="shared" si="15"/>
        <v>5.0344346799166164</v>
      </c>
      <c r="P10" s="221">
        <f t="shared" si="16"/>
        <v>31</v>
      </c>
      <c r="Q10" s="222">
        <f t="shared" si="17"/>
        <v>0</v>
      </c>
      <c r="R10" s="222">
        <f t="shared" si="18"/>
        <v>59</v>
      </c>
      <c r="T10">
        <v>533</v>
      </c>
      <c r="U10">
        <v>9105</v>
      </c>
      <c r="V10" t="s">
        <v>203</v>
      </c>
      <c r="W10">
        <v>1171.9290000000001</v>
      </c>
      <c r="X10">
        <v>337.52300000000002</v>
      </c>
      <c r="Y10">
        <v>3.472</v>
      </c>
      <c r="Z10">
        <v>7.78</v>
      </c>
      <c r="AA10">
        <v>66.030784999999995</v>
      </c>
      <c r="AB10">
        <v>3.4277380000000002</v>
      </c>
      <c r="AC10">
        <v>20.374399</v>
      </c>
      <c r="AD10" s="1">
        <v>265</v>
      </c>
      <c r="AE10">
        <v>0</v>
      </c>
      <c r="AF10">
        <v>59</v>
      </c>
      <c r="AG10">
        <v>66</v>
      </c>
      <c r="AH10">
        <v>17.748221000000001</v>
      </c>
      <c r="AI10">
        <v>3.1</v>
      </c>
      <c r="AJ10">
        <v>0</v>
      </c>
      <c r="AK10">
        <v>31</v>
      </c>
      <c r="AL10">
        <v>6089</v>
      </c>
      <c r="AM10">
        <v>0.96604303815902393</v>
      </c>
      <c r="AN10" t="s">
        <v>66</v>
      </c>
      <c r="AO10">
        <v>1048.194</v>
      </c>
      <c r="AP10" t="s">
        <v>280</v>
      </c>
      <c r="AQ10" t="s">
        <v>117</v>
      </c>
      <c r="AR10" t="s">
        <v>124</v>
      </c>
      <c r="AS10" t="s">
        <v>117</v>
      </c>
      <c r="AT10" t="s">
        <v>124</v>
      </c>
      <c r="AU10" t="s">
        <v>195</v>
      </c>
      <c r="AV10" t="s">
        <v>203</v>
      </c>
      <c r="AW10" t="s">
        <v>66</v>
      </c>
      <c r="AX10">
        <v>9105</v>
      </c>
      <c r="AY10" t="s">
        <v>357</v>
      </c>
      <c r="AZ10">
        <v>1</v>
      </c>
      <c r="BA10" t="s">
        <v>262</v>
      </c>
      <c r="BB10">
        <v>2</v>
      </c>
      <c r="BC10">
        <v>1</v>
      </c>
      <c r="BE10" t="s">
        <v>66</v>
      </c>
      <c r="BF10">
        <v>0</v>
      </c>
      <c r="BG10" t="s">
        <v>229</v>
      </c>
      <c r="BI10" t="s">
        <v>117</v>
      </c>
      <c r="BJ10" t="s">
        <v>203</v>
      </c>
      <c r="BK10" t="s">
        <v>66</v>
      </c>
      <c r="BL10">
        <v>0.96604303815902393</v>
      </c>
      <c r="BM10">
        <v>9105</v>
      </c>
      <c r="BN10" t="s">
        <v>124</v>
      </c>
      <c r="BO10" t="s">
        <v>195</v>
      </c>
      <c r="BP10">
        <v>2</v>
      </c>
      <c r="BQ10">
        <v>1171.9289999999999</v>
      </c>
      <c r="BR10">
        <v>5.1911210808715968E-2</v>
      </c>
      <c r="BS10">
        <v>0.3085590910360978</v>
      </c>
      <c r="BT10">
        <v>0.22612291358947512</v>
      </c>
      <c r="BU10">
        <v>7.78</v>
      </c>
      <c r="BV10">
        <v>0</v>
      </c>
      <c r="BW10">
        <v>5.0344346799166164</v>
      </c>
      <c r="BX10">
        <v>31</v>
      </c>
      <c r="BY10">
        <v>0</v>
      </c>
      <c r="BZ10">
        <v>59</v>
      </c>
    </row>
    <row r="11" spans="1:78" ht="16.5">
      <c r="A11" s="126" t="str">
        <f t="shared" si="1"/>
        <v>태양여객</v>
      </c>
      <c r="B11" s="127" t="str">
        <f t="shared" si="2"/>
        <v>김재현</v>
      </c>
      <c r="C11" s="128" t="str">
        <f t="shared" si="3"/>
        <v>F</v>
      </c>
      <c r="D11" s="129">
        <f t="shared" si="4"/>
        <v>0.79160958858879527</v>
      </c>
      <c r="E11" s="130">
        <f t="shared" si="5"/>
        <v>909</v>
      </c>
      <c r="F11" s="131" t="str">
        <f t="shared" si="6"/>
        <v>590</v>
      </c>
      <c r="G11" s="132" t="str">
        <f t="shared" si="7"/>
        <v>71바5261</v>
      </c>
      <c r="H11" s="133">
        <f t="shared" si="8"/>
        <v>2</v>
      </c>
      <c r="I11" s="134">
        <f t="shared" si="9"/>
        <v>5274.9089999999997</v>
      </c>
      <c r="J11" s="135">
        <f t="shared" si="10"/>
        <v>5.7407669483526318E-2</v>
      </c>
      <c r="K11" s="135">
        <f t="shared" si="11"/>
        <v>0.39002300476092161</v>
      </c>
      <c r="L11" s="135">
        <f t="shared" si="12"/>
        <v>0.21554874216787437</v>
      </c>
      <c r="M11" s="136">
        <f t="shared" si="13"/>
        <v>9.8219999999999992</v>
      </c>
      <c r="N11" s="137">
        <f t="shared" si="14"/>
        <v>0.62560320945821057</v>
      </c>
      <c r="O11" s="137">
        <f t="shared" si="15"/>
        <v>19.260995782107333</v>
      </c>
      <c r="P11" s="219">
        <f t="shared" si="16"/>
        <v>127</v>
      </c>
      <c r="Q11" s="220">
        <f t="shared" si="17"/>
        <v>33</v>
      </c>
      <c r="R11" s="220">
        <f t="shared" si="18"/>
        <v>1016</v>
      </c>
      <c r="T11">
        <v>533</v>
      </c>
      <c r="U11">
        <v>909</v>
      </c>
      <c r="V11" t="s">
        <v>204</v>
      </c>
      <c r="W11">
        <v>5274.9089999999997</v>
      </c>
      <c r="X11">
        <v>2535.4279999999999</v>
      </c>
      <c r="Y11">
        <v>2.08</v>
      </c>
      <c r="Z11">
        <v>9.8219999999999992</v>
      </c>
      <c r="AA11">
        <v>395.70069999999998</v>
      </c>
      <c r="AB11">
        <v>22.716255</v>
      </c>
      <c r="AC11">
        <v>154.33237600000001</v>
      </c>
      <c r="AD11" s="1">
        <v>1137</v>
      </c>
      <c r="AE11">
        <v>33</v>
      </c>
      <c r="AF11">
        <v>1016</v>
      </c>
      <c r="AG11">
        <v>82</v>
      </c>
      <c r="AH11">
        <v>13.330552000000001</v>
      </c>
      <c r="AI11">
        <v>985.7</v>
      </c>
      <c r="AJ11">
        <v>0</v>
      </c>
      <c r="AK11">
        <v>127</v>
      </c>
      <c r="AL11">
        <v>55409</v>
      </c>
      <c r="AM11">
        <v>0.79160958858879527</v>
      </c>
      <c r="AN11" t="s">
        <v>70</v>
      </c>
      <c r="AO11">
        <v>3473.9639999999999</v>
      </c>
      <c r="AP11" t="s">
        <v>281</v>
      </c>
      <c r="AQ11" t="s">
        <v>117</v>
      </c>
      <c r="AR11" t="s">
        <v>123</v>
      </c>
      <c r="AS11" t="s">
        <v>117</v>
      </c>
      <c r="AT11" t="s">
        <v>123</v>
      </c>
      <c r="AU11" t="s">
        <v>192</v>
      </c>
      <c r="AV11" t="s">
        <v>204</v>
      </c>
      <c r="AW11" t="s">
        <v>70</v>
      </c>
      <c r="AX11">
        <v>909</v>
      </c>
      <c r="AY11" t="s">
        <v>358</v>
      </c>
      <c r="AZ11">
        <v>1</v>
      </c>
      <c r="BA11" t="s">
        <v>241</v>
      </c>
      <c r="BB11">
        <v>2</v>
      </c>
      <c r="BC11">
        <v>1</v>
      </c>
      <c r="BE11" t="s">
        <v>70</v>
      </c>
      <c r="BF11">
        <v>0</v>
      </c>
      <c r="BG11" t="s">
        <v>229</v>
      </c>
      <c r="BI11" t="s">
        <v>117</v>
      </c>
      <c r="BJ11" t="s">
        <v>204</v>
      </c>
      <c r="BK11" t="s">
        <v>70</v>
      </c>
      <c r="BL11">
        <v>0.79160958858879527</v>
      </c>
      <c r="BM11">
        <v>909</v>
      </c>
      <c r="BN11" t="s">
        <v>123</v>
      </c>
      <c r="BO11" t="s">
        <v>192</v>
      </c>
      <c r="BP11">
        <v>2</v>
      </c>
      <c r="BQ11">
        <v>5274.9089999999997</v>
      </c>
      <c r="BR11">
        <v>5.7407669483526318E-2</v>
      </c>
      <c r="BS11">
        <v>0.39002300476092161</v>
      </c>
      <c r="BT11">
        <v>0.21554874216787437</v>
      </c>
      <c r="BU11">
        <v>9.8219999999999992</v>
      </c>
      <c r="BV11">
        <v>0.62560320945821057</v>
      </c>
      <c r="BW11">
        <v>19.260995782107333</v>
      </c>
      <c r="BX11">
        <v>127</v>
      </c>
      <c r="BY11">
        <v>33</v>
      </c>
      <c r="BZ11">
        <v>1016</v>
      </c>
    </row>
    <row r="12" spans="1:78" ht="16.5">
      <c r="A12" s="109" t="str">
        <f t="shared" si="1"/>
        <v>태양여객</v>
      </c>
      <c r="B12" s="110" t="str">
        <f t="shared" si="2"/>
        <v>김종근</v>
      </c>
      <c r="C12" s="111" t="str">
        <f t="shared" si="3"/>
        <v>D</v>
      </c>
      <c r="D12" s="112">
        <f t="shared" si="4"/>
        <v>0.84831022911475706</v>
      </c>
      <c r="E12" s="113">
        <f t="shared" si="5"/>
        <v>8779</v>
      </c>
      <c r="F12" s="114" t="str">
        <f t="shared" si="6"/>
        <v>583</v>
      </c>
      <c r="G12" s="115" t="str">
        <f t="shared" si="7"/>
        <v>71바7407</v>
      </c>
      <c r="H12" s="116">
        <f t="shared" si="8"/>
        <v>5</v>
      </c>
      <c r="I12" s="117">
        <f t="shared" si="9"/>
        <v>1764.836</v>
      </c>
      <c r="J12" s="118">
        <f t="shared" si="10"/>
        <v>2.0658950385619431E-2</v>
      </c>
      <c r="K12" s="118">
        <f t="shared" si="11"/>
        <v>0.34040903199277472</v>
      </c>
      <c r="L12" s="118">
        <f t="shared" si="12"/>
        <v>0.27594632022465543</v>
      </c>
      <c r="M12" s="119">
        <f t="shared" si="13"/>
        <v>10.65</v>
      </c>
      <c r="N12" s="120">
        <f t="shared" si="14"/>
        <v>0</v>
      </c>
      <c r="O12" s="120">
        <f t="shared" si="15"/>
        <v>25.554782427375688</v>
      </c>
      <c r="P12" s="221">
        <f t="shared" si="16"/>
        <v>16</v>
      </c>
      <c r="Q12" s="222">
        <f t="shared" si="17"/>
        <v>0</v>
      </c>
      <c r="R12" s="222">
        <f t="shared" si="18"/>
        <v>451</v>
      </c>
      <c r="T12">
        <v>533</v>
      </c>
      <c r="U12">
        <v>8779</v>
      </c>
      <c r="V12" t="s">
        <v>282</v>
      </c>
      <c r="W12">
        <v>1764.836</v>
      </c>
      <c r="X12">
        <v>784.80399999999997</v>
      </c>
      <c r="Y12">
        <v>2.2490000000000001</v>
      </c>
      <c r="Z12">
        <v>10.65</v>
      </c>
      <c r="AA12">
        <v>118.77941300000001</v>
      </c>
      <c r="AB12">
        <v>2.4538579999999999</v>
      </c>
      <c r="AC12">
        <v>40.433585000000001</v>
      </c>
      <c r="AD12" s="1">
        <v>487</v>
      </c>
      <c r="AE12">
        <v>0</v>
      </c>
      <c r="AF12">
        <v>451</v>
      </c>
      <c r="AG12">
        <v>81</v>
      </c>
      <c r="AH12">
        <v>14.858096</v>
      </c>
      <c r="AI12">
        <v>593.29999999999995</v>
      </c>
      <c r="AJ12">
        <v>0</v>
      </c>
      <c r="AK12">
        <v>16</v>
      </c>
      <c r="AL12">
        <v>4312</v>
      </c>
      <c r="AM12">
        <v>0.84831022911475706</v>
      </c>
      <c r="AN12" t="s">
        <v>67</v>
      </c>
      <c r="AO12">
        <v>580.42999999999995</v>
      </c>
      <c r="AP12" t="s">
        <v>283</v>
      </c>
      <c r="AQ12" t="s">
        <v>117</v>
      </c>
      <c r="AR12" t="s">
        <v>122</v>
      </c>
      <c r="AS12" t="s">
        <v>117</v>
      </c>
      <c r="AT12" t="s">
        <v>122</v>
      </c>
      <c r="AU12" t="s">
        <v>190</v>
      </c>
      <c r="AV12" t="s">
        <v>282</v>
      </c>
      <c r="AW12" t="s">
        <v>67</v>
      </c>
      <c r="AX12">
        <v>8779</v>
      </c>
      <c r="AY12" t="s">
        <v>359</v>
      </c>
      <c r="AZ12">
        <v>1</v>
      </c>
      <c r="BA12" t="s">
        <v>270</v>
      </c>
      <c r="BB12">
        <v>5</v>
      </c>
      <c r="BC12">
        <v>1</v>
      </c>
      <c r="BE12" t="s">
        <v>68</v>
      </c>
      <c r="BF12">
        <v>-2</v>
      </c>
      <c r="BG12" t="s">
        <v>267</v>
      </c>
      <c r="BI12" t="s">
        <v>117</v>
      </c>
      <c r="BJ12" t="s">
        <v>282</v>
      </c>
      <c r="BK12" t="s">
        <v>67</v>
      </c>
      <c r="BL12">
        <v>0.84831022911475706</v>
      </c>
      <c r="BM12">
        <v>8779</v>
      </c>
      <c r="BN12" t="s">
        <v>122</v>
      </c>
      <c r="BO12" t="s">
        <v>190</v>
      </c>
      <c r="BP12">
        <v>5</v>
      </c>
      <c r="BQ12">
        <v>1764.836</v>
      </c>
      <c r="BR12">
        <v>2.0658950385619431E-2</v>
      </c>
      <c r="BS12">
        <v>0.34040903199277472</v>
      </c>
      <c r="BT12">
        <v>0.27594632022465543</v>
      </c>
      <c r="BU12">
        <v>10.65</v>
      </c>
      <c r="BV12">
        <v>0</v>
      </c>
      <c r="BW12">
        <v>25.554782427375688</v>
      </c>
      <c r="BX12">
        <v>16</v>
      </c>
      <c r="BY12">
        <v>0</v>
      </c>
      <c r="BZ12">
        <v>451</v>
      </c>
    </row>
    <row r="13" spans="1:78" ht="16.5">
      <c r="A13" s="126" t="str">
        <f t="shared" si="1"/>
        <v>태양여객</v>
      </c>
      <c r="B13" s="127" t="str">
        <f t="shared" si="2"/>
        <v>김진열</v>
      </c>
      <c r="C13" s="128" t="str">
        <f t="shared" si="3"/>
        <v>S</v>
      </c>
      <c r="D13" s="129">
        <f t="shared" si="4"/>
        <v>1.0038461538461538</v>
      </c>
      <c r="E13" s="130">
        <f t="shared" si="5"/>
        <v>2625</v>
      </c>
      <c r="F13" s="131" t="str">
        <f t="shared" si="6"/>
        <v>e음89</v>
      </c>
      <c r="G13" s="132" t="str">
        <f t="shared" si="7"/>
        <v>71바7191</v>
      </c>
      <c r="H13" s="133">
        <f t="shared" si="8"/>
        <v>1</v>
      </c>
      <c r="I13" s="134">
        <f t="shared" si="9"/>
        <v>2647.1610000000001</v>
      </c>
      <c r="J13" s="135">
        <f t="shared" si="10"/>
        <v>7.7429512848876444E-3</v>
      </c>
      <c r="K13" s="135">
        <f t="shared" si="11"/>
        <v>0.26355341435373641</v>
      </c>
      <c r="L13" s="135">
        <f t="shared" si="12"/>
        <v>0.13183935544532424</v>
      </c>
      <c r="M13" s="136">
        <f t="shared" si="13"/>
        <v>8.3379999999999992</v>
      </c>
      <c r="N13" s="137">
        <f t="shared" si="14"/>
        <v>0.60442111378945218</v>
      </c>
      <c r="O13" s="137">
        <f t="shared" si="15"/>
        <v>9.8596194186904391</v>
      </c>
      <c r="P13" s="219">
        <f t="shared" si="16"/>
        <v>2</v>
      </c>
      <c r="Q13" s="220">
        <f t="shared" si="17"/>
        <v>16</v>
      </c>
      <c r="R13" s="220">
        <f t="shared" si="18"/>
        <v>261</v>
      </c>
      <c r="T13">
        <v>533</v>
      </c>
      <c r="U13">
        <v>2625</v>
      </c>
      <c r="V13" t="s">
        <v>205</v>
      </c>
      <c r="W13">
        <v>2647.1610000000001</v>
      </c>
      <c r="X13">
        <v>1014.123</v>
      </c>
      <c r="Y13">
        <v>2.61</v>
      </c>
      <c r="Z13">
        <v>8.3379999999999992</v>
      </c>
      <c r="AA13">
        <v>136.093456</v>
      </c>
      <c r="AB13">
        <v>1.0537650000000001</v>
      </c>
      <c r="AC13">
        <v>35.867894999999997</v>
      </c>
      <c r="AD13" s="1">
        <v>349</v>
      </c>
      <c r="AE13">
        <v>16</v>
      </c>
      <c r="AF13">
        <v>261</v>
      </c>
      <c r="AG13">
        <v>69</v>
      </c>
      <c r="AH13">
        <v>19.451052000000001</v>
      </c>
      <c r="AI13">
        <v>27.7</v>
      </c>
      <c r="AJ13">
        <v>0</v>
      </c>
      <c r="AK13">
        <v>2</v>
      </c>
      <c r="AL13">
        <v>126</v>
      </c>
      <c r="AM13">
        <v>1.0038461538461538</v>
      </c>
      <c r="AN13" t="s">
        <v>71</v>
      </c>
      <c r="AO13">
        <v>2647.1610000000001</v>
      </c>
      <c r="AP13" t="s">
        <v>284</v>
      </c>
      <c r="AQ13" t="s">
        <v>117</v>
      </c>
      <c r="AR13" t="s">
        <v>126</v>
      </c>
      <c r="AS13" t="s">
        <v>117</v>
      </c>
      <c r="AT13" t="s">
        <v>126</v>
      </c>
      <c r="AU13" t="s">
        <v>197</v>
      </c>
      <c r="AV13" t="s">
        <v>205</v>
      </c>
      <c r="AW13" t="s">
        <v>71</v>
      </c>
      <c r="AX13">
        <v>2625</v>
      </c>
      <c r="AY13" t="s">
        <v>360</v>
      </c>
      <c r="AZ13">
        <v>1</v>
      </c>
      <c r="BA13" t="s">
        <v>361</v>
      </c>
      <c r="BB13">
        <v>1</v>
      </c>
      <c r="BC13">
        <v>1</v>
      </c>
      <c r="BE13" t="s">
        <v>71</v>
      </c>
      <c r="BF13">
        <v>0</v>
      </c>
      <c r="BG13" t="s">
        <v>229</v>
      </c>
      <c r="BI13" t="s">
        <v>117</v>
      </c>
      <c r="BJ13" t="s">
        <v>205</v>
      </c>
      <c r="BK13" t="s">
        <v>71</v>
      </c>
      <c r="BL13">
        <v>1.0038461538461538</v>
      </c>
      <c r="BM13">
        <v>2625</v>
      </c>
      <c r="BN13" t="s">
        <v>126</v>
      </c>
      <c r="BO13" t="s">
        <v>197</v>
      </c>
      <c r="BP13">
        <v>1</v>
      </c>
      <c r="BQ13">
        <v>2647.1610000000001</v>
      </c>
      <c r="BR13">
        <v>7.7429512848876444E-3</v>
      </c>
      <c r="BS13">
        <v>0.26355341435373641</v>
      </c>
      <c r="BT13">
        <v>0.13183935544532424</v>
      </c>
      <c r="BU13">
        <v>8.3379999999999992</v>
      </c>
      <c r="BV13">
        <v>0.60442111378945218</v>
      </c>
      <c r="BW13">
        <v>9.8596194186904391</v>
      </c>
      <c r="BX13">
        <v>2</v>
      </c>
      <c r="BY13">
        <v>16</v>
      </c>
      <c r="BZ13">
        <v>261</v>
      </c>
    </row>
    <row r="14" spans="1:78" ht="16.5">
      <c r="A14" s="109" t="str">
        <f t="shared" si="1"/>
        <v>태양여객</v>
      </c>
      <c r="B14" s="110" t="str">
        <f t="shared" si="2"/>
        <v>김태우</v>
      </c>
      <c r="C14" s="111" t="str">
        <f t="shared" si="3"/>
        <v>C</v>
      </c>
      <c r="D14" s="112">
        <f t="shared" si="4"/>
        <v>0.85005231298888728</v>
      </c>
      <c r="E14" s="113">
        <f t="shared" si="5"/>
        <v>3261</v>
      </c>
      <c r="F14" s="114" t="str">
        <f t="shared" si="6"/>
        <v>583</v>
      </c>
      <c r="G14" s="115" t="str">
        <f t="shared" si="7"/>
        <v>71바7407</v>
      </c>
      <c r="H14" s="116">
        <f t="shared" si="8"/>
        <v>5</v>
      </c>
      <c r="I14" s="117">
        <f t="shared" si="9"/>
        <v>538.11</v>
      </c>
      <c r="J14" s="118">
        <f t="shared" si="10"/>
        <v>1.1968338410295981E-2</v>
      </c>
      <c r="K14" s="118">
        <f t="shared" si="11"/>
        <v>0.44373557107535155</v>
      </c>
      <c r="L14" s="118">
        <f t="shared" si="12"/>
        <v>0.21371095129248666</v>
      </c>
      <c r="M14" s="119">
        <f t="shared" si="13"/>
        <v>11.42</v>
      </c>
      <c r="N14" s="120">
        <f t="shared" si="14"/>
        <v>0</v>
      </c>
      <c r="O14" s="120">
        <f t="shared" si="15"/>
        <v>8.920109271338573</v>
      </c>
      <c r="P14" s="221">
        <f t="shared" si="16"/>
        <v>20</v>
      </c>
      <c r="Q14" s="222">
        <f t="shared" si="17"/>
        <v>0</v>
      </c>
      <c r="R14" s="222">
        <f t="shared" si="18"/>
        <v>48</v>
      </c>
      <c r="T14">
        <v>533</v>
      </c>
      <c r="U14">
        <v>3261</v>
      </c>
      <c r="V14" t="s">
        <v>285</v>
      </c>
      <c r="W14">
        <v>538.11</v>
      </c>
      <c r="X14">
        <v>238.804</v>
      </c>
      <c r="Y14">
        <v>2.2530000000000001</v>
      </c>
      <c r="Z14">
        <v>11.42</v>
      </c>
      <c r="AA14">
        <v>39.362774000000002</v>
      </c>
      <c r="AB14">
        <v>0.471107</v>
      </c>
      <c r="AC14">
        <v>17.466663</v>
      </c>
      <c r="AD14" s="1">
        <v>115</v>
      </c>
      <c r="AE14">
        <v>0</v>
      </c>
      <c r="AF14">
        <v>48</v>
      </c>
      <c r="AG14">
        <v>88</v>
      </c>
      <c r="AH14">
        <v>13.670529999999999</v>
      </c>
      <c r="AI14">
        <v>257.60000000000002</v>
      </c>
      <c r="AJ14">
        <v>0</v>
      </c>
      <c r="AK14">
        <v>20</v>
      </c>
      <c r="AL14">
        <v>13869</v>
      </c>
      <c r="AM14">
        <v>0.85005231298888728</v>
      </c>
      <c r="AN14" t="s">
        <v>69</v>
      </c>
      <c r="AO14">
        <v>126.67700000000001</v>
      </c>
      <c r="AP14" t="s">
        <v>286</v>
      </c>
      <c r="AQ14" t="s">
        <v>117</v>
      </c>
      <c r="AR14" t="s">
        <v>122</v>
      </c>
      <c r="AS14" t="s">
        <v>117</v>
      </c>
      <c r="AT14" t="s">
        <v>122</v>
      </c>
      <c r="AU14" t="s">
        <v>190</v>
      </c>
      <c r="AV14" t="s">
        <v>285</v>
      </c>
      <c r="AW14" t="s">
        <v>69</v>
      </c>
      <c r="AX14">
        <v>3261</v>
      </c>
      <c r="AY14" t="s">
        <v>362</v>
      </c>
      <c r="AZ14">
        <v>6</v>
      </c>
      <c r="BA14" t="s">
        <v>363</v>
      </c>
      <c r="BB14">
        <v>5</v>
      </c>
      <c r="BC14">
        <v>1</v>
      </c>
      <c r="BE14" t="s">
        <v>256</v>
      </c>
      <c r="BF14" t="s">
        <v>257</v>
      </c>
      <c r="BG14" t="s">
        <v>256</v>
      </c>
      <c r="BI14" t="s">
        <v>117</v>
      </c>
      <c r="BJ14" t="s">
        <v>285</v>
      </c>
      <c r="BK14" t="s">
        <v>69</v>
      </c>
      <c r="BL14">
        <v>0.85005231298888728</v>
      </c>
      <c r="BM14">
        <v>3261</v>
      </c>
      <c r="BN14" t="s">
        <v>122</v>
      </c>
      <c r="BO14" t="s">
        <v>190</v>
      </c>
      <c r="BP14">
        <v>5</v>
      </c>
      <c r="BQ14">
        <v>538.11</v>
      </c>
      <c r="BR14">
        <v>1.1968338410295981E-2</v>
      </c>
      <c r="BS14">
        <v>0.44373557107535155</v>
      </c>
      <c r="BT14">
        <v>0.21371095129248666</v>
      </c>
      <c r="BU14">
        <v>11.42</v>
      </c>
      <c r="BV14">
        <v>0</v>
      </c>
      <c r="BW14">
        <v>8.920109271338573</v>
      </c>
      <c r="BX14">
        <v>20</v>
      </c>
      <c r="BY14">
        <v>0</v>
      </c>
      <c r="BZ14">
        <v>48</v>
      </c>
    </row>
    <row r="15" spans="1:78" ht="16.5">
      <c r="A15" s="126" t="str">
        <f t="shared" si="1"/>
        <v>태양여객</v>
      </c>
      <c r="B15" s="127" t="str">
        <f t="shared" si="2"/>
        <v>도재만</v>
      </c>
      <c r="C15" s="128" t="str">
        <f t="shared" si="3"/>
        <v>F</v>
      </c>
      <c r="D15" s="129">
        <f t="shared" si="4"/>
        <v>0.79147484941767576</v>
      </c>
      <c r="E15" s="130">
        <f t="shared" si="5"/>
        <v>306</v>
      </c>
      <c r="F15" s="131" t="str">
        <f t="shared" si="6"/>
        <v>583</v>
      </c>
      <c r="G15" s="132" t="str">
        <f t="shared" si="7"/>
        <v>71바5259</v>
      </c>
      <c r="H15" s="133">
        <f t="shared" si="8"/>
        <v>2</v>
      </c>
      <c r="I15" s="134">
        <f t="shared" si="9"/>
        <v>816.45999999999992</v>
      </c>
      <c r="J15" s="135">
        <f t="shared" si="10"/>
        <v>2.7266205198836279E-2</v>
      </c>
      <c r="K15" s="135">
        <f t="shared" si="11"/>
        <v>0.38884889521607657</v>
      </c>
      <c r="L15" s="135">
        <f t="shared" si="12"/>
        <v>0.26210714548171377</v>
      </c>
      <c r="M15" s="136">
        <f t="shared" si="13"/>
        <v>12.084</v>
      </c>
      <c r="N15" s="137">
        <f t="shared" si="14"/>
        <v>0.85735982166915714</v>
      </c>
      <c r="O15" s="137">
        <f t="shared" si="15"/>
        <v>21.556475516253094</v>
      </c>
      <c r="P15" s="219">
        <f t="shared" si="16"/>
        <v>16</v>
      </c>
      <c r="Q15" s="220">
        <f t="shared" si="17"/>
        <v>7</v>
      </c>
      <c r="R15" s="220">
        <f t="shared" si="18"/>
        <v>176</v>
      </c>
      <c r="T15">
        <v>533</v>
      </c>
      <c r="U15">
        <v>306</v>
      </c>
      <c r="V15" t="s">
        <v>287</v>
      </c>
      <c r="W15">
        <v>816.46</v>
      </c>
      <c r="X15">
        <v>384.10700000000003</v>
      </c>
      <c r="Y15">
        <v>2.1259999999999999</v>
      </c>
      <c r="Z15">
        <v>12.084</v>
      </c>
      <c r="AA15">
        <v>56.143602999999999</v>
      </c>
      <c r="AB15">
        <v>1.530823</v>
      </c>
      <c r="AC15">
        <v>21.831378000000001</v>
      </c>
      <c r="AD15" s="1">
        <v>214</v>
      </c>
      <c r="AE15">
        <v>7</v>
      </c>
      <c r="AF15">
        <v>176</v>
      </c>
      <c r="AG15">
        <v>94</v>
      </c>
      <c r="AH15">
        <v>14.542351</v>
      </c>
      <c r="AI15">
        <v>410.7</v>
      </c>
      <c r="AJ15">
        <v>39.4</v>
      </c>
      <c r="AK15">
        <v>16</v>
      </c>
      <c r="AL15">
        <v>9838</v>
      </c>
      <c r="AM15">
        <v>0.79147484941767576</v>
      </c>
      <c r="AN15" t="s">
        <v>70</v>
      </c>
      <c r="AO15">
        <v>702.06</v>
      </c>
      <c r="AP15" t="s">
        <v>288</v>
      </c>
      <c r="AQ15" t="s">
        <v>117</v>
      </c>
      <c r="AR15" t="s">
        <v>122</v>
      </c>
      <c r="AS15" t="s">
        <v>117</v>
      </c>
      <c r="AT15" t="s">
        <v>122</v>
      </c>
      <c r="AU15" t="s">
        <v>268</v>
      </c>
      <c r="AV15" t="s">
        <v>287</v>
      </c>
      <c r="AW15" t="s">
        <v>70</v>
      </c>
      <c r="AX15">
        <v>306</v>
      </c>
      <c r="AY15" t="s">
        <v>364</v>
      </c>
      <c r="AZ15">
        <v>1</v>
      </c>
      <c r="BA15" t="s">
        <v>269</v>
      </c>
      <c r="BB15">
        <v>2</v>
      </c>
      <c r="BC15">
        <v>1</v>
      </c>
      <c r="BE15" t="s">
        <v>256</v>
      </c>
      <c r="BF15" t="s">
        <v>257</v>
      </c>
      <c r="BG15" s="5" t="s">
        <v>256</v>
      </c>
      <c r="BI15" t="s">
        <v>117</v>
      </c>
      <c r="BJ15" t="s">
        <v>287</v>
      </c>
      <c r="BK15" t="s">
        <v>70</v>
      </c>
      <c r="BL15">
        <v>0.79147484941767576</v>
      </c>
      <c r="BM15">
        <v>306</v>
      </c>
      <c r="BN15" t="s">
        <v>122</v>
      </c>
      <c r="BO15" t="s">
        <v>268</v>
      </c>
      <c r="BP15">
        <v>2</v>
      </c>
      <c r="BQ15">
        <v>816.45999999999992</v>
      </c>
      <c r="BR15">
        <v>2.7266205198836279E-2</v>
      </c>
      <c r="BS15">
        <v>0.38884889521607657</v>
      </c>
      <c r="BT15">
        <v>0.26210714548171371</v>
      </c>
      <c r="BU15">
        <v>12.084</v>
      </c>
      <c r="BV15">
        <v>0.85735982166915714</v>
      </c>
      <c r="BW15">
        <v>21.556475516253094</v>
      </c>
      <c r="BX15">
        <v>16</v>
      </c>
      <c r="BY15">
        <v>7</v>
      </c>
      <c r="BZ15">
        <v>176</v>
      </c>
    </row>
    <row r="16" spans="1:78" ht="16.5">
      <c r="A16" s="109" t="str">
        <f t="shared" si="1"/>
        <v>태양여객</v>
      </c>
      <c r="B16" s="110" t="str">
        <f t="shared" si="2"/>
        <v>박동근</v>
      </c>
      <c r="C16" s="111" t="str">
        <f t="shared" si="3"/>
        <v>B</v>
      </c>
      <c r="D16" s="112">
        <f t="shared" si="4"/>
        <v>0.93627375822355363</v>
      </c>
      <c r="E16" s="113">
        <f t="shared" si="5"/>
        <v>3804</v>
      </c>
      <c r="F16" s="114" t="str">
        <f t="shared" si="6"/>
        <v>e음55</v>
      </c>
      <c r="G16" s="115" t="str">
        <f t="shared" si="7"/>
        <v>72바2022</v>
      </c>
      <c r="H16" s="116">
        <f t="shared" si="8"/>
        <v>3</v>
      </c>
      <c r="I16" s="117">
        <f t="shared" si="9"/>
        <v>606.85599999999999</v>
      </c>
      <c r="J16" s="118">
        <f t="shared" si="10"/>
        <v>5.3206159075996018E-2</v>
      </c>
      <c r="K16" s="118">
        <f t="shared" si="11"/>
        <v>0.30044699599327923</v>
      </c>
      <c r="L16" s="118">
        <f t="shared" si="12"/>
        <v>0.25376695624662193</v>
      </c>
      <c r="M16" s="119">
        <f t="shared" si="13"/>
        <v>9.0570000000000004</v>
      </c>
      <c r="N16" s="120">
        <f t="shared" si="14"/>
        <v>0</v>
      </c>
      <c r="O16" s="120">
        <f t="shared" si="15"/>
        <v>13.512266501443506</v>
      </c>
      <c r="P16" s="221">
        <f t="shared" si="16"/>
        <v>9</v>
      </c>
      <c r="Q16" s="222">
        <f t="shared" si="17"/>
        <v>0</v>
      </c>
      <c r="R16" s="222">
        <f t="shared" si="18"/>
        <v>82</v>
      </c>
      <c r="T16">
        <v>533</v>
      </c>
      <c r="U16">
        <v>3804</v>
      </c>
      <c r="V16" t="s">
        <v>206</v>
      </c>
      <c r="W16">
        <v>606.85599999999999</v>
      </c>
      <c r="X16">
        <v>208.58799999999999</v>
      </c>
      <c r="Y16">
        <v>2.9089999999999998</v>
      </c>
      <c r="Z16">
        <v>9.0570000000000004</v>
      </c>
      <c r="AA16">
        <v>35.208593</v>
      </c>
      <c r="AB16">
        <v>1.8733139999999999</v>
      </c>
      <c r="AC16">
        <v>10.578315999999999</v>
      </c>
      <c r="AD16" s="1">
        <v>154</v>
      </c>
      <c r="AE16">
        <v>0</v>
      </c>
      <c r="AF16">
        <v>82</v>
      </c>
      <c r="AG16">
        <v>74</v>
      </c>
      <c r="AH16">
        <v>17.236018999999999</v>
      </c>
      <c r="AI16">
        <v>50</v>
      </c>
      <c r="AJ16">
        <v>0</v>
      </c>
      <c r="AK16">
        <v>9</v>
      </c>
      <c r="AL16">
        <v>1813</v>
      </c>
      <c r="AM16">
        <v>0.93627375822355363</v>
      </c>
      <c r="AN16" t="s">
        <v>68</v>
      </c>
      <c r="AO16">
        <v>371.226</v>
      </c>
      <c r="AP16" t="s">
        <v>289</v>
      </c>
      <c r="AQ16" t="s">
        <v>117</v>
      </c>
      <c r="AR16" t="s">
        <v>124</v>
      </c>
      <c r="AS16" t="s">
        <v>117</v>
      </c>
      <c r="AT16" t="s">
        <v>124</v>
      </c>
      <c r="AU16" t="s">
        <v>195</v>
      </c>
      <c r="AV16" t="s">
        <v>206</v>
      </c>
      <c r="AW16" t="s">
        <v>68</v>
      </c>
      <c r="AX16">
        <v>3804</v>
      </c>
      <c r="AY16" t="s">
        <v>365</v>
      </c>
      <c r="AZ16">
        <v>2</v>
      </c>
      <c r="BA16" t="s">
        <v>366</v>
      </c>
      <c r="BB16">
        <v>3</v>
      </c>
      <c r="BC16">
        <v>1</v>
      </c>
      <c r="BE16" t="s">
        <v>68</v>
      </c>
      <c r="BF16">
        <v>0</v>
      </c>
      <c r="BG16" t="s">
        <v>229</v>
      </c>
      <c r="BI16" t="s">
        <v>117</v>
      </c>
      <c r="BJ16" t="s">
        <v>206</v>
      </c>
      <c r="BK16" t="s">
        <v>68</v>
      </c>
      <c r="BL16">
        <v>0.93627375822355363</v>
      </c>
      <c r="BM16">
        <v>3804</v>
      </c>
      <c r="BN16" t="s">
        <v>124</v>
      </c>
      <c r="BO16" t="s">
        <v>195</v>
      </c>
      <c r="BP16">
        <v>3</v>
      </c>
      <c r="BQ16">
        <v>606.85599999999999</v>
      </c>
      <c r="BR16">
        <v>5.3206159075996018E-2</v>
      </c>
      <c r="BS16">
        <v>0.30044699599327923</v>
      </c>
      <c r="BT16">
        <v>0.25376695624662193</v>
      </c>
      <c r="BU16">
        <v>9.0570000000000004</v>
      </c>
      <c r="BV16">
        <v>0</v>
      </c>
      <c r="BW16">
        <v>13.512266501443506</v>
      </c>
      <c r="BX16">
        <v>9</v>
      </c>
      <c r="BY16">
        <v>0</v>
      </c>
      <c r="BZ16">
        <v>82</v>
      </c>
    </row>
    <row r="17" spans="1:78" ht="16.5">
      <c r="A17" s="126" t="str">
        <f t="shared" si="1"/>
        <v>태양여객</v>
      </c>
      <c r="B17" s="127" t="str">
        <f t="shared" si="2"/>
        <v>박문수</v>
      </c>
      <c r="C17" s="128" t="str">
        <f t="shared" si="3"/>
        <v>A</v>
      </c>
      <c r="D17" s="129">
        <f t="shared" si="4"/>
        <v>0.98923076923076925</v>
      </c>
      <c r="E17" s="130">
        <f t="shared" si="5"/>
        <v>6177</v>
      </c>
      <c r="F17" s="131" t="str">
        <f t="shared" si="6"/>
        <v>e음89</v>
      </c>
      <c r="G17" s="132" t="str">
        <f t="shared" si="7"/>
        <v>71바7191</v>
      </c>
      <c r="H17" s="133">
        <f t="shared" si="8"/>
        <v>1</v>
      </c>
      <c r="I17" s="134">
        <f t="shared" si="9"/>
        <v>2718.4639999999999</v>
      </c>
      <c r="J17" s="135">
        <f t="shared" si="10"/>
        <v>1.1379446318752973E-2</v>
      </c>
      <c r="K17" s="135">
        <f t="shared" si="11"/>
        <v>0.30708807767849722</v>
      </c>
      <c r="L17" s="135">
        <f t="shared" si="12"/>
        <v>0.1537633016291553</v>
      </c>
      <c r="M17" s="136">
        <f t="shared" si="13"/>
        <v>8.15</v>
      </c>
      <c r="N17" s="137">
        <f t="shared" si="14"/>
        <v>0</v>
      </c>
      <c r="O17" s="137">
        <f t="shared" si="15"/>
        <v>6.3271023636877297</v>
      </c>
      <c r="P17" s="219">
        <f t="shared" si="16"/>
        <v>11</v>
      </c>
      <c r="Q17" s="220">
        <f t="shared" si="17"/>
        <v>0</v>
      </c>
      <c r="R17" s="220">
        <f t="shared" si="18"/>
        <v>172</v>
      </c>
      <c r="T17">
        <v>533</v>
      </c>
      <c r="U17">
        <v>6177</v>
      </c>
      <c r="V17" t="s">
        <v>207</v>
      </c>
      <c r="W17">
        <v>2718.4639999999999</v>
      </c>
      <c r="X17">
        <v>1056.761</v>
      </c>
      <c r="Y17">
        <v>2.5720000000000001</v>
      </c>
      <c r="Z17">
        <v>8.15</v>
      </c>
      <c r="AA17">
        <v>153.53602900000001</v>
      </c>
      <c r="AB17">
        <v>1.747155</v>
      </c>
      <c r="AC17">
        <v>47.149084000000002</v>
      </c>
      <c r="AD17" s="1">
        <v>418</v>
      </c>
      <c r="AE17">
        <v>0</v>
      </c>
      <c r="AF17">
        <v>172</v>
      </c>
      <c r="AG17">
        <v>63</v>
      </c>
      <c r="AH17">
        <v>17.705707</v>
      </c>
      <c r="AI17">
        <v>1.8</v>
      </c>
      <c r="AJ17">
        <v>0</v>
      </c>
      <c r="AK17">
        <v>11</v>
      </c>
      <c r="AL17">
        <v>4325</v>
      </c>
      <c r="AM17">
        <v>0.98923076923076925</v>
      </c>
      <c r="AN17" t="s">
        <v>66</v>
      </c>
      <c r="AO17">
        <v>2718.4639999999999</v>
      </c>
      <c r="AP17" t="s">
        <v>290</v>
      </c>
      <c r="AQ17" t="s">
        <v>117</v>
      </c>
      <c r="AR17" t="s">
        <v>126</v>
      </c>
      <c r="AS17" t="s">
        <v>117</v>
      </c>
      <c r="AT17" t="s">
        <v>126</v>
      </c>
      <c r="AU17" t="s">
        <v>197</v>
      </c>
      <c r="AV17" t="s">
        <v>207</v>
      </c>
      <c r="AW17" t="s">
        <v>66</v>
      </c>
      <c r="AX17">
        <v>6177</v>
      </c>
      <c r="AY17" t="s">
        <v>367</v>
      </c>
      <c r="AZ17">
        <v>1</v>
      </c>
      <c r="BA17" t="s">
        <v>273</v>
      </c>
      <c r="BB17">
        <v>1</v>
      </c>
      <c r="BC17">
        <v>1</v>
      </c>
      <c r="BE17" t="s">
        <v>66</v>
      </c>
      <c r="BF17">
        <v>0</v>
      </c>
      <c r="BG17" t="s">
        <v>229</v>
      </c>
      <c r="BI17" t="s">
        <v>117</v>
      </c>
      <c r="BJ17" t="s">
        <v>207</v>
      </c>
      <c r="BK17" t="s">
        <v>66</v>
      </c>
      <c r="BL17">
        <v>0.98923076923076925</v>
      </c>
      <c r="BM17">
        <v>6177</v>
      </c>
      <c r="BN17" t="s">
        <v>126</v>
      </c>
      <c r="BO17" t="s">
        <v>197</v>
      </c>
      <c r="BP17">
        <v>1</v>
      </c>
      <c r="BQ17">
        <v>2718.4639999999999</v>
      </c>
      <c r="BR17">
        <v>1.1379446318752973E-2</v>
      </c>
      <c r="BS17">
        <v>0.30708807767849722</v>
      </c>
      <c r="BT17">
        <v>0.1537633016291553</v>
      </c>
      <c r="BU17">
        <v>8.15</v>
      </c>
      <c r="BV17">
        <v>0</v>
      </c>
      <c r="BW17">
        <v>6.3271023636877297</v>
      </c>
      <c r="BX17">
        <v>11</v>
      </c>
      <c r="BY17">
        <v>0</v>
      </c>
      <c r="BZ17">
        <v>172</v>
      </c>
    </row>
    <row r="18" spans="1:78" ht="16.5">
      <c r="A18" s="109" t="str">
        <f t="shared" si="1"/>
        <v>태양여객</v>
      </c>
      <c r="B18" s="110" t="str">
        <f t="shared" si="2"/>
        <v>박미상</v>
      </c>
      <c r="C18" s="111" t="str">
        <f t="shared" si="3"/>
        <v>A</v>
      </c>
      <c r="D18" s="112">
        <f t="shared" si="4"/>
        <v>0.95222222222222219</v>
      </c>
      <c r="E18" s="113">
        <f t="shared" si="5"/>
        <v>880</v>
      </c>
      <c r="F18" s="114" t="str">
        <f t="shared" si="6"/>
        <v>e음55</v>
      </c>
      <c r="G18" s="115" t="str">
        <f t="shared" si="7"/>
        <v>72바2021</v>
      </c>
      <c r="H18" s="116">
        <f t="shared" si="8"/>
        <v>1</v>
      </c>
      <c r="I18" s="117">
        <f t="shared" si="9"/>
        <v>837.03700000000003</v>
      </c>
      <c r="J18" s="118">
        <f t="shared" si="10"/>
        <v>5.5830553121697157E-2</v>
      </c>
      <c r="K18" s="118">
        <f t="shared" si="11"/>
        <v>0.29395792773867402</v>
      </c>
      <c r="L18" s="118">
        <f t="shared" si="12"/>
        <v>0.26641594099185578</v>
      </c>
      <c r="M18" s="119">
        <f t="shared" si="13"/>
        <v>7.6340000000000003</v>
      </c>
      <c r="N18" s="120">
        <f t="shared" si="14"/>
        <v>0</v>
      </c>
      <c r="O18" s="120">
        <f t="shared" si="15"/>
        <v>9.9159296422977707</v>
      </c>
      <c r="P18" s="221">
        <f t="shared" si="16"/>
        <v>16</v>
      </c>
      <c r="Q18" s="222">
        <f t="shared" si="17"/>
        <v>0</v>
      </c>
      <c r="R18" s="222">
        <f t="shared" si="18"/>
        <v>83</v>
      </c>
      <c r="T18">
        <v>533</v>
      </c>
      <c r="U18">
        <v>880</v>
      </c>
      <c r="V18" t="s">
        <v>208</v>
      </c>
      <c r="W18">
        <v>837.03700000000003</v>
      </c>
      <c r="X18">
        <v>244.209</v>
      </c>
      <c r="Y18">
        <v>3.4279999999999999</v>
      </c>
      <c r="Z18">
        <v>7.6340000000000003</v>
      </c>
      <c r="AA18">
        <v>45.429695000000002</v>
      </c>
      <c r="AB18">
        <v>2.536365</v>
      </c>
      <c r="AC18">
        <v>13.354419</v>
      </c>
      <c r="AD18" s="1">
        <v>223</v>
      </c>
      <c r="AE18">
        <v>0</v>
      </c>
      <c r="AF18">
        <v>83</v>
      </c>
      <c r="AG18">
        <v>67</v>
      </c>
      <c r="AH18">
        <v>18.424886999999998</v>
      </c>
      <c r="AI18">
        <v>4.5</v>
      </c>
      <c r="AJ18">
        <v>0</v>
      </c>
      <c r="AK18">
        <v>16</v>
      </c>
      <c r="AL18">
        <v>2607</v>
      </c>
      <c r="AM18">
        <v>0.95222222222222219</v>
      </c>
      <c r="AN18" t="s">
        <v>66</v>
      </c>
      <c r="AO18">
        <v>837.03700000000003</v>
      </c>
      <c r="AP18" t="s">
        <v>291</v>
      </c>
      <c r="AQ18" t="s">
        <v>117</v>
      </c>
      <c r="AR18" t="s">
        <v>124</v>
      </c>
      <c r="AS18" t="s">
        <v>117</v>
      </c>
      <c r="AT18" t="s">
        <v>124</v>
      </c>
      <c r="AU18" t="s">
        <v>194</v>
      </c>
      <c r="AV18" t="s">
        <v>208</v>
      </c>
      <c r="AW18" t="s">
        <v>66</v>
      </c>
      <c r="AX18">
        <v>880</v>
      </c>
      <c r="AY18" t="s">
        <v>357</v>
      </c>
      <c r="AZ18">
        <v>2</v>
      </c>
      <c r="BA18" t="s">
        <v>368</v>
      </c>
      <c r="BB18">
        <v>1</v>
      </c>
      <c r="BC18">
        <v>1</v>
      </c>
      <c r="BE18" t="s">
        <v>68</v>
      </c>
      <c r="BF18">
        <v>1</v>
      </c>
      <c r="BG18" t="s">
        <v>249</v>
      </c>
      <c r="BI18" t="s">
        <v>117</v>
      </c>
      <c r="BJ18" t="s">
        <v>208</v>
      </c>
      <c r="BK18" t="s">
        <v>66</v>
      </c>
      <c r="BL18">
        <v>0.95222222222222219</v>
      </c>
      <c r="BM18">
        <v>880</v>
      </c>
      <c r="BN18" t="s">
        <v>124</v>
      </c>
      <c r="BO18" t="s">
        <v>194</v>
      </c>
      <c r="BP18">
        <v>1</v>
      </c>
      <c r="BQ18">
        <v>837.03700000000003</v>
      </c>
      <c r="BR18">
        <v>5.5830553121697157E-2</v>
      </c>
      <c r="BS18">
        <v>0.29395792773867402</v>
      </c>
      <c r="BT18">
        <v>0.26641594099185578</v>
      </c>
      <c r="BU18">
        <v>7.6340000000000003</v>
      </c>
      <c r="BV18">
        <v>0</v>
      </c>
      <c r="BW18">
        <v>9.9159296422977707</v>
      </c>
      <c r="BX18">
        <v>16</v>
      </c>
      <c r="BY18">
        <v>0</v>
      </c>
      <c r="BZ18">
        <v>83</v>
      </c>
    </row>
    <row r="19" spans="1:78" ht="16.5">
      <c r="A19" s="126" t="str">
        <f t="shared" si="1"/>
        <v>태양여객</v>
      </c>
      <c r="B19" s="127" t="str">
        <f t="shared" si="2"/>
        <v>박석진</v>
      </c>
      <c r="C19" s="128" t="str">
        <f t="shared" si="3"/>
        <v>S</v>
      </c>
      <c r="D19" s="129">
        <f t="shared" si="4"/>
        <v>1.0203703703703704</v>
      </c>
      <c r="E19" s="130">
        <f t="shared" si="5"/>
        <v>6882</v>
      </c>
      <c r="F19" s="131" t="str">
        <f t="shared" si="6"/>
        <v>583</v>
      </c>
      <c r="G19" s="132" t="str">
        <f t="shared" si="7"/>
        <v>71바7403</v>
      </c>
      <c r="H19" s="133">
        <f t="shared" si="8"/>
        <v>1</v>
      </c>
      <c r="I19" s="134">
        <f t="shared" si="9"/>
        <v>2434.511</v>
      </c>
      <c r="J19" s="135">
        <f t="shared" si="10"/>
        <v>2.3215509205960019E-2</v>
      </c>
      <c r="K19" s="135">
        <f t="shared" si="11"/>
        <v>0.31022320397771513</v>
      </c>
      <c r="L19" s="135">
        <f t="shared" si="12"/>
        <v>0.14253375729253226</v>
      </c>
      <c r="M19" s="136">
        <f t="shared" si="13"/>
        <v>7.9969999999999999</v>
      </c>
      <c r="N19" s="137">
        <f t="shared" si="14"/>
        <v>0</v>
      </c>
      <c r="O19" s="137">
        <f t="shared" si="15"/>
        <v>5.9560215583334806</v>
      </c>
      <c r="P19" s="219">
        <f t="shared" si="16"/>
        <v>1</v>
      </c>
      <c r="Q19" s="220">
        <f t="shared" si="17"/>
        <v>0</v>
      </c>
      <c r="R19" s="220">
        <f t="shared" si="18"/>
        <v>145</v>
      </c>
      <c r="T19">
        <v>533</v>
      </c>
      <c r="U19">
        <v>6882</v>
      </c>
      <c r="V19" t="s">
        <v>209</v>
      </c>
      <c r="W19">
        <v>2434.511</v>
      </c>
      <c r="X19">
        <v>883.601</v>
      </c>
      <c r="Y19">
        <v>2.7549999999999999</v>
      </c>
      <c r="Z19">
        <v>7.9969999999999999</v>
      </c>
      <c r="AA19">
        <v>148.49771200000001</v>
      </c>
      <c r="AB19">
        <v>3.4474499999999999</v>
      </c>
      <c r="AC19">
        <v>46.067436000000001</v>
      </c>
      <c r="AD19" s="1">
        <v>347</v>
      </c>
      <c r="AE19">
        <v>0</v>
      </c>
      <c r="AF19">
        <v>145</v>
      </c>
      <c r="AG19">
        <v>69</v>
      </c>
      <c r="AH19">
        <v>16.394265999999998</v>
      </c>
      <c r="AI19">
        <v>34.4</v>
      </c>
      <c r="AJ19">
        <v>0</v>
      </c>
      <c r="AK19">
        <v>1</v>
      </c>
      <c r="AL19">
        <v>107</v>
      </c>
      <c r="AM19">
        <v>1.0203703703703704</v>
      </c>
      <c r="AN19" t="s">
        <v>71</v>
      </c>
      <c r="AO19">
        <v>2434.511</v>
      </c>
      <c r="AP19" t="s">
        <v>292</v>
      </c>
      <c r="AQ19" t="s">
        <v>117</v>
      </c>
      <c r="AR19" t="s">
        <v>122</v>
      </c>
      <c r="AS19" t="s">
        <v>117</v>
      </c>
      <c r="AT19" t="s">
        <v>122</v>
      </c>
      <c r="AU19" t="s">
        <v>189</v>
      </c>
      <c r="AV19" t="s">
        <v>209</v>
      </c>
      <c r="AW19" t="s">
        <v>71</v>
      </c>
      <c r="AX19">
        <v>6882</v>
      </c>
      <c r="AY19" t="s">
        <v>369</v>
      </c>
      <c r="AZ19">
        <v>2</v>
      </c>
      <c r="BA19" t="s">
        <v>370</v>
      </c>
      <c r="BB19">
        <v>1</v>
      </c>
      <c r="BC19">
        <v>1</v>
      </c>
      <c r="BE19" t="s">
        <v>71</v>
      </c>
      <c r="BF19">
        <v>0</v>
      </c>
      <c r="BG19" t="s">
        <v>229</v>
      </c>
      <c r="BI19" t="s">
        <v>117</v>
      </c>
      <c r="BJ19" t="s">
        <v>209</v>
      </c>
      <c r="BK19" t="s">
        <v>71</v>
      </c>
      <c r="BL19">
        <v>1.0203703703703704</v>
      </c>
      <c r="BM19">
        <v>6882</v>
      </c>
      <c r="BN19" t="s">
        <v>122</v>
      </c>
      <c r="BO19" t="s">
        <v>189</v>
      </c>
      <c r="BP19">
        <v>1</v>
      </c>
      <c r="BQ19">
        <v>2434.511</v>
      </c>
      <c r="BR19">
        <v>2.3215509205960019E-2</v>
      </c>
      <c r="BS19">
        <v>0.31022320397771513</v>
      </c>
      <c r="BT19">
        <v>0.14253375729253226</v>
      </c>
      <c r="BU19">
        <v>7.9969999999999999</v>
      </c>
      <c r="BV19">
        <v>0</v>
      </c>
      <c r="BW19">
        <v>5.9560215583334806</v>
      </c>
      <c r="BX19">
        <v>1</v>
      </c>
      <c r="BY19">
        <v>0</v>
      </c>
      <c r="BZ19">
        <v>145</v>
      </c>
    </row>
    <row r="20" spans="1:78" ht="16.5">
      <c r="A20" s="109" t="str">
        <f t="shared" si="1"/>
        <v>태양여객</v>
      </c>
      <c r="B20" s="110" t="str">
        <f t="shared" si="2"/>
        <v>박성호</v>
      </c>
      <c r="C20" s="111" t="str">
        <f t="shared" si="3"/>
        <v>F</v>
      </c>
      <c r="D20" s="112">
        <f t="shared" si="4"/>
        <v>0.71416230762016786</v>
      </c>
      <c r="E20" s="113">
        <f t="shared" si="5"/>
        <v>9916</v>
      </c>
      <c r="F20" s="114" t="str">
        <f t="shared" si="6"/>
        <v>581</v>
      </c>
      <c r="G20" s="115" t="str">
        <f t="shared" si="7"/>
        <v>71바7352</v>
      </c>
      <c r="H20" s="116">
        <f t="shared" si="8"/>
        <v>2</v>
      </c>
      <c r="I20" s="117">
        <f t="shared" si="9"/>
        <v>1770.066</v>
      </c>
      <c r="J20" s="118">
        <f t="shared" si="10"/>
        <v>4.2768748649734997E-2</v>
      </c>
      <c r="K20" s="118">
        <f t="shared" si="11"/>
        <v>0.40693546841349265</v>
      </c>
      <c r="L20" s="118">
        <f t="shared" si="12"/>
        <v>0.15536143850003334</v>
      </c>
      <c r="M20" s="119">
        <f t="shared" si="13"/>
        <v>6.7430000000000003</v>
      </c>
      <c r="N20" s="120">
        <f t="shared" si="14"/>
        <v>1.0169112338183999</v>
      </c>
      <c r="O20" s="120">
        <f t="shared" si="15"/>
        <v>3.3897041127279999</v>
      </c>
      <c r="P20" s="221">
        <f t="shared" si="16"/>
        <v>50</v>
      </c>
      <c r="Q20" s="222">
        <f t="shared" si="17"/>
        <v>18</v>
      </c>
      <c r="R20" s="222">
        <f t="shared" si="18"/>
        <v>60</v>
      </c>
      <c r="T20">
        <v>533</v>
      </c>
      <c r="U20">
        <v>9916</v>
      </c>
      <c r="V20" t="s">
        <v>210</v>
      </c>
      <c r="W20">
        <v>1770.066</v>
      </c>
      <c r="X20">
        <v>991.64499999999998</v>
      </c>
      <c r="Y20">
        <v>1.7849999999999999</v>
      </c>
      <c r="Z20">
        <v>6.7430000000000003</v>
      </c>
      <c r="AA20">
        <v>164.384398</v>
      </c>
      <c r="AB20">
        <v>7.0305150000000003</v>
      </c>
      <c r="AC20">
        <v>66.893842000000006</v>
      </c>
      <c r="AD20" s="1">
        <v>275</v>
      </c>
      <c r="AE20">
        <v>18</v>
      </c>
      <c r="AF20">
        <v>60</v>
      </c>
      <c r="AG20">
        <v>65</v>
      </c>
      <c r="AH20">
        <v>10.767846</v>
      </c>
      <c r="AI20">
        <v>40.799999999999997</v>
      </c>
      <c r="AJ20">
        <v>0</v>
      </c>
      <c r="AK20">
        <v>50</v>
      </c>
      <c r="AL20">
        <v>23484</v>
      </c>
      <c r="AM20">
        <v>0.71416230762016786</v>
      </c>
      <c r="AN20" t="s">
        <v>70</v>
      </c>
      <c r="AO20">
        <v>1710.481</v>
      </c>
      <c r="AP20" t="s">
        <v>293</v>
      </c>
      <c r="AQ20" t="s">
        <v>117</v>
      </c>
      <c r="AR20" t="s">
        <v>121</v>
      </c>
      <c r="AS20" t="s">
        <v>117</v>
      </c>
      <c r="AT20" t="s">
        <v>121</v>
      </c>
      <c r="AU20" t="s">
        <v>184</v>
      </c>
      <c r="AV20" t="s">
        <v>210</v>
      </c>
      <c r="AW20" t="s">
        <v>70</v>
      </c>
      <c r="AX20">
        <v>9916</v>
      </c>
      <c r="AY20" t="s">
        <v>371</v>
      </c>
      <c r="AZ20">
        <v>3</v>
      </c>
      <c r="BA20" t="s">
        <v>372</v>
      </c>
      <c r="BB20">
        <v>2</v>
      </c>
      <c r="BC20">
        <v>1</v>
      </c>
      <c r="BE20" t="s">
        <v>70</v>
      </c>
      <c r="BF20">
        <v>0</v>
      </c>
      <c r="BG20" s="5" t="s">
        <v>229</v>
      </c>
      <c r="BI20" t="s">
        <v>117</v>
      </c>
      <c r="BJ20" t="s">
        <v>210</v>
      </c>
      <c r="BK20" t="s">
        <v>70</v>
      </c>
      <c r="BL20">
        <v>0.71416230762016786</v>
      </c>
      <c r="BM20">
        <v>9916</v>
      </c>
      <c r="BN20" t="s">
        <v>121</v>
      </c>
      <c r="BO20" t="s">
        <v>184</v>
      </c>
      <c r="BP20">
        <v>2</v>
      </c>
      <c r="BQ20">
        <v>1770.066</v>
      </c>
      <c r="BR20">
        <v>4.2768748649734997E-2</v>
      </c>
      <c r="BS20">
        <v>0.40693546841349265</v>
      </c>
      <c r="BT20">
        <v>0.15536143850003334</v>
      </c>
      <c r="BU20">
        <v>6.7430000000000003</v>
      </c>
      <c r="BV20">
        <v>1.0169112338183999</v>
      </c>
      <c r="BW20">
        <v>3.3897041127279999</v>
      </c>
      <c r="BX20">
        <v>50</v>
      </c>
      <c r="BY20">
        <v>18</v>
      </c>
      <c r="BZ20">
        <v>60</v>
      </c>
    </row>
    <row r="21" spans="1:78" ht="16.5">
      <c r="A21" s="126" t="str">
        <f t="shared" si="1"/>
        <v>태양여객</v>
      </c>
      <c r="B21" s="127" t="str">
        <f t="shared" si="2"/>
        <v>박수성</v>
      </c>
      <c r="C21" s="128" t="str">
        <f t="shared" si="3"/>
        <v>F</v>
      </c>
      <c r="D21" s="129">
        <f t="shared" si="4"/>
        <v>0.79521120598800443</v>
      </c>
      <c r="E21" s="130">
        <f t="shared" si="5"/>
        <v>5296</v>
      </c>
      <c r="F21" s="131" t="str">
        <f t="shared" si="6"/>
        <v>581</v>
      </c>
      <c r="G21" s="132" t="str">
        <f t="shared" si="7"/>
        <v>71바5260</v>
      </c>
      <c r="H21" s="133">
        <f t="shared" si="8"/>
        <v>2</v>
      </c>
      <c r="I21" s="134">
        <f t="shared" si="9"/>
        <v>1356.846</v>
      </c>
      <c r="J21" s="135">
        <f t="shared" si="10"/>
        <v>6.169591443256104E-2</v>
      </c>
      <c r="K21" s="135">
        <f t="shared" si="11"/>
        <v>0.39033212842251547</v>
      </c>
      <c r="L21" s="135">
        <f t="shared" si="12"/>
        <v>0.14445264974801858</v>
      </c>
      <c r="M21" s="136">
        <f t="shared" si="13"/>
        <v>6.718</v>
      </c>
      <c r="N21" s="137">
        <f t="shared" si="14"/>
        <v>0.51590232052863771</v>
      </c>
      <c r="O21" s="137">
        <f t="shared" si="15"/>
        <v>2.8006125971554621</v>
      </c>
      <c r="P21" s="219">
        <f t="shared" si="16"/>
        <v>32</v>
      </c>
      <c r="Q21" s="220">
        <f t="shared" si="17"/>
        <v>7</v>
      </c>
      <c r="R21" s="220">
        <f t="shared" si="18"/>
        <v>38</v>
      </c>
      <c r="T21">
        <v>533</v>
      </c>
      <c r="U21">
        <v>5296</v>
      </c>
      <c r="V21" t="s">
        <v>294</v>
      </c>
      <c r="W21">
        <v>1356.846</v>
      </c>
      <c r="X21">
        <v>684.45299999999997</v>
      </c>
      <c r="Y21">
        <v>1.982</v>
      </c>
      <c r="Z21">
        <v>6.718</v>
      </c>
      <c r="AA21">
        <v>137.39357100000001</v>
      </c>
      <c r="AB21">
        <v>8.4766220000000008</v>
      </c>
      <c r="AC21">
        <v>53.629125000000002</v>
      </c>
      <c r="AD21" s="1">
        <v>196</v>
      </c>
      <c r="AE21">
        <v>7</v>
      </c>
      <c r="AF21">
        <v>38</v>
      </c>
      <c r="AG21">
        <v>73</v>
      </c>
      <c r="AH21">
        <v>9.8756140000000006</v>
      </c>
      <c r="AI21">
        <v>56.4</v>
      </c>
      <c r="AJ21">
        <v>0</v>
      </c>
      <c r="AK21">
        <v>32</v>
      </c>
      <c r="AL21">
        <v>14187</v>
      </c>
      <c r="AM21">
        <v>0.79521120598800443</v>
      </c>
      <c r="AN21" t="s">
        <v>70</v>
      </c>
      <c r="AO21">
        <v>1243.25</v>
      </c>
      <c r="AP21" t="s">
        <v>295</v>
      </c>
      <c r="AQ21" t="s">
        <v>117</v>
      </c>
      <c r="AR21" t="s">
        <v>121</v>
      </c>
      <c r="AS21" t="s">
        <v>117</v>
      </c>
      <c r="AT21" t="s">
        <v>121</v>
      </c>
      <c r="AU21" t="s">
        <v>182</v>
      </c>
      <c r="AV21" t="s">
        <v>294</v>
      </c>
      <c r="AW21" t="s">
        <v>70</v>
      </c>
      <c r="AX21">
        <v>5296</v>
      </c>
      <c r="AY21" t="s">
        <v>371</v>
      </c>
      <c r="AZ21">
        <v>1</v>
      </c>
      <c r="BA21" t="s">
        <v>236</v>
      </c>
      <c r="BB21">
        <v>2</v>
      </c>
      <c r="BC21">
        <v>1</v>
      </c>
      <c r="BE21" t="s">
        <v>256</v>
      </c>
      <c r="BF21" t="s">
        <v>257</v>
      </c>
      <c r="BG21" t="s">
        <v>256</v>
      </c>
      <c r="BI21" t="s">
        <v>117</v>
      </c>
      <c r="BJ21" t="s">
        <v>294</v>
      </c>
      <c r="BK21" t="s">
        <v>70</v>
      </c>
      <c r="BL21">
        <v>0.79521120598800443</v>
      </c>
      <c r="BM21">
        <v>5296</v>
      </c>
      <c r="BN21" t="s">
        <v>121</v>
      </c>
      <c r="BO21" t="s">
        <v>182</v>
      </c>
      <c r="BP21">
        <v>2</v>
      </c>
      <c r="BQ21">
        <v>1356.846</v>
      </c>
      <c r="BR21">
        <v>6.169591443256104E-2</v>
      </c>
      <c r="BS21">
        <v>0.39033212842251547</v>
      </c>
      <c r="BT21">
        <v>0.14445264974801858</v>
      </c>
      <c r="BU21">
        <v>6.718</v>
      </c>
      <c r="BV21">
        <v>0.51590232052863771</v>
      </c>
      <c r="BW21">
        <v>2.8006125971554621</v>
      </c>
      <c r="BX21">
        <v>32</v>
      </c>
      <c r="BY21">
        <v>7</v>
      </c>
      <c r="BZ21">
        <v>38</v>
      </c>
    </row>
    <row r="22" spans="1:78" ht="16.5">
      <c r="A22" s="109" t="str">
        <f t="shared" si="1"/>
        <v>태양여객</v>
      </c>
      <c r="B22" s="110" t="str">
        <f t="shared" si="2"/>
        <v>박주훈</v>
      </c>
      <c r="C22" s="111" t="str">
        <f t="shared" si="3"/>
        <v>C</v>
      </c>
      <c r="D22" s="112">
        <f t="shared" si="4"/>
        <v>0.88611111111111107</v>
      </c>
      <c r="E22" s="113">
        <f t="shared" si="5"/>
        <v>3588</v>
      </c>
      <c r="F22" s="114" t="str">
        <f t="shared" si="6"/>
        <v>e음55</v>
      </c>
      <c r="G22" s="115" t="str">
        <f t="shared" si="7"/>
        <v>72바2021</v>
      </c>
      <c r="H22" s="116">
        <f t="shared" si="8"/>
        <v>1</v>
      </c>
      <c r="I22" s="117">
        <f t="shared" si="9"/>
        <v>1077.6420000000001</v>
      </c>
      <c r="J22" s="118">
        <f t="shared" si="10"/>
        <v>2.8900413008868815E-2</v>
      </c>
      <c r="K22" s="118">
        <f t="shared" si="11"/>
        <v>0.33633724041576291</v>
      </c>
      <c r="L22" s="118">
        <f t="shared" si="12"/>
        <v>0.15311207246933581</v>
      </c>
      <c r="M22" s="119">
        <f t="shared" si="13"/>
        <v>8.0489999999999995</v>
      </c>
      <c r="N22" s="120">
        <f t="shared" si="14"/>
        <v>0</v>
      </c>
      <c r="O22" s="120">
        <f t="shared" si="15"/>
        <v>5.5677117261576665</v>
      </c>
      <c r="P22" s="221">
        <f t="shared" si="16"/>
        <v>22</v>
      </c>
      <c r="Q22" s="222">
        <f t="shared" si="17"/>
        <v>0</v>
      </c>
      <c r="R22" s="222">
        <f t="shared" si="18"/>
        <v>60</v>
      </c>
      <c r="T22">
        <v>533</v>
      </c>
      <c r="U22">
        <v>3588</v>
      </c>
      <c r="V22" t="s">
        <v>211</v>
      </c>
      <c r="W22">
        <v>1077.6420000000001</v>
      </c>
      <c r="X22">
        <v>337.80399999999997</v>
      </c>
      <c r="Y22">
        <v>3.19</v>
      </c>
      <c r="Z22">
        <v>8.0489999999999995</v>
      </c>
      <c r="AA22">
        <v>62.599139999999998</v>
      </c>
      <c r="AB22">
        <v>1.8091410000000001</v>
      </c>
      <c r="AC22">
        <v>21.054421999999999</v>
      </c>
      <c r="AD22" s="1">
        <v>165</v>
      </c>
      <c r="AE22">
        <v>0</v>
      </c>
      <c r="AF22">
        <v>60</v>
      </c>
      <c r="AG22">
        <v>68</v>
      </c>
      <c r="AH22">
        <v>17.214963999999998</v>
      </c>
      <c r="AI22">
        <v>3.1</v>
      </c>
      <c r="AJ22">
        <v>0</v>
      </c>
      <c r="AK22">
        <v>22</v>
      </c>
      <c r="AL22">
        <v>7909</v>
      </c>
      <c r="AM22">
        <v>0.88611111111111107</v>
      </c>
      <c r="AN22" t="s">
        <v>69</v>
      </c>
      <c r="AO22">
        <v>1077.6420000000001</v>
      </c>
      <c r="AP22" t="s">
        <v>296</v>
      </c>
      <c r="AQ22" t="s">
        <v>117</v>
      </c>
      <c r="AR22" t="s">
        <v>124</v>
      </c>
      <c r="AS22" t="s">
        <v>117</v>
      </c>
      <c r="AT22" t="s">
        <v>124</v>
      </c>
      <c r="AU22" t="s">
        <v>194</v>
      </c>
      <c r="AV22" t="s">
        <v>211</v>
      </c>
      <c r="AW22" t="s">
        <v>69</v>
      </c>
      <c r="AX22">
        <v>3588</v>
      </c>
      <c r="AY22" t="s">
        <v>373</v>
      </c>
      <c r="AZ22">
        <v>1</v>
      </c>
      <c r="BA22" t="s">
        <v>271</v>
      </c>
      <c r="BB22">
        <v>1</v>
      </c>
      <c r="BC22">
        <v>1</v>
      </c>
      <c r="BE22" t="s">
        <v>69</v>
      </c>
      <c r="BF22">
        <v>0</v>
      </c>
      <c r="BG22" t="s">
        <v>229</v>
      </c>
      <c r="BI22" t="s">
        <v>117</v>
      </c>
      <c r="BJ22" t="s">
        <v>211</v>
      </c>
      <c r="BK22" t="s">
        <v>69</v>
      </c>
      <c r="BL22">
        <v>0.88611111111111107</v>
      </c>
      <c r="BM22">
        <v>3588</v>
      </c>
      <c r="BN22" t="s">
        <v>124</v>
      </c>
      <c r="BO22" t="s">
        <v>194</v>
      </c>
      <c r="BP22">
        <v>1</v>
      </c>
      <c r="BQ22">
        <v>1077.6420000000001</v>
      </c>
      <c r="BR22">
        <v>2.8900413008868815E-2</v>
      </c>
      <c r="BS22">
        <v>0.33633724041576291</v>
      </c>
      <c r="BT22">
        <v>0.15311207246933581</v>
      </c>
      <c r="BU22">
        <v>8.0489999999999995</v>
      </c>
      <c r="BV22">
        <v>0</v>
      </c>
      <c r="BW22">
        <v>5.5677117261576665</v>
      </c>
      <c r="BX22">
        <v>22</v>
      </c>
      <c r="BY22">
        <v>0</v>
      </c>
      <c r="BZ22">
        <v>60</v>
      </c>
    </row>
    <row r="23" spans="1:78" ht="16.5">
      <c r="A23" s="126" t="str">
        <f t="shared" si="1"/>
        <v>태양여객</v>
      </c>
      <c r="B23" s="127" t="str">
        <f t="shared" si="2"/>
        <v>백성식</v>
      </c>
      <c r="C23" s="128" t="str">
        <f t="shared" si="3"/>
        <v>D</v>
      </c>
      <c r="D23" s="129">
        <f t="shared" si="4"/>
        <v>0.80524852665464319</v>
      </c>
      <c r="E23" s="130">
        <f t="shared" si="5"/>
        <v>3472</v>
      </c>
      <c r="F23" s="131" t="str">
        <f t="shared" si="6"/>
        <v>581</v>
      </c>
      <c r="G23" s="132" t="str">
        <f t="shared" si="7"/>
        <v>72바1916</v>
      </c>
      <c r="H23" s="133">
        <f t="shared" si="8"/>
        <v>2</v>
      </c>
      <c r="I23" s="134">
        <f t="shared" si="9"/>
        <v>1235.673</v>
      </c>
      <c r="J23" s="135">
        <f t="shared" si="10"/>
        <v>3.3470019073481738E-2</v>
      </c>
      <c r="K23" s="135">
        <f t="shared" si="11"/>
        <v>0.39196734113606951</v>
      </c>
      <c r="L23" s="135">
        <f t="shared" si="12"/>
        <v>0.21526730777479156</v>
      </c>
      <c r="M23" s="136">
        <f t="shared" si="13"/>
        <v>8.673</v>
      </c>
      <c r="N23" s="137">
        <f t="shared" si="14"/>
        <v>0.56649291519681988</v>
      </c>
      <c r="O23" s="137">
        <f t="shared" si="15"/>
        <v>14.97159847305881</v>
      </c>
      <c r="P23" s="219">
        <f t="shared" si="16"/>
        <v>31</v>
      </c>
      <c r="Q23" s="220">
        <f t="shared" si="17"/>
        <v>7</v>
      </c>
      <c r="R23" s="220">
        <f t="shared" si="18"/>
        <v>185</v>
      </c>
      <c r="T23">
        <v>533</v>
      </c>
      <c r="U23">
        <v>3472</v>
      </c>
      <c r="V23" t="s">
        <v>297</v>
      </c>
      <c r="W23">
        <v>1235.673</v>
      </c>
      <c r="X23">
        <v>618.52800000000002</v>
      </c>
      <c r="Y23">
        <v>1.998</v>
      </c>
      <c r="Z23">
        <v>8.673</v>
      </c>
      <c r="AA23">
        <v>85.921910999999994</v>
      </c>
      <c r="AB23">
        <v>2.8758080000000001</v>
      </c>
      <c r="AC23">
        <v>33.678583000000003</v>
      </c>
      <c r="AD23" s="1">
        <v>266</v>
      </c>
      <c r="AE23">
        <v>7</v>
      </c>
      <c r="AF23">
        <v>185</v>
      </c>
      <c r="AG23">
        <v>130</v>
      </c>
      <c r="AH23">
        <v>14.381349</v>
      </c>
      <c r="AI23">
        <v>102.4</v>
      </c>
      <c r="AJ23">
        <v>0</v>
      </c>
      <c r="AK23">
        <v>31</v>
      </c>
      <c r="AL23">
        <v>9628</v>
      </c>
      <c r="AM23">
        <v>0.80524852665464319</v>
      </c>
      <c r="AN23" t="s">
        <v>67</v>
      </c>
      <c r="AO23">
        <v>834.54700000000003</v>
      </c>
      <c r="AP23" t="s">
        <v>298</v>
      </c>
      <c r="AQ23" t="s">
        <v>117</v>
      </c>
      <c r="AR23" t="s">
        <v>121</v>
      </c>
      <c r="AS23" t="s">
        <v>117</v>
      </c>
      <c r="AT23" t="s">
        <v>121</v>
      </c>
      <c r="AU23" t="s">
        <v>185</v>
      </c>
      <c r="AV23" t="s">
        <v>297</v>
      </c>
      <c r="AW23" t="s">
        <v>67</v>
      </c>
      <c r="AX23">
        <v>3472</v>
      </c>
      <c r="AY23" t="s">
        <v>374</v>
      </c>
      <c r="AZ23">
        <v>1</v>
      </c>
      <c r="BA23" t="s">
        <v>235</v>
      </c>
      <c r="BB23">
        <v>2</v>
      </c>
      <c r="BC23">
        <v>1</v>
      </c>
      <c r="BE23" t="s">
        <v>256</v>
      </c>
      <c r="BF23" t="s">
        <v>257</v>
      </c>
      <c r="BG23" t="s">
        <v>256</v>
      </c>
      <c r="BI23" t="s">
        <v>117</v>
      </c>
      <c r="BJ23" t="s">
        <v>297</v>
      </c>
      <c r="BK23" t="s">
        <v>67</v>
      </c>
      <c r="BL23">
        <v>0.80524852665464319</v>
      </c>
      <c r="BM23">
        <v>3472</v>
      </c>
      <c r="BN23" t="s">
        <v>121</v>
      </c>
      <c r="BO23" t="s">
        <v>185</v>
      </c>
      <c r="BP23">
        <v>2</v>
      </c>
      <c r="BQ23">
        <v>1235.673</v>
      </c>
      <c r="BR23">
        <v>3.3470019073481738E-2</v>
      </c>
      <c r="BS23">
        <v>0.39196734113606951</v>
      </c>
      <c r="BT23">
        <v>0.21526730777479156</v>
      </c>
      <c r="BU23">
        <v>8.673</v>
      </c>
      <c r="BV23">
        <v>0.56649291519681988</v>
      </c>
      <c r="BW23">
        <v>14.97159847305881</v>
      </c>
      <c r="BX23">
        <v>31</v>
      </c>
      <c r="BY23">
        <v>7</v>
      </c>
      <c r="BZ23">
        <v>185</v>
      </c>
    </row>
    <row r="24" spans="1:78" ht="16.5">
      <c r="A24" s="109" t="str">
        <f t="shared" si="1"/>
        <v>태양여객</v>
      </c>
      <c r="B24" s="110" t="str">
        <f t="shared" si="2"/>
        <v>사봉석</v>
      </c>
      <c r="C24" s="111" t="str">
        <f t="shared" si="3"/>
        <v>C</v>
      </c>
      <c r="D24" s="112">
        <f t="shared" si="4"/>
        <v>0.85346153846153838</v>
      </c>
      <c r="E24" s="113">
        <f t="shared" si="5"/>
        <v>5602</v>
      </c>
      <c r="F24" s="114" t="str">
        <f t="shared" si="6"/>
        <v>583</v>
      </c>
      <c r="G24" s="115" t="str">
        <f t="shared" si="7"/>
        <v>71바7158</v>
      </c>
      <c r="H24" s="116">
        <f t="shared" si="8"/>
        <v>1</v>
      </c>
      <c r="I24" s="117">
        <f t="shared" si="9"/>
        <v>6139.0510000000004</v>
      </c>
      <c r="J24" s="118">
        <f t="shared" si="10"/>
        <v>3.6037836136115393E-2</v>
      </c>
      <c r="K24" s="118">
        <f t="shared" si="11"/>
        <v>0.40619577042965532</v>
      </c>
      <c r="L24" s="118">
        <f t="shared" si="12"/>
        <v>0.33295048371482822</v>
      </c>
      <c r="M24" s="119">
        <f t="shared" si="13"/>
        <v>12.132</v>
      </c>
      <c r="N24" s="120">
        <f t="shared" si="14"/>
        <v>0.45609655303401125</v>
      </c>
      <c r="O24" s="120">
        <f t="shared" si="15"/>
        <v>18.390464584835669</v>
      </c>
      <c r="P24" s="221">
        <f t="shared" si="16"/>
        <v>180</v>
      </c>
      <c r="Q24" s="222">
        <f t="shared" si="17"/>
        <v>28</v>
      </c>
      <c r="R24" s="222">
        <f t="shared" si="18"/>
        <v>1129</v>
      </c>
      <c r="T24">
        <v>533</v>
      </c>
      <c r="U24">
        <v>5602</v>
      </c>
      <c r="V24" t="s">
        <v>212</v>
      </c>
      <c r="W24">
        <v>6139.0510000000004</v>
      </c>
      <c r="X24">
        <v>2766.049</v>
      </c>
      <c r="Y24">
        <v>2.2189999999999999</v>
      </c>
      <c r="Z24">
        <v>12.132</v>
      </c>
      <c r="AA24">
        <v>419.91158799999999</v>
      </c>
      <c r="AB24">
        <v>15.132705</v>
      </c>
      <c r="AC24">
        <v>170.56631100000001</v>
      </c>
      <c r="AD24" s="1">
        <v>2044</v>
      </c>
      <c r="AE24">
        <v>28</v>
      </c>
      <c r="AF24">
        <v>1129</v>
      </c>
      <c r="AG24">
        <v>93</v>
      </c>
      <c r="AH24">
        <v>14.619865000000001</v>
      </c>
      <c r="AI24">
        <v>7973.7</v>
      </c>
      <c r="AJ24">
        <v>302.60000000000002</v>
      </c>
      <c r="AK24">
        <v>180</v>
      </c>
      <c r="AL24">
        <v>104157</v>
      </c>
      <c r="AM24">
        <v>0.85346153846153838</v>
      </c>
      <c r="AN24" t="s">
        <v>69</v>
      </c>
      <c r="AO24">
        <v>6139.0510000000004</v>
      </c>
      <c r="AP24" t="s">
        <v>299</v>
      </c>
      <c r="AQ24" t="s">
        <v>117</v>
      </c>
      <c r="AR24" t="s">
        <v>122</v>
      </c>
      <c r="AS24" t="s">
        <v>117</v>
      </c>
      <c r="AT24" t="s">
        <v>122</v>
      </c>
      <c r="AU24" t="s">
        <v>188</v>
      </c>
      <c r="AV24" t="s">
        <v>212</v>
      </c>
      <c r="AW24" t="s">
        <v>69</v>
      </c>
      <c r="AX24">
        <v>5602</v>
      </c>
      <c r="AY24" t="s">
        <v>362</v>
      </c>
      <c r="AZ24">
        <v>5</v>
      </c>
      <c r="BA24" t="s">
        <v>375</v>
      </c>
      <c r="BB24">
        <v>1</v>
      </c>
      <c r="BC24">
        <v>1</v>
      </c>
      <c r="BE24" t="s">
        <v>69</v>
      </c>
      <c r="BF24">
        <v>0</v>
      </c>
      <c r="BG24" s="5" t="s">
        <v>229</v>
      </c>
      <c r="BI24" t="s">
        <v>117</v>
      </c>
      <c r="BJ24" t="s">
        <v>212</v>
      </c>
      <c r="BK24" t="s">
        <v>69</v>
      </c>
      <c r="BL24">
        <v>0.85346153846153838</v>
      </c>
      <c r="BM24">
        <v>5602</v>
      </c>
      <c r="BN24" t="s">
        <v>122</v>
      </c>
      <c r="BO24" t="s">
        <v>188</v>
      </c>
      <c r="BP24">
        <v>1</v>
      </c>
      <c r="BQ24">
        <v>6139.0510000000004</v>
      </c>
      <c r="BR24">
        <v>3.6037836136115393E-2</v>
      </c>
      <c r="BS24">
        <v>0.40619577042965532</v>
      </c>
      <c r="BT24">
        <v>0.33295048371482822</v>
      </c>
      <c r="BU24">
        <v>12.132</v>
      </c>
      <c r="BV24">
        <v>0.45609655303401125</v>
      </c>
      <c r="BW24">
        <v>18.390464584835669</v>
      </c>
      <c r="BX24">
        <v>180</v>
      </c>
      <c r="BY24">
        <v>28</v>
      </c>
      <c r="BZ24">
        <v>1129</v>
      </c>
    </row>
    <row r="25" spans="1:78" ht="16.5">
      <c r="A25" s="126" t="str">
        <f t="shared" si="1"/>
        <v>태양여객</v>
      </c>
      <c r="B25" s="127" t="str">
        <f t="shared" si="2"/>
        <v>설재기</v>
      </c>
      <c r="C25" s="128" t="str">
        <f t="shared" si="3"/>
        <v>S</v>
      </c>
      <c r="D25" s="129">
        <f t="shared" si="4"/>
        <v>1.0144444444444445</v>
      </c>
      <c r="E25" s="130">
        <f t="shared" si="5"/>
        <v>6035</v>
      </c>
      <c r="F25" s="131" t="str">
        <f t="shared" si="6"/>
        <v>e음55</v>
      </c>
      <c r="G25" s="132" t="str">
        <f t="shared" si="7"/>
        <v>72바2022</v>
      </c>
      <c r="H25" s="133">
        <f t="shared" si="8"/>
        <v>1</v>
      </c>
      <c r="I25" s="134">
        <f t="shared" si="9"/>
        <v>1310.1610000000001</v>
      </c>
      <c r="J25" s="135">
        <f t="shared" si="10"/>
        <v>2.7021757625227818E-2</v>
      </c>
      <c r="K25" s="135">
        <f t="shared" si="11"/>
        <v>0.32398256032678113</v>
      </c>
      <c r="L25" s="135">
        <f t="shared" si="12"/>
        <v>0.21829378221455226</v>
      </c>
      <c r="M25" s="136">
        <f t="shared" si="13"/>
        <v>6.56</v>
      </c>
      <c r="N25" s="137">
        <f t="shared" si="14"/>
        <v>0</v>
      </c>
      <c r="O25" s="137">
        <f t="shared" si="15"/>
        <v>4.0453043557242196</v>
      </c>
      <c r="P25" s="219">
        <f t="shared" si="16"/>
        <v>31</v>
      </c>
      <c r="Q25" s="220">
        <f t="shared" si="17"/>
        <v>0</v>
      </c>
      <c r="R25" s="220">
        <f t="shared" si="18"/>
        <v>53</v>
      </c>
      <c r="T25">
        <v>533</v>
      </c>
      <c r="U25">
        <v>6035</v>
      </c>
      <c r="V25" t="s">
        <v>213</v>
      </c>
      <c r="W25">
        <v>1310.1610000000001</v>
      </c>
      <c r="X25">
        <v>358.74200000000002</v>
      </c>
      <c r="Y25">
        <v>3.6520000000000001</v>
      </c>
      <c r="Z25">
        <v>6.56</v>
      </c>
      <c r="AA25">
        <v>75.822750999999997</v>
      </c>
      <c r="AB25">
        <v>2.048864</v>
      </c>
      <c r="AC25">
        <v>24.565249000000001</v>
      </c>
      <c r="AD25" s="1">
        <v>286</v>
      </c>
      <c r="AE25">
        <v>0</v>
      </c>
      <c r="AF25">
        <v>53</v>
      </c>
      <c r="AG25">
        <v>64</v>
      </c>
      <c r="AH25">
        <v>17.279259</v>
      </c>
      <c r="AI25">
        <v>10</v>
      </c>
      <c r="AJ25">
        <v>0</v>
      </c>
      <c r="AK25">
        <v>31</v>
      </c>
      <c r="AL25">
        <v>11088</v>
      </c>
      <c r="AM25">
        <v>1.0144444444444445</v>
      </c>
      <c r="AN25" t="s">
        <v>71</v>
      </c>
      <c r="AO25">
        <v>1310.1610000000001</v>
      </c>
      <c r="AP25" t="s">
        <v>300</v>
      </c>
      <c r="AQ25" t="s">
        <v>117</v>
      </c>
      <c r="AR25" t="s">
        <v>124</v>
      </c>
      <c r="AS25" t="s">
        <v>117</v>
      </c>
      <c r="AT25" t="s">
        <v>124</v>
      </c>
      <c r="AU25" t="s">
        <v>195</v>
      </c>
      <c r="AV25" t="s">
        <v>213</v>
      </c>
      <c r="AW25" t="s">
        <v>71</v>
      </c>
      <c r="AX25">
        <v>6035</v>
      </c>
      <c r="AY25" t="s">
        <v>376</v>
      </c>
      <c r="AZ25">
        <v>1</v>
      </c>
      <c r="BA25" t="s">
        <v>377</v>
      </c>
      <c r="BB25">
        <v>1</v>
      </c>
      <c r="BC25">
        <v>1</v>
      </c>
      <c r="BE25" t="s">
        <v>66</v>
      </c>
      <c r="BF25">
        <v>1</v>
      </c>
      <c r="BG25" t="s">
        <v>249</v>
      </c>
      <c r="BI25" t="s">
        <v>117</v>
      </c>
      <c r="BJ25" t="s">
        <v>213</v>
      </c>
      <c r="BK25" t="s">
        <v>71</v>
      </c>
      <c r="BL25">
        <v>1.0144444444444445</v>
      </c>
      <c r="BM25">
        <v>6035</v>
      </c>
      <c r="BN25" t="s">
        <v>124</v>
      </c>
      <c r="BO25" t="s">
        <v>195</v>
      </c>
      <c r="BP25">
        <v>1</v>
      </c>
      <c r="BQ25">
        <v>1310.1610000000001</v>
      </c>
      <c r="BR25">
        <v>2.7021757625227818E-2</v>
      </c>
      <c r="BS25">
        <v>0.32398256032678113</v>
      </c>
      <c r="BT25">
        <v>0.21829378221455226</v>
      </c>
      <c r="BU25">
        <v>6.56</v>
      </c>
      <c r="BV25">
        <v>0</v>
      </c>
      <c r="BW25">
        <v>4.0453043557242196</v>
      </c>
      <c r="BX25">
        <v>31</v>
      </c>
      <c r="BY25">
        <v>0</v>
      </c>
      <c r="BZ25">
        <v>53</v>
      </c>
    </row>
    <row r="26" spans="1:78" ht="16.5">
      <c r="A26" s="109" t="str">
        <f t="shared" si="1"/>
        <v>태양여객</v>
      </c>
      <c r="B26" s="110" t="str">
        <f t="shared" si="2"/>
        <v>송철수</v>
      </c>
      <c r="C26" s="111" t="str">
        <f t="shared" si="3"/>
        <v>C</v>
      </c>
      <c r="D26" s="112">
        <f t="shared" si="4"/>
        <v>0.8907396005820869</v>
      </c>
      <c r="E26" s="113">
        <f t="shared" si="5"/>
        <v>6852</v>
      </c>
      <c r="F26" s="114" t="str">
        <f t="shared" si="6"/>
        <v>583</v>
      </c>
      <c r="G26" s="115" t="str">
        <f t="shared" si="7"/>
        <v>71바7407</v>
      </c>
      <c r="H26" s="116">
        <f t="shared" si="8"/>
        <v>5</v>
      </c>
      <c r="I26" s="117">
        <f t="shared" si="9"/>
        <v>733.82299999999998</v>
      </c>
      <c r="J26" s="118">
        <f t="shared" si="10"/>
        <v>1.615585302248268E-2</v>
      </c>
      <c r="K26" s="118">
        <f t="shared" si="11"/>
        <v>0.35925462099046668</v>
      </c>
      <c r="L26" s="118">
        <f t="shared" si="12"/>
        <v>0.16080171921566919</v>
      </c>
      <c r="M26" s="119">
        <f t="shared" si="13"/>
        <v>8.0990000000000002</v>
      </c>
      <c r="N26" s="120">
        <f t="shared" si="14"/>
        <v>0.27254528680621892</v>
      </c>
      <c r="O26" s="120">
        <f t="shared" si="15"/>
        <v>10.084175611830101</v>
      </c>
      <c r="P26" s="221">
        <f t="shared" si="16"/>
        <v>0</v>
      </c>
      <c r="Q26" s="222">
        <f t="shared" si="17"/>
        <v>2</v>
      </c>
      <c r="R26" s="222">
        <f t="shared" si="18"/>
        <v>74</v>
      </c>
      <c r="T26">
        <v>533</v>
      </c>
      <c r="U26">
        <v>6852</v>
      </c>
      <c r="V26" t="s">
        <v>230</v>
      </c>
      <c r="W26">
        <v>733.82299999999998</v>
      </c>
      <c r="X26">
        <v>322.03899999999999</v>
      </c>
      <c r="Y26">
        <v>2.2789999999999999</v>
      </c>
      <c r="Z26">
        <v>8.0990000000000002</v>
      </c>
      <c r="AA26">
        <v>54.141368999999997</v>
      </c>
      <c r="AB26">
        <v>0.87470000000000003</v>
      </c>
      <c r="AC26">
        <v>19.450537000000001</v>
      </c>
      <c r="AD26" s="1">
        <v>118</v>
      </c>
      <c r="AE26">
        <v>2</v>
      </c>
      <c r="AF26">
        <v>74</v>
      </c>
      <c r="AG26">
        <v>74</v>
      </c>
      <c r="AH26">
        <v>13.553831000000001</v>
      </c>
      <c r="AI26">
        <v>35.200000000000003</v>
      </c>
      <c r="AJ26">
        <v>0</v>
      </c>
      <c r="AK26">
        <v>0</v>
      </c>
      <c r="AL26">
        <v>0</v>
      </c>
      <c r="AM26">
        <v>0.8907396005820869</v>
      </c>
      <c r="AN26" t="s">
        <v>69</v>
      </c>
      <c r="AO26">
        <v>248.68600000000001</v>
      </c>
      <c r="AP26" t="s">
        <v>301</v>
      </c>
      <c r="AQ26" t="s">
        <v>117</v>
      </c>
      <c r="AR26" t="s">
        <v>122</v>
      </c>
      <c r="AS26" t="s">
        <v>117</v>
      </c>
      <c r="AT26" t="s">
        <v>122</v>
      </c>
      <c r="AU26" t="s">
        <v>190</v>
      </c>
      <c r="AV26" t="s">
        <v>230</v>
      </c>
      <c r="AW26" t="s">
        <v>69</v>
      </c>
      <c r="AX26">
        <v>6852</v>
      </c>
      <c r="AY26" t="s">
        <v>362</v>
      </c>
      <c r="AZ26">
        <v>1</v>
      </c>
      <c r="BA26" t="s">
        <v>238</v>
      </c>
      <c r="BB26">
        <v>5</v>
      </c>
      <c r="BC26">
        <v>1</v>
      </c>
      <c r="BE26" t="s">
        <v>67</v>
      </c>
      <c r="BF26">
        <v>1</v>
      </c>
      <c r="BG26" t="s">
        <v>249</v>
      </c>
      <c r="BI26" t="s">
        <v>117</v>
      </c>
      <c r="BJ26" t="s">
        <v>230</v>
      </c>
      <c r="BK26" t="s">
        <v>69</v>
      </c>
      <c r="BL26">
        <v>0.8907396005820869</v>
      </c>
      <c r="BM26">
        <v>6852</v>
      </c>
      <c r="BN26" t="s">
        <v>122</v>
      </c>
      <c r="BO26" t="s">
        <v>190</v>
      </c>
      <c r="BP26">
        <v>5</v>
      </c>
      <c r="BQ26">
        <v>733.82299999999998</v>
      </c>
      <c r="BR26">
        <v>1.615585302248268E-2</v>
      </c>
      <c r="BS26">
        <v>0.35925462099046668</v>
      </c>
      <c r="BT26">
        <v>0.16080171921566919</v>
      </c>
      <c r="BU26">
        <v>8.0990000000000002</v>
      </c>
      <c r="BV26">
        <v>0.27254528680621892</v>
      </c>
      <c r="BW26">
        <v>10.084175611830101</v>
      </c>
      <c r="BX26">
        <v>0</v>
      </c>
      <c r="BY26">
        <v>2</v>
      </c>
      <c r="BZ26">
        <v>74</v>
      </c>
    </row>
    <row r="27" spans="1:78" ht="16.5">
      <c r="A27" s="126" t="str">
        <f t="shared" si="1"/>
        <v>태양여객</v>
      </c>
      <c r="B27" s="127" t="str">
        <f t="shared" si="2"/>
        <v>양호철</v>
      </c>
      <c r="C27" s="128" t="str">
        <f t="shared" si="3"/>
        <v>S</v>
      </c>
      <c r="D27" s="129">
        <f t="shared" si="4"/>
        <v>1.1399999999999999</v>
      </c>
      <c r="E27" s="130">
        <f t="shared" si="5"/>
        <v>2170</v>
      </c>
      <c r="F27" s="131" t="str">
        <f t="shared" si="6"/>
        <v>583</v>
      </c>
      <c r="G27" s="132" t="str">
        <f t="shared" si="7"/>
        <v>72바1870</v>
      </c>
      <c r="H27" s="133">
        <f t="shared" si="8"/>
        <v>1</v>
      </c>
      <c r="I27" s="134">
        <f t="shared" si="9"/>
        <v>2607.2629999999999</v>
      </c>
      <c r="J27" s="135">
        <f t="shared" si="10"/>
        <v>3.0701218044913319E-3</v>
      </c>
      <c r="K27" s="135">
        <f t="shared" si="11"/>
        <v>0.29636100412752986</v>
      </c>
      <c r="L27" s="135">
        <f t="shared" si="12"/>
        <v>0.2086479192931438</v>
      </c>
      <c r="M27" s="136">
        <f t="shared" si="13"/>
        <v>7.6379999999999999</v>
      </c>
      <c r="N27" s="137">
        <f t="shared" si="14"/>
        <v>0</v>
      </c>
      <c r="O27" s="137">
        <f t="shared" si="15"/>
        <v>28.650734505878386</v>
      </c>
      <c r="P27" s="219">
        <f t="shared" si="16"/>
        <v>1</v>
      </c>
      <c r="Q27" s="220">
        <f t="shared" si="17"/>
        <v>0</v>
      </c>
      <c r="R27" s="220">
        <f t="shared" si="18"/>
        <v>747</v>
      </c>
      <c r="T27">
        <v>533</v>
      </c>
      <c r="U27">
        <v>2170</v>
      </c>
      <c r="V27" t="s">
        <v>214</v>
      </c>
      <c r="W27">
        <v>2607.2629999999999</v>
      </c>
      <c r="X27">
        <v>879.53499999999997</v>
      </c>
      <c r="Y27">
        <v>2.964</v>
      </c>
      <c r="Z27">
        <v>7.6379999999999999</v>
      </c>
      <c r="AA27">
        <v>156.96022199999999</v>
      </c>
      <c r="AB27">
        <v>0.48188700000000001</v>
      </c>
      <c r="AC27">
        <v>46.516888999999999</v>
      </c>
      <c r="AD27" s="1">
        <v>544</v>
      </c>
      <c r="AE27">
        <v>0</v>
      </c>
      <c r="AF27">
        <v>747</v>
      </c>
      <c r="AG27">
        <v>86</v>
      </c>
      <c r="AH27">
        <v>16.610979</v>
      </c>
      <c r="AI27">
        <v>437.6</v>
      </c>
      <c r="AJ27">
        <v>22.1</v>
      </c>
      <c r="AK27">
        <v>1</v>
      </c>
      <c r="AL27">
        <v>28</v>
      </c>
      <c r="AM27">
        <v>1.1399999999999999</v>
      </c>
      <c r="AN27" t="s">
        <v>71</v>
      </c>
      <c r="AO27">
        <v>2607.2629999999999</v>
      </c>
      <c r="AP27" t="s">
        <v>302</v>
      </c>
      <c r="AQ27" t="s">
        <v>117</v>
      </c>
      <c r="AR27" t="s">
        <v>122</v>
      </c>
      <c r="AS27" t="s">
        <v>117</v>
      </c>
      <c r="AT27" t="s">
        <v>122</v>
      </c>
      <c r="AU27" t="s">
        <v>191</v>
      </c>
      <c r="AV27" t="s">
        <v>214</v>
      </c>
      <c r="AW27" t="s">
        <v>71</v>
      </c>
      <c r="AX27">
        <v>2170</v>
      </c>
      <c r="AY27" t="s">
        <v>369</v>
      </c>
      <c r="AZ27">
        <v>1</v>
      </c>
      <c r="BA27" t="s">
        <v>378</v>
      </c>
      <c r="BB27">
        <v>1</v>
      </c>
      <c r="BC27">
        <v>1</v>
      </c>
      <c r="BE27" t="s">
        <v>71</v>
      </c>
      <c r="BF27">
        <v>0</v>
      </c>
      <c r="BG27" s="5" t="s">
        <v>229</v>
      </c>
      <c r="BI27" t="s">
        <v>117</v>
      </c>
      <c r="BJ27" t="s">
        <v>214</v>
      </c>
      <c r="BK27" t="s">
        <v>71</v>
      </c>
      <c r="BL27">
        <v>1.1399999999999999</v>
      </c>
      <c r="BM27">
        <v>2170</v>
      </c>
      <c r="BN27" t="s">
        <v>122</v>
      </c>
      <c r="BO27" t="s">
        <v>191</v>
      </c>
      <c r="BP27">
        <v>1</v>
      </c>
      <c r="BQ27">
        <v>2607.2629999999999</v>
      </c>
      <c r="BR27">
        <v>3.0701218044913319E-3</v>
      </c>
      <c r="BS27">
        <v>0.29636100412752986</v>
      </c>
      <c r="BT27">
        <v>0.2086479192931438</v>
      </c>
      <c r="BU27">
        <v>7.6379999999999999</v>
      </c>
      <c r="BV27">
        <v>0</v>
      </c>
      <c r="BW27">
        <v>28.650734505878386</v>
      </c>
      <c r="BX27">
        <v>1</v>
      </c>
      <c r="BY27">
        <v>0</v>
      </c>
      <c r="BZ27">
        <v>747</v>
      </c>
    </row>
    <row r="28" spans="1:78" ht="16.5">
      <c r="A28" s="109" t="str">
        <f t="shared" si="1"/>
        <v>태양여객</v>
      </c>
      <c r="B28" s="110" t="str">
        <f t="shared" si="2"/>
        <v>오흥식</v>
      </c>
      <c r="C28" s="111" t="str">
        <f t="shared" si="3"/>
        <v>B</v>
      </c>
      <c r="D28" s="112">
        <f t="shared" si="4"/>
        <v>0.90370370370370368</v>
      </c>
      <c r="E28" s="113">
        <f t="shared" si="5"/>
        <v>7599</v>
      </c>
      <c r="F28" s="114" t="str">
        <f t="shared" si="6"/>
        <v>583</v>
      </c>
      <c r="G28" s="115" t="str">
        <f t="shared" si="7"/>
        <v>71바7407</v>
      </c>
      <c r="H28" s="116">
        <f t="shared" si="8"/>
        <v>1</v>
      </c>
      <c r="I28" s="117">
        <f t="shared" si="9"/>
        <v>2337.7530000000002</v>
      </c>
      <c r="J28" s="118">
        <f t="shared" si="10"/>
        <v>2.6647271262771156E-2</v>
      </c>
      <c r="K28" s="118">
        <f t="shared" si="11"/>
        <v>0.3030497684533302</v>
      </c>
      <c r="L28" s="118">
        <f t="shared" si="12"/>
        <v>0.3597471589171311</v>
      </c>
      <c r="M28" s="119">
        <f t="shared" si="13"/>
        <v>9.9339999999999993</v>
      </c>
      <c r="N28" s="120">
        <f t="shared" si="14"/>
        <v>0</v>
      </c>
      <c r="O28" s="120">
        <f t="shared" si="15"/>
        <v>4.8337014218354115</v>
      </c>
      <c r="P28" s="221">
        <f t="shared" si="16"/>
        <v>6</v>
      </c>
      <c r="Q28" s="222">
        <f t="shared" si="17"/>
        <v>0</v>
      </c>
      <c r="R28" s="222">
        <f t="shared" si="18"/>
        <v>113</v>
      </c>
      <c r="T28">
        <v>533</v>
      </c>
      <c r="U28">
        <v>7599</v>
      </c>
      <c r="V28" t="s">
        <v>215</v>
      </c>
      <c r="W28">
        <v>2337.7530000000002</v>
      </c>
      <c r="X28">
        <v>958.04</v>
      </c>
      <c r="Y28">
        <v>2.44</v>
      </c>
      <c r="Z28">
        <v>9.9339999999999993</v>
      </c>
      <c r="AA28">
        <v>139.286607</v>
      </c>
      <c r="AB28">
        <v>3.711608</v>
      </c>
      <c r="AC28">
        <v>42.210774000000001</v>
      </c>
      <c r="AD28" s="1">
        <v>841</v>
      </c>
      <c r="AE28">
        <v>0</v>
      </c>
      <c r="AF28">
        <v>113</v>
      </c>
      <c r="AG28">
        <v>93</v>
      </c>
      <c r="AH28">
        <v>16.783760000000001</v>
      </c>
      <c r="AI28">
        <v>429.7</v>
      </c>
      <c r="AJ28">
        <v>5</v>
      </c>
      <c r="AK28">
        <v>6</v>
      </c>
      <c r="AL28">
        <v>624</v>
      </c>
      <c r="AM28">
        <v>0.90370370370370368</v>
      </c>
      <c r="AN28" t="s">
        <v>68</v>
      </c>
      <c r="AO28">
        <v>2337.7530000000002</v>
      </c>
      <c r="AP28" t="s">
        <v>303</v>
      </c>
      <c r="AQ28" t="s">
        <v>117</v>
      </c>
      <c r="AR28" t="s">
        <v>122</v>
      </c>
      <c r="AS28" t="s">
        <v>117</v>
      </c>
      <c r="AT28" t="s">
        <v>122</v>
      </c>
      <c r="AU28" t="s">
        <v>190</v>
      </c>
      <c r="AV28" t="s">
        <v>215</v>
      </c>
      <c r="AW28" t="s">
        <v>68</v>
      </c>
      <c r="AX28">
        <v>7599</v>
      </c>
      <c r="AY28" t="s">
        <v>349</v>
      </c>
      <c r="AZ28">
        <v>3</v>
      </c>
      <c r="BA28" t="s">
        <v>379</v>
      </c>
      <c r="BB28">
        <v>1</v>
      </c>
      <c r="BC28">
        <v>1</v>
      </c>
      <c r="BE28" t="s">
        <v>69</v>
      </c>
      <c r="BF28">
        <v>1</v>
      </c>
      <c r="BG28" s="5" t="s">
        <v>249</v>
      </c>
      <c r="BI28" t="s">
        <v>117</v>
      </c>
      <c r="BJ28" t="s">
        <v>215</v>
      </c>
      <c r="BK28" t="s">
        <v>68</v>
      </c>
      <c r="BL28">
        <v>0.90370370370370368</v>
      </c>
      <c r="BM28">
        <v>7599</v>
      </c>
      <c r="BN28" t="s">
        <v>122</v>
      </c>
      <c r="BO28" t="s">
        <v>190</v>
      </c>
      <c r="BP28">
        <v>1</v>
      </c>
      <c r="BQ28">
        <v>2337.7530000000002</v>
      </c>
      <c r="BR28">
        <v>2.6647271262771156E-2</v>
      </c>
      <c r="BS28">
        <v>0.3030497684533302</v>
      </c>
      <c r="BT28">
        <v>0.3597471589171311</v>
      </c>
      <c r="BU28">
        <v>9.9339999999999993</v>
      </c>
      <c r="BV28">
        <v>0</v>
      </c>
      <c r="BW28">
        <v>4.8337014218354115</v>
      </c>
      <c r="BX28">
        <v>6</v>
      </c>
      <c r="BY28">
        <v>0</v>
      </c>
      <c r="BZ28">
        <v>113</v>
      </c>
    </row>
    <row r="29" spans="1:78" ht="16.5">
      <c r="A29" s="126" t="str">
        <f t="shared" si="1"/>
        <v>태양여객</v>
      </c>
      <c r="B29" s="127" t="str">
        <f t="shared" si="2"/>
        <v>이우경</v>
      </c>
      <c r="C29" s="128" t="str">
        <f t="shared" si="3"/>
        <v>D</v>
      </c>
      <c r="D29" s="129">
        <f t="shared" si="4"/>
        <v>0.80779018142314196</v>
      </c>
      <c r="E29" s="130">
        <f t="shared" si="5"/>
        <v>7903</v>
      </c>
      <c r="F29" s="131" t="str">
        <f t="shared" si="6"/>
        <v>556</v>
      </c>
      <c r="G29" s="132" t="str">
        <f t="shared" si="7"/>
        <v>71바7197</v>
      </c>
      <c r="H29" s="133">
        <f t="shared" si="8"/>
        <v>3</v>
      </c>
      <c r="I29" s="134">
        <f t="shared" si="9"/>
        <v>503</v>
      </c>
      <c r="J29" s="135">
        <f t="shared" si="10"/>
        <v>2.9683948311338786E-2</v>
      </c>
      <c r="K29" s="135">
        <f t="shared" si="11"/>
        <v>0.375743371237723</v>
      </c>
      <c r="L29" s="135">
        <f t="shared" si="12"/>
        <v>0.21073558648111332</v>
      </c>
      <c r="M29" s="136">
        <f t="shared" si="13"/>
        <v>11.272</v>
      </c>
      <c r="N29" s="137">
        <f t="shared" si="14"/>
        <v>0</v>
      </c>
      <c r="O29" s="137">
        <f t="shared" si="15"/>
        <v>46.322067594433399</v>
      </c>
      <c r="P29" s="219">
        <f t="shared" si="16"/>
        <v>9</v>
      </c>
      <c r="Q29" s="220">
        <f t="shared" si="17"/>
        <v>0</v>
      </c>
      <c r="R29" s="220">
        <f t="shared" si="18"/>
        <v>233</v>
      </c>
      <c r="T29">
        <v>533</v>
      </c>
      <c r="U29">
        <v>7903</v>
      </c>
      <c r="V29" t="s">
        <v>264</v>
      </c>
      <c r="W29">
        <v>513.26900000000001</v>
      </c>
      <c r="X29">
        <v>247.96199999999999</v>
      </c>
      <c r="Y29">
        <v>2.0699999999999998</v>
      </c>
      <c r="Z29">
        <v>11.272</v>
      </c>
      <c r="AA29">
        <v>37.543320999999999</v>
      </c>
      <c r="AB29">
        <v>1.1144339999999999</v>
      </c>
      <c r="AC29">
        <v>14.106654000000001</v>
      </c>
      <c r="AD29" s="1">
        <v>106</v>
      </c>
      <c r="AE29">
        <v>0</v>
      </c>
      <c r="AF29">
        <v>233</v>
      </c>
      <c r="AG29">
        <v>69</v>
      </c>
      <c r="AH29">
        <v>13.671379</v>
      </c>
      <c r="AI29">
        <v>23.2</v>
      </c>
      <c r="AJ29">
        <v>0</v>
      </c>
      <c r="AK29">
        <v>9</v>
      </c>
      <c r="AL29">
        <v>2474</v>
      </c>
      <c r="AM29">
        <v>0.80779018142314196</v>
      </c>
      <c r="AN29" t="s">
        <v>67</v>
      </c>
      <c r="AO29">
        <v>255.87799999999999</v>
      </c>
      <c r="AP29" t="s">
        <v>304</v>
      </c>
      <c r="AQ29" t="s">
        <v>117</v>
      </c>
      <c r="AR29" t="s">
        <v>118</v>
      </c>
      <c r="AS29" t="s">
        <v>117</v>
      </c>
      <c r="AT29" t="s">
        <v>118</v>
      </c>
      <c r="AU29" t="s">
        <v>180</v>
      </c>
      <c r="AV29" t="s">
        <v>264</v>
      </c>
      <c r="AW29" t="s">
        <v>67</v>
      </c>
      <c r="AX29">
        <v>7903</v>
      </c>
      <c r="AY29" t="s">
        <v>380</v>
      </c>
      <c r="AZ29">
        <v>1</v>
      </c>
      <c r="BA29" t="s">
        <v>381</v>
      </c>
      <c r="BB29">
        <v>3</v>
      </c>
      <c r="BC29">
        <v>1</v>
      </c>
      <c r="BE29" t="s">
        <v>70</v>
      </c>
      <c r="BF29">
        <v>1</v>
      </c>
      <c r="BG29" s="5" t="s">
        <v>249</v>
      </c>
      <c r="BI29" t="s">
        <v>117</v>
      </c>
      <c r="BJ29" t="s">
        <v>264</v>
      </c>
      <c r="BK29" t="s">
        <v>67</v>
      </c>
      <c r="BL29">
        <v>0.80779018142314196</v>
      </c>
      <c r="BM29">
        <v>7903</v>
      </c>
      <c r="BN29" t="s">
        <v>118</v>
      </c>
      <c r="BO29" t="s">
        <v>180</v>
      </c>
      <c r="BP29">
        <v>3</v>
      </c>
      <c r="BQ29">
        <v>503</v>
      </c>
      <c r="BR29">
        <v>2.9683948311338786E-2</v>
      </c>
      <c r="BS29">
        <v>0.375743371237723</v>
      </c>
      <c r="BT29">
        <v>0.2065193884688146</v>
      </c>
      <c r="BU29">
        <v>11.272</v>
      </c>
      <c r="BV29">
        <v>0</v>
      </c>
      <c r="BW29">
        <v>46.322067594433399</v>
      </c>
      <c r="BX29">
        <v>9</v>
      </c>
      <c r="BY29">
        <v>0</v>
      </c>
      <c r="BZ29">
        <v>233</v>
      </c>
    </row>
    <row r="30" spans="1:78" ht="16.5">
      <c r="A30" s="109" t="str">
        <f t="shared" si="1"/>
        <v>태양여객</v>
      </c>
      <c r="B30" s="110" t="str">
        <f t="shared" si="2"/>
        <v>이은도</v>
      </c>
      <c r="C30" s="111" t="str">
        <f t="shared" si="3"/>
        <v>C</v>
      </c>
      <c r="D30" s="112">
        <f t="shared" si="4"/>
        <v>0.875925925925926</v>
      </c>
      <c r="E30" s="113">
        <f t="shared" si="5"/>
        <v>883</v>
      </c>
      <c r="F30" s="114" t="str">
        <f t="shared" si="6"/>
        <v>583</v>
      </c>
      <c r="G30" s="115" t="str">
        <f t="shared" si="7"/>
        <v>71바6557</v>
      </c>
      <c r="H30" s="116">
        <f t="shared" si="8"/>
        <v>1</v>
      </c>
      <c r="I30" s="117">
        <f t="shared" si="9"/>
        <v>4930.4799999999996</v>
      </c>
      <c r="J30" s="118">
        <f t="shared" si="10"/>
        <v>2.3023311736568654E-2</v>
      </c>
      <c r="K30" s="118">
        <f t="shared" si="11"/>
        <v>0.35178168301963619</v>
      </c>
      <c r="L30" s="118">
        <f t="shared" si="12"/>
        <v>0.28496211322224207</v>
      </c>
      <c r="M30" s="119">
        <f t="shared" si="13"/>
        <v>10.36</v>
      </c>
      <c r="N30" s="120">
        <f t="shared" si="14"/>
        <v>0.34479401599844239</v>
      </c>
      <c r="O30" s="120">
        <f t="shared" si="15"/>
        <v>15.02896269734387</v>
      </c>
      <c r="P30" s="221">
        <f t="shared" si="16"/>
        <v>72</v>
      </c>
      <c r="Q30" s="222">
        <f t="shared" si="17"/>
        <v>17</v>
      </c>
      <c r="R30" s="222">
        <f t="shared" si="18"/>
        <v>741</v>
      </c>
      <c r="T30">
        <v>533</v>
      </c>
      <c r="U30">
        <v>883</v>
      </c>
      <c r="V30" t="s">
        <v>216</v>
      </c>
      <c r="W30">
        <v>4930.4799999999996</v>
      </c>
      <c r="X30">
        <v>2084.94</v>
      </c>
      <c r="Y30">
        <v>2.3650000000000002</v>
      </c>
      <c r="Z30">
        <v>10.36</v>
      </c>
      <c r="AA30">
        <v>340.05047100000002</v>
      </c>
      <c r="AB30">
        <v>7.8290879999999996</v>
      </c>
      <c r="AC30">
        <v>119.623527</v>
      </c>
      <c r="AD30" s="1">
        <v>1405</v>
      </c>
      <c r="AE30">
        <v>17</v>
      </c>
      <c r="AF30">
        <v>741</v>
      </c>
      <c r="AG30">
        <v>79</v>
      </c>
      <c r="AH30">
        <v>14.499259</v>
      </c>
      <c r="AI30">
        <v>1096.2</v>
      </c>
      <c r="AJ30">
        <v>0</v>
      </c>
      <c r="AK30">
        <v>72</v>
      </c>
      <c r="AL30">
        <v>26720</v>
      </c>
      <c r="AM30">
        <v>0.875925925925926</v>
      </c>
      <c r="AN30" t="s">
        <v>69</v>
      </c>
      <c r="AO30">
        <v>4930.4799999999996</v>
      </c>
      <c r="AP30" t="s">
        <v>305</v>
      </c>
      <c r="AQ30" t="s">
        <v>117</v>
      </c>
      <c r="AR30" t="s">
        <v>122</v>
      </c>
      <c r="AS30" t="s">
        <v>117</v>
      </c>
      <c r="AT30" t="s">
        <v>122</v>
      </c>
      <c r="AU30" t="s">
        <v>186</v>
      </c>
      <c r="AV30" t="s">
        <v>216</v>
      </c>
      <c r="AW30" t="s">
        <v>69</v>
      </c>
      <c r="AX30">
        <v>883</v>
      </c>
      <c r="AY30" t="s">
        <v>362</v>
      </c>
      <c r="AZ30">
        <v>2</v>
      </c>
      <c r="BA30" t="s">
        <v>239</v>
      </c>
      <c r="BB30">
        <v>1</v>
      </c>
      <c r="BC30">
        <v>1</v>
      </c>
      <c r="BE30" t="s">
        <v>68</v>
      </c>
      <c r="BF30">
        <v>-1</v>
      </c>
      <c r="BG30" t="s">
        <v>267</v>
      </c>
      <c r="BI30" t="s">
        <v>117</v>
      </c>
      <c r="BJ30" t="s">
        <v>216</v>
      </c>
      <c r="BK30" t="s">
        <v>69</v>
      </c>
      <c r="BL30">
        <v>0.875925925925926</v>
      </c>
      <c r="BM30">
        <v>883</v>
      </c>
      <c r="BN30" t="s">
        <v>122</v>
      </c>
      <c r="BO30" t="s">
        <v>186</v>
      </c>
      <c r="BP30">
        <v>1</v>
      </c>
      <c r="BQ30">
        <v>4930.4799999999996</v>
      </c>
      <c r="BR30">
        <v>2.3023311736568654E-2</v>
      </c>
      <c r="BS30">
        <v>0.35178168301963619</v>
      </c>
      <c r="BT30">
        <v>0.28496211322224207</v>
      </c>
      <c r="BU30">
        <v>10.36</v>
      </c>
      <c r="BV30">
        <v>0.34479401599844239</v>
      </c>
      <c r="BW30">
        <v>15.02896269734387</v>
      </c>
      <c r="BX30">
        <v>72</v>
      </c>
      <c r="BY30">
        <v>17</v>
      </c>
      <c r="BZ30">
        <v>741</v>
      </c>
    </row>
    <row r="31" spans="1:78" ht="16.5">
      <c r="A31" s="126" t="str">
        <f t="shared" si="1"/>
        <v>태양여객</v>
      </c>
      <c r="B31" s="127" t="str">
        <f t="shared" si="2"/>
        <v>이헌구</v>
      </c>
      <c r="C31" s="128" t="str">
        <f t="shared" si="3"/>
        <v>F</v>
      </c>
      <c r="D31" s="129">
        <f t="shared" si="4"/>
        <v>0.78390675885639738</v>
      </c>
      <c r="E31" s="130">
        <f t="shared" si="5"/>
        <v>9546</v>
      </c>
      <c r="F31" s="131" t="str">
        <f t="shared" si="6"/>
        <v>583</v>
      </c>
      <c r="G31" s="132" t="str">
        <f t="shared" si="7"/>
        <v>71바7013</v>
      </c>
      <c r="H31" s="133">
        <f t="shared" si="8"/>
        <v>5</v>
      </c>
      <c r="I31" s="134">
        <f t="shared" si="9"/>
        <v>1711.0309999999999</v>
      </c>
      <c r="J31" s="135">
        <f t="shared" si="10"/>
        <v>2.9812265170944222E-2</v>
      </c>
      <c r="K31" s="135">
        <f t="shared" si="11"/>
        <v>0.34642011956908103</v>
      </c>
      <c r="L31" s="135">
        <f t="shared" si="12"/>
        <v>0.1887750718718714</v>
      </c>
      <c r="M31" s="136">
        <f t="shared" si="13"/>
        <v>13.4</v>
      </c>
      <c r="N31" s="137">
        <f t="shared" si="14"/>
        <v>0</v>
      </c>
      <c r="O31" s="137">
        <f t="shared" si="15"/>
        <v>24.25438229932713</v>
      </c>
      <c r="P31" s="219">
        <f t="shared" si="16"/>
        <v>12</v>
      </c>
      <c r="Q31" s="220">
        <f t="shared" si="17"/>
        <v>0</v>
      </c>
      <c r="R31" s="220">
        <f t="shared" si="18"/>
        <v>415</v>
      </c>
      <c r="T31">
        <v>533</v>
      </c>
      <c r="U31">
        <v>9546</v>
      </c>
      <c r="V31" t="s">
        <v>217</v>
      </c>
      <c r="W31">
        <v>1711.0309999999999</v>
      </c>
      <c r="X31">
        <v>826.88499999999999</v>
      </c>
      <c r="Y31">
        <v>2.069</v>
      </c>
      <c r="Z31">
        <v>13.4</v>
      </c>
      <c r="AA31">
        <v>109.955516</v>
      </c>
      <c r="AB31">
        <v>3.2780230000000001</v>
      </c>
      <c r="AC31">
        <v>38.090803000000001</v>
      </c>
      <c r="AD31" s="1">
        <v>323</v>
      </c>
      <c r="AE31">
        <v>0</v>
      </c>
      <c r="AF31">
        <v>415</v>
      </c>
      <c r="AG31">
        <v>83</v>
      </c>
      <c r="AH31">
        <v>15.561120000000001</v>
      </c>
      <c r="AI31">
        <v>254</v>
      </c>
      <c r="AJ31">
        <v>0</v>
      </c>
      <c r="AK31">
        <v>12</v>
      </c>
      <c r="AL31">
        <v>1353</v>
      </c>
      <c r="AM31">
        <v>0.78390675885639738</v>
      </c>
      <c r="AN31" t="s">
        <v>70</v>
      </c>
      <c r="AO31">
        <v>505.61200000000002</v>
      </c>
      <c r="AP31" t="s">
        <v>306</v>
      </c>
      <c r="AQ31" t="s">
        <v>117</v>
      </c>
      <c r="AR31" t="s">
        <v>122</v>
      </c>
      <c r="AS31" t="s">
        <v>117</v>
      </c>
      <c r="AT31" t="s">
        <v>122</v>
      </c>
      <c r="AU31" t="s">
        <v>187</v>
      </c>
      <c r="AV31" t="s">
        <v>217</v>
      </c>
      <c r="AW31" t="s">
        <v>70</v>
      </c>
      <c r="AX31">
        <v>9546</v>
      </c>
      <c r="AY31" t="s">
        <v>364</v>
      </c>
      <c r="AZ31">
        <v>3</v>
      </c>
      <c r="BA31" t="s">
        <v>382</v>
      </c>
      <c r="BB31">
        <v>5</v>
      </c>
      <c r="BC31">
        <v>1</v>
      </c>
      <c r="BE31" t="s">
        <v>67</v>
      </c>
      <c r="BF31">
        <v>-1</v>
      </c>
      <c r="BG31" s="5" t="s">
        <v>267</v>
      </c>
      <c r="BI31" t="s">
        <v>117</v>
      </c>
      <c r="BJ31" t="s">
        <v>217</v>
      </c>
      <c r="BK31" t="s">
        <v>70</v>
      </c>
      <c r="BL31">
        <v>0.78390675885639738</v>
      </c>
      <c r="BM31">
        <v>9546</v>
      </c>
      <c r="BN31" t="s">
        <v>122</v>
      </c>
      <c r="BO31" t="s">
        <v>187</v>
      </c>
      <c r="BP31">
        <v>5</v>
      </c>
      <c r="BQ31">
        <v>1711.0309999999999</v>
      </c>
      <c r="BR31">
        <v>2.9812265170944222E-2</v>
      </c>
      <c r="BS31">
        <v>0.34642011956908103</v>
      </c>
      <c r="BT31">
        <v>0.1887750718718714</v>
      </c>
      <c r="BU31">
        <v>13.4</v>
      </c>
      <c r="BV31">
        <v>0</v>
      </c>
      <c r="BW31">
        <v>24.25438229932713</v>
      </c>
      <c r="BX31">
        <v>12</v>
      </c>
      <c r="BY31">
        <v>0</v>
      </c>
      <c r="BZ31">
        <v>415</v>
      </c>
    </row>
    <row r="32" spans="1:78" ht="16.5">
      <c r="A32" s="109" t="str">
        <f t="shared" si="1"/>
        <v>태양여객</v>
      </c>
      <c r="B32" s="110" t="str">
        <f t="shared" si="2"/>
        <v>전재군</v>
      </c>
      <c r="C32" s="111" t="str">
        <f t="shared" si="3"/>
        <v>B</v>
      </c>
      <c r="D32" s="112">
        <f t="shared" si="4"/>
        <v>0.92321351224100967</v>
      </c>
      <c r="E32" s="113">
        <f t="shared" si="5"/>
        <v>8200</v>
      </c>
      <c r="F32" s="114" t="str">
        <f t="shared" si="6"/>
        <v>583</v>
      </c>
      <c r="G32" s="115" t="str">
        <f t="shared" si="7"/>
        <v>71바7013</v>
      </c>
      <c r="H32" s="116">
        <f t="shared" si="8"/>
        <v>3</v>
      </c>
      <c r="I32" s="117">
        <f t="shared" si="9"/>
        <v>2428.2820000000002</v>
      </c>
      <c r="J32" s="118">
        <f t="shared" si="10"/>
        <v>3.5630489651415943E-2</v>
      </c>
      <c r="K32" s="118">
        <f t="shared" si="11"/>
        <v>0.30066366223440888</v>
      </c>
      <c r="L32" s="118">
        <f t="shared" si="12"/>
        <v>0.24420557414666005</v>
      </c>
      <c r="M32" s="119">
        <f t="shared" si="13"/>
        <v>8.827</v>
      </c>
      <c r="N32" s="120">
        <f t="shared" si="14"/>
        <v>0</v>
      </c>
      <c r="O32" s="120">
        <f t="shared" si="15"/>
        <v>4.2005006008363113</v>
      </c>
      <c r="P32" s="221">
        <f t="shared" si="16"/>
        <v>14</v>
      </c>
      <c r="Q32" s="222">
        <f t="shared" si="17"/>
        <v>0</v>
      </c>
      <c r="R32" s="222">
        <f t="shared" si="18"/>
        <v>102</v>
      </c>
      <c r="T32">
        <v>533</v>
      </c>
      <c r="U32">
        <v>8200</v>
      </c>
      <c r="V32" t="s">
        <v>218</v>
      </c>
      <c r="W32">
        <v>2428.2820000000002</v>
      </c>
      <c r="X32">
        <v>1001.083</v>
      </c>
      <c r="Y32">
        <v>2.4260000000000002</v>
      </c>
      <c r="Z32">
        <v>8.827</v>
      </c>
      <c r="AA32">
        <v>161.463007</v>
      </c>
      <c r="AB32">
        <v>5.7530060000000001</v>
      </c>
      <c r="AC32">
        <v>48.546059</v>
      </c>
      <c r="AD32" s="1">
        <v>593</v>
      </c>
      <c r="AE32">
        <v>0</v>
      </c>
      <c r="AF32">
        <v>102</v>
      </c>
      <c r="AG32">
        <v>69</v>
      </c>
      <c r="AH32">
        <v>15.039246</v>
      </c>
      <c r="AI32">
        <v>29.4</v>
      </c>
      <c r="AJ32">
        <v>0</v>
      </c>
      <c r="AK32">
        <v>14</v>
      </c>
      <c r="AL32">
        <v>6642</v>
      </c>
      <c r="AM32">
        <v>0.92321351224100967</v>
      </c>
      <c r="AN32" t="s">
        <v>68</v>
      </c>
      <c r="AO32">
        <v>2158.5749999999998</v>
      </c>
      <c r="AP32" t="s">
        <v>307</v>
      </c>
      <c r="AQ32" t="s">
        <v>117</v>
      </c>
      <c r="AR32" t="s">
        <v>122</v>
      </c>
      <c r="AS32" t="s">
        <v>117</v>
      </c>
      <c r="AT32" t="s">
        <v>122</v>
      </c>
      <c r="AU32" t="s">
        <v>187</v>
      </c>
      <c r="AV32" t="s">
        <v>218</v>
      </c>
      <c r="AW32" t="s">
        <v>68</v>
      </c>
      <c r="AX32">
        <v>8200</v>
      </c>
      <c r="AY32" t="s">
        <v>349</v>
      </c>
      <c r="AZ32">
        <v>1</v>
      </c>
      <c r="BA32" t="s">
        <v>260</v>
      </c>
      <c r="BB32">
        <v>3</v>
      </c>
      <c r="BC32">
        <v>1</v>
      </c>
      <c r="BE32" t="s">
        <v>69</v>
      </c>
      <c r="BF32">
        <v>1</v>
      </c>
      <c r="BG32" t="s">
        <v>249</v>
      </c>
      <c r="BI32" t="s">
        <v>117</v>
      </c>
      <c r="BJ32" t="s">
        <v>218</v>
      </c>
      <c r="BK32" t="s">
        <v>68</v>
      </c>
      <c r="BL32">
        <v>0.92321351224100967</v>
      </c>
      <c r="BM32">
        <v>8200</v>
      </c>
      <c r="BN32" t="s">
        <v>122</v>
      </c>
      <c r="BO32" t="s">
        <v>187</v>
      </c>
      <c r="BP32">
        <v>3</v>
      </c>
      <c r="BQ32">
        <v>2428.2820000000002</v>
      </c>
      <c r="BR32">
        <v>3.5630489651415943E-2</v>
      </c>
      <c r="BS32">
        <v>0.30066366223440888</v>
      </c>
      <c r="BT32">
        <v>0.24420557414666005</v>
      </c>
      <c r="BU32">
        <v>8.827</v>
      </c>
      <c r="BV32">
        <v>0</v>
      </c>
      <c r="BW32">
        <v>4.2005006008363113</v>
      </c>
      <c r="BX32">
        <v>14</v>
      </c>
      <c r="BY32">
        <v>0</v>
      </c>
      <c r="BZ32">
        <v>102</v>
      </c>
    </row>
    <row r="33" spans="1:78" ht="16.5">
      <c r="A33" s="126" t="str">
        <f t="shared" si="1"/>
        <v>태양여객</v>
      </c>
      <c r="B33" s="127" t="str">
        <f t="shared" si="2"/>
        <v>전종철</v>
      </c>
      <c r="C33" s="128" t="str">
        <f t="shared" si="3"/>
        <v>C</v>
      </c>
      <c r="D33" s="129">
        <f t="shared" si="4"/>
        <v>0.85663968966998882</v>
      </c>
      <c r="E33" s="130">
        <f t="shared" si="5"/>
        <v>3315</v>
      </c>
      <c r="F33" s="131" t="str">
        <f t="shared" si="6"/>
        <v>583</v>
      </c>
      <c r="G33" s="132" t="str">
        <f t="shared" si="7"/>
        <v>71바7403</v>
      </c>
      <c r="H33" s="133">
        <f t="shared" si="8"/>
        <v>3</v>
      </c>
      <c r="I33" s="134">
        <f t="shared" si="9"/>
        <v>706.45500000000004</v>
      </c>
      <c r="J33" s="135">
        <f t="shared" si="10"/>
        <v>3.0475061993444647E-2</v>
      </c>
      <c r="K33" s="135">
        <f t="shared" si="11"/>
        <v>0.34574940668478471</v>
      </c>
      <c r="L33" s="135">
        <f t="shared" si="12"/>
        <v>0.35954165516558023</v>
      </c>
      <c r="M33" s="136">
        <f t="shared" si="13"/>
        <v>11.467000000000001</v>
      </c>
      <c r="N33" s="137">
        <f t="shared" si="14"/>
        <v>0.14155183274235442</v>
      </c>
      <c r="O33" s="137">
        <f t="shared" si="15"/>
        <v>43.1733089864181</v>
      </c>
      <c r="P33" s="219">
        <f t="shared" si="16"/>
        <v>7</v>
      </c>
      <c r="Q33" s="220">
        <f t="shared" si="17"/>
        <v>1</v>
      </c>
      <c r="R33" s="220">
        <f t="shared" si="18"/>
        <v>305</v>
      </c>
      <c r="T33">
        <v>533</v>
      </c>
      <c r="U33">
        <v>3315</v>
      </c>
      <c r="V33" t="s">
        <v>308</v>
      </c>
      <c r="W33">
        <v>706.45500000000004</v>
      </c>
      <c r="X33">
        <v>311.572</v>
      </c>
      <c r="Y33">
        <v>2.2669999999999999</v>
      </c>
      <c r="Z33">
        <v>11.467000000000001</v>
      </c>
      <c r="AA33">
        <v>46.996098000000003</v>
      </c>
      <c r="AB33">
        <v>1.4322090000000001</v>
      </c>
      <c r="AC33">
        <v>16.248873</v>
      </c>
      <c r="AD33" s="1">
        <v>254</v>
      </c>
      <c r="AE33">
        <v>1</v>
      </c>
      <c r="AF33">
        <v>305</v>
      </c>
      <c r="AG33">
        <v>71</v>
      </c>
      <c r="AH33">
        <v>15.032204999999999</v>
      </c>
      <c r="AI33">
        <v>194.1</v>
      </c>
      <c r="AJ33">
        <v>0</v>
      </c>
      <c r="AK33">
        <v>7</v>
      </c>
      <c r="AL33">
        <v>2313</v>
      </c>
      <c r="AM33">
        <v>0.85663968966998882</v>
      </c>
      <c r="AN33" t="s">
        <v>69</v>
      </c>
      <c r="AO33">
        <v>385.86900000000003</v>
      </c>
      <c r="AP33" t="s">
        <v>309</v>
      </c>
      <c r="AQ33" t="s">
        <v>117</v>
      </c>
      <c r="AR33" t="s">
        <v>122</v>
      </c>
      <c r="AS33" t="s">
        <v>117</v>
      </c>
      <c r="AT33" t="s">
        <v>122</v>
      </c>
      <c r="AU33" t="s">
        <v>189</v>
      </c>
      <c r="AV33" t="s">
        <v>308</v>
      </c>
      <c r="AW33" t="s">
        <v>69</v>
      </c>
      <c r="AX33">
        <v>3315</v>
      </c>
      <c r="AY33" t="s">
        <v>362</v>
      </c>
      <c r="AZ33">
        <v>4</v>
      </c>
      <c r="BA33" t="s">
        <v>383</v>
      </c>
      <c r="BB33">
        <v>3</v>
      </c>
      <c r="BC33">
        <v>1</v>
      </c>
      <c r="BE33" t="s">
        <v>256</v>
      </c>
      <c r="BF33" t="s">
        <v>257</v>
      </c>
      <c r="BG33" s="5" t="s">
        <v>256</v>
      </c>
      <c r="BI33" t="s">
        <v>117</v>
      </c>
      <c r="BJ33" t="s">
        <v>308</v>
      </c>
      <c r="BK33" t="s">
        <v>69</v>
      </c>
      <c r="BL33">
        <v>0.85663968966998882</v>
      </c>
      <c r="BM33">
        <v>3315</v>
      </c>
      <c r="BN33" t="s">
        <v>122</v>
      </c>
      <c r="BO33" t="s">
        <v>189</v>
      </c>
      <c r="BP33">
        <v>3</v>
      </c>
      <c r="BQ33">
        <v>706.45500000000004</v>
      </c>
      <c r="BR33">
        <v>3.0475061993444647E-2</v>
      </c>
      <c r="BS33">
        <v>0.34574940668478471</v>
      </c>
      <c r="BT33">
        <v>0.35954165516558023</v>
      </c>
      <c r="BU33">
        <v>11.467000000000001</v>
      </c>
      <c r="BV33">
        <v>0.14155183274235442</v>
      </c>
      <c r="BW33">
        <v>43.1733089864181</v>
      </c>
      <c r="BX33">
        <v>7</v>
      </c>
      <c r="BY33">
        <v>1</v>
      </c>
      <c r="BZ33">
        <v>305</v>
      </c>
    </row>
    <row r="34" spans="1:78" ht="16.5">
      <c r="A34" s="109" t="str">
        <f t="shared" si="1"/>
        <v>태양여객</v>
      </c>
      <c r="B34" s="110" t="str">
        <f t="shared" si="2"/>
        <v>정광모</v>
      </c>
      <c r="C34" s="111" t="str">
        <f t="shared" si="3"/>
        <v>B</v>
      </c>
      <c r="D34" s="112">
        <f t="shared" si="4"/>
        <v>0.9388774236570403</v>
      </c>
      <c r="E34" s="113">
        <f t="shared" si="5"/>
        <v>5586</v>
      </c>
      <c r="F34" s="114" t="str">
        <f t="shared" si="6"/>
        <v>e음55</v>
      </c>
      <c r="G34" s="115" t="str">
        <f t="shared" si="7"/>
        <v>72바2022</v>
      </c>
      <c r="H34" s="116">
        <f t="shared" si="8"/>
        <v>3</v>
      </c>
      <c r="I34" s="117">
        <f t="shared" si="9"/>
        <v>1527.8819999999998</v>
      </c>
      <c r="J34" s="118">
        <f t="shared" si="10"/>
        <v>7.298895367609208E-2</v>
      </c>
      <c r="K34" s="118">
        <f t="shared" si="11"/>
        <v>0.30021016302479764</v>
      </c>
      <c r="L34" s="118">
        <f t="shared" si="12"/>
        <v>0.2094402578209574</v>
      </c>
      <c r="M34" s="119">
        <f t="shared" si="13"/>
        <v>7.3140000000000001</v>
      </c>
      <c r="N34" s="120">
        <f t="shared" si="14"/>
        <v>0</v>
      </c>
      <c r="O34" s="120">
        <f t="shared" si="15"/>
        <v>5.1705563649548862</v>
      </c>
      <c r="P34" s="221">
        <f t="shared" si="16"/>
        <v>22</v>
      </c>
      <c r="Q34" s="222">
        <f t="shared" si="17"/>
        <v>0</v>
      </c>
      <c r="R34" s="222">
        <f t="shared" si="18"/>
        <v>79</v>
      </c>
      <c r="T34">
        <v>533</v>
      </c>
      <c r="U34">
        <v>5586</v>
      </c>
      <c r="V34" t="s">
        <v>310</v>
      </c>
      <c r="W34">
        <v>1527.8820000000001</v>
      </c>
      <c r="X34">
        <v>484.54300000000001</v>
      </c>
      <c r="Y34">
        <v>3.153</v>
      </c>
      <c r="Z34">
        <v>7.3140000000000001</v>
      </c>
      <c r="AA34">
        <v>95.181348</v>
      </c>
      <c r="AB34">
        <v>6.9471869999999996</v>
      </c>
      <c r="AC34">
        <v>28.574407999999998</v>
      </c>
      <c r="AD34" s="1">
        <v>320</v>
      </c>
      <c r="AE34">
        <v>0</v>
      </c>
      <c r="AF34">
        <v>79</v>
      </c>
      <c r="AG34">
        <v>64</v>
      </c>
      <c r="AH34">
        <v>16.052325</v>
      </c>
      <c r="AI34">
        <v>0</v>
      </c>
      <c r="AJ34">
        <v>0</v>
      </c>
      <c r="AK34">
        <v>22</v>
      </c>
      <c r="AL34">
        <v>5768</v>
      </c>
      <c r="AM34">
        <v>0.9388774236570403</v>
      </c>
      <c r="AN34" t="s">
        <v>68</v>
      </c>
      <c r="AO34">
        <v>1037.2439999999999</v>
      </c>
      <c r="AP34" t="s">
        <v>311</v>
      </c>
      <c r="AQ34" t="s">
        <v>117</v>
      </c>
      <c r="AR34" t="s">
        <v>124</v>
      </c>
      <c r="AS34" t="s">
        <v>117</v>
      </c>
      <c r="AT34" t="s">
        <v>124</v>
      </c>
      <c r="AU34" t="s">
        <v>195</v>
      </c>
      <c r="AV34" t="s">
        <v>310</v>
      </c>
      <c r="AW34" t="s">
        <v>68</v>
      </c>
      <c r="AX34">
        <v>5586</v>
      </c>
      <c r="AY34" t="s">
        <v>365</v>
      </c>
      <c r="AZ34">
        <v>1</v>
      </c>
      <c r="BA34" t="s">
        <v>384</v>
      </c>
      <c r="BB34">
        <v>3</v>
      </c>
      <c r="BC34">
        <v>1</v>
      </c>
      <c r="BE34" t="s">
        <v>256</v>
      </c>
      <c r="BF34" t="s">
        <v>257</v>
      </c>
      <c r="BG34" s="5" t="s">
        <v>256</v>
      </c>
      <c r="BI34" t="s">
        <v>117</v>
      </c>
      <c r="BJ34" t="s">
        <v>310</v>
      </c>
      <c r="BK34" t="s">
        <v>68</v>
      </c>
      <c r="BL34">
        <v>0.9388774236570403</v>
      </c>
      <c r="BM34">
        <v>5586</v>
      </c>
      <c r="BN34" t="s">
        <v>124</v>
      </c>
      <c r="BO34" t="s">
        <v>195</v>
      </c>
      <c r="BP34">
        <v>3</v>
      </c>
      <c r="BQ34">
        <v>1527.8819999999998</v>
      </c>
      <c r="BR34">
        <v>7.298895367609208E-2</v>
      </c>
      <c r="BS34">
        <v>0.30021016302479764</v>
      </c>
      <c r="BT34">
        <v>0.20944025782095738</v>
      </c>
      <c r="BU34">
        <v>7.3140000000000001</v>
      </c>
      <c r="BV34">
        <v>0</v>
      </c>
      <c r="BW34">
        <v>5.1705563649548862</v>
      </c>
      <c r="BX34">
        <v>22</v>
      </c>
      <c r="BY34">
        <v>0</v>
      </c>
      <c r="BZ34">
        <v>79</v>
      </c>
    </row>
    <row r="35" spans="1:78" ht="16.5">
      <c r="A35" s="126" t="str">
        <f t="shared" si="1"/>
        <v>태양여객</v>
      </c>
      <c r="B35" s="127" t="str">
        <f t="shared" si="2"/>
        <v>정기성</v>
      </c>
      <c r="C35" s="128" t="str">
        <f t="shared" si="3"/>
        <v>F</v>
      </c>
      <c r="D35" s="129">
        <f t="shared" si="4"/>
        <v>0.78039999999999998</v>
      </c>
      <c r="E35" s="130">
        <f t="shared" si="5"/>
        <v>4462</v>
      </c>
      <c r="F35" s="131" t="str">
        <f t="shared" si="6"/>
        <v>581</v>
      </c>
      <c r="G35" s="132" t="str">
        <f t="shared" si="7"/>
        <v>71바7352</v>
      </c>
      <c r="H35" s="133">
        <f t="shared" si="8"/>
        <v>1</v>
      </c>
      <c r="I35" s="134">
        <f t="shared" si="9"/>
        <v>1851.894</v>
      </c>
      <c r="J35" s="135">
        <f t="shared" si="10"/>
        <v>5.931554059845754E-2</v>
      </c>
      <c r="K35" s="135">
        <f t="shared" si="11"/>
        <v>0.35409305864950941</v>
      </c>
      <c r="L35" s="135">
        <f t="shared" si="12"/>
        <v>6.0478623506528995E-2</v>
      </c>
      <c r="M35" s="136">
        <f t="shared" si="13"/>
        <v>5.7290000000000001</v>
      </c>
      <c r="N35" s="137">
        <f t="shared" si="14"/>
        <v>0</v>
      </c>
      <c r="O35" s="137">
        <f t="shared" si="15"/>
        <v>2.3219471524828097</v>
      </c>
      <c r="P35" s="219">
        <f t="shared" si="16"/>
        <v>29</v>
      </c>
      <c r="Q35" s="220">
        <f t="shared" si="17"/>
        <v>0</v>
      </c>
      <c r="R35" s="220">
        <f t="shared" si="18"/>
        <v>43</v>
      </c>
      <c r="T35">
        <v>533</v>
      </c>
      <c r="U35">
        <v>4462</v>
      </c>
      <c r="V35" t="s">
        <v>219</v>
      </c>
      <c r="W35">
        <v>1851.894</v>
      </c>
      <c r="X35">
        <v>949.03899999999999</v>
      </c>
      <c r="Y35">
        <v>1.9510000000000001</v>
      </c>
      <c r="Z35">
        <v>5.7290000000000001</v>
      </c>
      <c r="AA35">
        <v>160.15465599999999</v>
      </c>
      <c r="AB35">
        <v>9.4996600000000004</v>
      </c>
      <c r="AC35">
        <v>56.709651999999998</v>
      </c>
      <c r="AD35" s="1">
        <v>112</v>
      </c>
      <c r="AE35">
        <v>0</v>
      </c>
      <c r="AF35">
        <v>43</v>
      </c>
      <c r="AG35">
        <v>74</v>
      </c>
      <c r="AH35">
        <v>11.56316</v>
      </c>
      <c r="AI35">
        <v>31.9</v>
      </c>
      <c r="AJ35">
        <v>0</v>
      </c>
      <c r="AK35">
        <v>29</v>
      </c>
      <c r="AL35">
        <v>5538</v>
      </c>
      <c r="AM35">
        <v>0.78039999999999998</v>
      </c>
      <c r="AN35" t="s">
        <v>70</v>
      </c>
      <c r="AO35">
        <v>1851.894</v>
      </c>
      <c r="AP35" t="s">
        <v>312</v>
      </c>
      <c r="AQ35" t="s">
        <v>117</v>
      </c>
      <c r="AR35" t="s">
        <v>121</v>
      </c>
      <c r="AS35" t="s">
        <v>117</v>
      </c>
      <c r="AT35" t="s">
        <v>121</v>
      </c>
      <c r="AU35" t="s">
        <v>184</v>
      </c>
      <c r="AV35" t="s">
        <v>219</v>
      </c>
      <c r="AW35" t="s">
        <v>70</v>
      </c>
      <c r="AX35">
        <v>4462</v>
      </c>
      <c r="AY35" t="s">
        <v>371</v>
      </c>
      <c r="AZ35">
        <v>2</v>
      </c>
      <c r="BA35" t="s">
        <v>234</v>
      </c>
      <c r="BB35">
        <v>1</v>
      </c>
      <c r="BC35">
        <v>1</v>
      </c>
      <c r="BE35" t="s">
        <v>70</v>
      </c>
      <c r="BF35">
        <v>0</v>
      </c>
      <c r="BG35" t="s">
        <v>229</v>
      </c>
      <c r="BI35" t="s">
        <v>117</v>
      </c>
      <c r="BJ35" t="s">
        <v>219</v>
      </c>
      <c r="BK35" t="s">
        <v>70</v>
      </c>
      <c r="BL35">
        <v>0.78039999999999998</v>
      </c>
      <c r="BM35">
        <v>4462</v>
      </c>
      <c r="BN35" t="s">
        <v>121</v>
      </c>
      <c r="BO35" t="s">
        <v>184</v>
      </c>
      <c r="BP35">
        <v>1</v>
      </c>
      <c r="BQ35">
        <v>1851.894</v>
      </c>
      <c r="BR35">
        <v>5.931554059845754E-2</v>
      </c>
      <c r="BS35">
        <v>0.35409305864950941</v>
      </c>
      <c r="BT35">
        <v>6.0478623506528995E-2</v>
      </c>
      <c r="BU35">
        <v>5.7290000000000001</v>
      </c>
      <c r="BV35">
        <v>0</v>
      </c>
      <c r="BW35">
        <v>2.3219471524828097</v>
      </c>
      <c r="BX35">
        <v>29</v>
      </c>
      <c r="BY35">
        <v>0</v>
      </c>
      <c r="BZ35">
        <v>43</v>
      </c>
    </row>
    <row r="36" spans="1:78" ht="16.5">
      <c r="A36" s="109" t="str">
        <f t="shared" si="1"/>
        <v>태양여객</v>
      </c>
      <c r="B36" s="110" t="str">
        <f t="shared" si="2"/>
        <v>채기철</v>
      </c>
      <c r="C36" s="111" t="str">
        <f t="shared" si="3"/>
        <v>D</v>
      </c>
      <c r="D36" s="112">
        <f t="shared" si="4"/>
        <v>0.82915597572611222</v>
      </c>
      <c r="E36" s="113">
        <f t="shared" si="5"/>
        <v>6618</v>
      </c>
      <c r="F36" s="114" t="str">
        <f t="shared" si="6"/>
        <v>e음89</v>
      </c>
      <c r="G36" s="115" t="str">
        <f t="shared" si="7"/>
        <v>71바7191</v>
      </c>
      <c r="H36" s="116">
        <f t="shared" si="8"/>
        <v>2</v>
      </c>
      <c r="I36" s="117">
        <f t="shared" si="9"/>
        <v>755.91200000000003</v>
      </c>
      <c r="J36" s="118">
        <f t="shared" si="10"/>
        <v>4.977078857152973E-2</v>
      </c>
      <c r="K36" s="118">
        <f t="shared" si="11"/>
        <v>0.35148973757801638</v>
      </c>
      <c r="L36" s="118">
        <f t="shared" si="12"/>
        <v>0.13361343648467017</v>
      </c>
      <c r="M36" s="119">
        <f t="shared" si="13"/>
        <v>11.417999999999999</v>
      </c>
      <c r="N36" s="120">
        <f t="shared" si="14"/>
        <v>0</v>
      </c>
      <c r="O36" s="120">
        <f t="shared" si="15"/>
        <v>33.734085449099894</v>
      </c>
      <c r="P36" s="221">
        <f t="shared" si="16"/>
        <v>10</v>
      </c>
      <c r="Q36" s="222">
        <f t="shared" si="17"/>
        <v>0</v>
      </c>
      <c r="R36" s="222">
        <f t="shared" si="18"/>
        <v>255</v>
      </c>
      <c r="T36">
        <v>533</v>
      </c>
      <c r="U36">
        <v>6618</v>
      </c>
      <c r="V36" t="s">
        <v>251</v>
      </c>
      <c r="W36">
        <v>755.91200000000003</v>
      </c>
      <c r="X36">
        <v>336.70400000000001</v>
      </c>
      <c r="Y36">
        <v>2.2450000000000001</v>
      </c>
      <c r="Z36">
        <v>11.417999999999999</v>
      </c>
      <c r="AA36">
        <v>46.998311000000001</v>
      </c>
      <c r="AB36">
        <v>2.339143</v>
      </c>
      <c r="AC36">
        <v>16.519424000000001</v>
      </c>
      <c r="AD36" s="1">
        <v>101</v>
      </c>
      <c r="AE36">
        <v>0</v>
      </c>
      <c r="AF36">
        <v>255</v>
      </c>
      <c r="AG36">
        <v>80</v>
      </c>
      <c r="AH36">
        <v>16.083812000000002</v>
      </c>
      <c r="AI36">
        <v>139.6</v>
      </c>
      <c r="AJ36">
        <v>0</v>
      </c>
      <c r="AK36">
        <v>10</v>
      </c>
      <c r="AL36">
        <v>1978</v>
      </c>
      <c r="AM36">
        <v>0.82915597572611222</v>
      </c>
      <c r="AN36" t="s">
        <v>67</v>
      </c>
      <c r="AO36">
        <v>649.80200000000002</v>
      </c>
      <c r="AP36" t="s">
        <v>313</v>
      </c>
      <c r="AQ36" t="s">
        <v>117</v>
      </c>
      <c r="AR36" t="s">
        <v>126</v>
      </c>
      <c r="AS36" t="s">
        <v>117</v>
      </c>
      <c r="AT36" t="s">
        <v>126</v>
      </c>
      <c r="AU36" t="s">
        <v>197</v>
      </c>
      <c r="AV36" t="s">
        <v>251</v>
      </c>
      <c r="AW36" t="s">
        <v>67</v>
      </c>
      <c r="AX36">
        <v>6618</v>
      </c>
      <c r="AY36" t="s">
        <v>385</v>
      </c>
      <c r="AZ36">
        <v>1</v>
      </c>
      <c r="BA36" t="s">
        <v>263</v>
      </c>
      <c r="BB36">
        <v>2</v>
      </c>
      <c r="BC36">
        <v>1</v>
      </c>
      <c r="BE36" t="s">
        <v>68</v>
      </c>
      <c r="BF36">
        <v>-2</v>
      </c>
      <c r="BG36" s="5" t="s">
        <v>267</v>
      </c>
      <c r="BI36" t="s">
        <v>117</v>
      </c>
      <c r="BJ36" t="s">
        <v>251</v>
      </c>
      <c r="BK36" t="s">
        <v>67</v>
      </c>
      <c r="BL36">
        <v>0.82915597572611222</v>
      </c>
      <c r="BM36">
        <v>6618</v>
      </c>
      <c r="BN36" t="s">
        <v>126</v>
      </c>
      <c r="BO36" t="s">
        <v>197</v>
      </c>
      <c r="BP36">
        <v>2</v>
      </c>
      <c r="BQ36">
        <v>755.91200000000003</v>
      </c>
      <c r="BR36">
        <v>4.977078857152973E-2</v>
      </c>
      <c r="BS36">
        <v>0.35148973757801638</v>
      </c>
      <c r="BT36">
        <v>0.13361343648467017</v>
      </c>
      <c r="BU36">
        <v>11.417999999999999</v>
      </c>
      <c r="BV36">
        <v>0</v>
      </c>
      <c r="BW36">
        <v>33.734085449099894</v>
      </c>
      <c r="BX36">
        <v>10</v>
      </c>
      <c r="BY36">
        <v>0</v>
      </c>
      <c r="BZ36">
        <v>255</v>
      </c>
    </row>
    <row r="37" spans="1:78" ht="16.5">
      <c r="A37" s="126" t="str">
        <f t="shared" si="1"/>
        <v>태양여객</v>
      </c>
      <c r="B37" s="127" t="str">
        <f t="shared" si="2"/>
        <v>천세환</v>
      </c>
      <c r="C37" s="128" t="str">
        <f t="shared" si="3"/>
        <v>B</v>
      </c>
      <c r="D37" s="129">
        <f t="shared" si="4"/>
        <v>0.92884615384615388</v>
      </c>
      <c r="E37" s="130">
        <f t="shared" si="5"/>
        <v>2040</v>
      </c>
      <c r="F37" s="131" t="str">
        <f t="shared" si="6"/>
        <v>590</v>
      </c>
      <c r="G37" s="132" t="str">
        <f t="shared" si="7"/>
        <v>72바1410</v>
      </c>
      <c r="H37" s="133">
        <f t="shared" si="8"/>
        <v>1</v>
      </c>
      <c r="I37" s="134">
        <f t="shared" si="9"/>
        <v>2336.7840000000001</v>
      </c>
      <c r="J37" s="135">
        <f t="shared" si="10"/>
        <v>4.1934662362681847E-2</v>
      </c>
      <c r="K37" s="135">
        <f t="shared" si="11"/>
        <v>0.33590743708600251</v>
      </c>
      <c r="L37" s="135">
        <f t="shared" si="12"/>
        <v>7.9596573752644659E-2</v>
      </c>
      <c r="M37" s="136">
        <f t="shared" si="13"/>
        <v>5.7110000000000003</v>
      </c>
      <c r="N37" s="137">
        <f t="shared" si="14"/>
        <v>8.5587713712521135E-2</v>
      </c>
      <c r="O37" s="137">
        <f t="shared" si="15"/>
        <v>2.2252805565255493</v>
      </c>
      <c r="P37" s="219">
        <f t="shared" si="16"/>
        <v>25</v>
      </c>
      <c r="Q37" s="220">
        <f t="shared" si="17"/>
        <v>2</v>
      </c>
      <c r="R37" s="220">
        <f t="shared" si="18"/>
        <v>52</v>
      </c>
      <c r="T37">
        <v>533</v>
      </c>
      <c r="U37">
        <v>2040</v>
      </c>
      <c r="V37" t="s">
        <v>220</v>
      </c>
      <c r="W37">
        <v>2336.7840000000001</v>
      </c>
      <c r="X37">
        <v>967.62099999999998</v>
      </c>
      <c r="Y37">
        <v>2.415</v>
      </c>
      <c r="Z37">
        <v>5.7110000000000003</v>
      </c>
      <c r="AA37">
        <v>165.19575</v>
      </c>
      <c r="AB37">
        <v>6.9274279999999999</v>
      </c>
      <c r="AC37">
        <v>55.490481000000003</v>
      </c>
      <c r="AD37" s="1">
        <v>186</v>
      </c>
      <c r="AE37">
        <v>2</v>
      </c>
      <c r="AF37">
        <v>52</v>
      </c>
      <c r="AG37">
        <v>66</v>
      </c>
      <c r="AH37">
        <v>14.145545</v>
      </c>
      <c r="AI37">
        <v>13.1</v>
      </c>
      <c r="AJ37">
        <v>0</v>
      </c>
      <c r="AK37">
        <v>25</v>
      </c>
      <c r="AL37">
        <v>15473</v>
      </c>
      <c r="AM37">
        <v>0.92884615384615388</v>
      </c>
      <c r="AN37" t="s">
        <v>68</v>
      </c>
      <c r="AO37">
        <v>2336.7840000000001</v>
      </c>
      <c r="AP37" t="s">
        <v>314</v>
      </c>
      <c r="AQ37" t="s">
        <v>117</v>
      </c>
      <c r="AR37" t="s">
        <v>123</v>
      </c>
      <c r="AS37" t="s">
        <v>117</v>
      </c>
      <c r="AT37" t="s">
        <v>123</v>
      </c>
      <c r="AU37" t="s">
        <v>193</v>
      </c>
      <c r="AV37" t="s">
        <v>220</v>
      </c>
      <c r="AW37" t="s">
        <v>68</v>
      </c>
      <c r="AX37">
        <v>2040</v>
      </c>
      <c r="AY37" t="s">
        <v>386</v>
      </c>
      <c r="AZ37">
        <v>1</v>
      </c>
      <c r="BA37" t="s">
        <v>261</v>
      </c>
      <c r="BB37">
        <v>1</v>
      </c>
      <c r="BC37">
        <v>1</v>
      </c>
      <c r="BE37" t="s">
        <v>66</v>
      </c>
      <c r="BF37">
        <v>-1</v>
      </c>
      <c r="BG37" t="s">
        <v>267</v>
      </c>
      <c r="BI37" t="s">
        <v>117</v>
      </c>
      <c r="BJ37" t="s">
        <v>220</v>
      </c>
      <c r="BK37" t="s">
        <v>68</v>
      </c>
      <c r="BL37">
        <v>0.92884615384615388</v>
      </c>
      <c r="BM37">
        <v>2040</v>
      </c>
      <c r="BN37" t="s">
        <v>123</v>
      </c>
      <c r="BO37" t="s">
        <v>193</v>
      </c>
      <c r="BP37">
        <v>1</v>
      </c>
      <c r="BQ37">
        <v>2336.7840000000001</v>
      </c>
      <c r="BR37">
        <v>4.1934662362681847E-2</v>
      </c>
      <c r="BS37">
        <v>0.33590743708600251</v>
      </c>
      <c r="BT37">
        <v>7.9596573752644659E-2</v>
      </c>
      <c r="BU37">
        <v>5.7110000000000003</v>
      </c>
      <c r="BV37">
        <v>8.5587713712521135E-2</v>
      </c>
      <c r="BW37">
        <v>2.2252805565255493</v>
      </c>
      <c r="BX37">
        <v>25</v>
      </c>
      <c r="BY37">
        <v>2</v>
      </c>
      <c r="BZ37">
        <v>52</v>
      </c>
    </row>
    <row r="38" spans="1:78" ht="16.5">
      <c r="A38" s="109" t="str">
        <f t="shared" si="1"/>
        <v>태양여객</v>
      </c>
      <c r="B38" s="110" t="str">
        <f t="shared" si="2"/>
        <v>최관용</v>
      </c>
      <c r="C38" s="111" t="str">
        <f t="shared" si="3"/>
        <v>C</v>
      </c>
      <c r="D38" s="112">
        <f t="shared" si="4"/>
        <v>0.86884615384615382</v>
      </c>
      <c r="E38" s="113">
        <f t="shared" si="5"/>
        <v>5333</v>
      </c>
      <c r="F38" s="114" t="str">
        <f t="shared" si="6"/>
        <v>583</v>
      </c>
      <c r="G38" s="115" t="str">
        <f t="shared" si="7"/>
        <v>71바7013</v>
      </c>
      <c r="H38" s="116">
        <f t="shared" si="8"/>
        <v>1</v>
      </c>
      <c r="I38" s="117">
        <f t="shared" si="9"/>
        <v>2407.7739999999999</v>
      </c>
      <c r="J38" s="118">
        <f t="shared" si="10"/>
        <v>1.0832692500026683E-2</v>
      </c>
      <c r="K38" s="118">
        <f t="shared" si="11"/>
        <v>0.33504694568491677</v>
      </c>
      <c r="L38" s="118">
        <f t="shared" si="12"/>
        <v>0.25625328623035221</v>
      </c>
      <c r="M38" s="119">
        <f t="shared" si="13"/>
        <v>10.484</v>
      </c>
      <c r="N38" s="120">
        <f t="shared" si="14"/>
        <v>0</v>
      </c>
      <c r="O38" s="120">
        <f t="shared" si="15"/>
        <v>6.562077670080332</v>
      </c>
      <c r="P38" s="221">
        <f t="shared" si="16"/>
        <v>9</v>
      </c>
      <c r="Q38" s="222">
        <f t="shared" si="17"/>
        <v>0</v>
      </c>
      <c r="R38" s="222">
        <f t="shared" si="18"/>
        <v>158</v>
      </c>
      <c r="T38">
        <v>533</v>
      </c>
      <c r="U38">
        <v>5333</v>
      </c>
      <c r="V38" t="s">
        <v>221</v>
      </c>
      <c r="W38">
        <v>2407.7739999999999</v>
      </c>
      <c r="X38">
        <v>1065.961</v>
      </c>
      <c r="Y38">
        <v>2.2589999999999999</v>
      </c>
      <c r="Z38">
        <v>10.484</v>
      </c>
      <c r="AA38">
        <v>156.56827699999999</v>
      </c>
      <c r="AB38">
        <v>1.696056</v>
      </c>
      <c r="AC38">
        <v>52.457723000000001</v>
      </c>
      <c r="AD38" s="1">
        <v>617</v>
      </c>
      <c r="AE38">
        <v>0</v>
      </c>
      <c r="AF38">
        <v>158</v>
      </c>
      <c r="AG38">
        <v>90</v>
      </c>
      <c r="AH38">
        <v>15.378428</v>
      </c>
      <c r="AI38">
        <v>70.2</v>
      </c>
      <c r="AJ38">
        <v>8.5</v>
      </c>
      <c r="AK38">
        <v>9</v>
      </c>
      <c r="AL38">
        <v>3968</v>
      </c>
      <c r="AM38">
        <v>0.86884615384615382</v>
      </c>
      <c r="AN38" t="s">
        <v>69</v>
      </c>
      <c r="AO38">
        <v>2407.7739999999999</v>
      </c>
      <c r="AP38" t="s">
        <v>315</v>
      </c>
      <c r="AQ38" t="s">
        <v>117</v>
      </c>
      <c r="AR38" t="s">
        <v>122</v>
      </c>
      <c r="AS38" t="s">
        <v>117</v>
      </c>
      <c r="AT38" t="s">
        <v>122</v>
      </c>
      <c r="AU38" t="s">
        <v>187</v>
      </c>
      <c r="AV38" t="s">
        <v>221</v>
      </c>
      <c r="AW38" t="s">
        <v>69</v>
      </c>
      <c r="AX38">
        <v>5333</v>
      </c>
      <c r="AY38" t="s">
        <v>362</v>
      </c>
      <c r="AZ38">
        <v>3</v>
      </c>
      <c r="BA38" t="s">
        <v>258</v>
      </c>
      <c r="BB38">
        <v>1</v>
      </c>
      <c r="BC38">
        <v>1</v>
      </c>
      <c r="BE38" t="s">
        <v>69</v>
      </c>
      <c r="BF38">
        <v>0</v>
      </c>
      <c r="BG38" s="5" t="s">
        <v>229</v>
      </c>
      <c r="BI38" t="s">
        <v>117</v>
      </c>
      <c r="BJ38" t="s">
        <v>221</v>
      </c>
      <c r="BK38" t="s">
        <v>69</v>
      </c>
      <c r="BL38">
        <v>0.86884615384615382</v>
      </c>
      <c r="BM38">
        <v>5333</v>
      </c>
      <c r="BN38" t="s">
        <v>122</v>
      </c>
      <c r="BO38" t="s">
        <v>187</v>
      </c>
      <c r="BP38">
        <v>1</v>
      </c>
      <c r="BQ38">
        <v>2407.7739999999999</v>
      </c>
      <c r="BR38">
        <v>1.0832692500026683E-2</v>
      </c>
      <c r="BS38">
        <v>0.33504694568491677</v>
      </c>
      <c r="BT38">
        <v>0.25625328623035221</v>
      </c>
      <c r="BU38">
        <v>10.484</v>
      </c>
      <c r="BV38">
        <v>0</v>
      </c>
      <c r="BW38">
        <v>6.562077670080332</v>
      </c>
      <c r="BX38">
        <v>9</v>
      </c>
      <c r="BY38">
        <v>0</v>
      </c>
      <c r="BZ38">
        <v>158</v>
      </c>
    </row>
    <row r="39" spans="1:78" ht="16.5">
      <c r="A39" s="126" t="str">
        <f t="shared" si="1"/>
        <v>태양여객</v>
      </c>
      <c r="B39" s="127" t="str">
        <f t="shared" si="2"/>
        <v>최상린</v>
      </c>
      <c r="C39" s="128" t="str">
        <f t="shared" si="3"/>
        <v>C</v>
      </c>
      <c r="D39" s="129">
        <f t="shared" si="4"/>
        <v>0.85514372563278696</v>
      </c>
      <c r="E39" s="130">
        <f t="shared" si="5"/>
        <v>3779</v>
      </c>
      <c r="F39" s="131" t="str">
        <f t="shared" si="6"/>
        <v>e음89</v>
      </c>
      <c r="G39" s="132" t="str">
        <f t="shared" si="7"/>
        <v>71바7191</v>
      </c>
      <c r="H39" s="133">
        <f t="shared" si="8"/>
        <v>3</v>
      </c>
      <c r="I39" s="134">
        <f t="shared" si="9"/>
        <v>464.04700000000003</v>
      </c>
      <c r="J39" s="135">
        <f t="shared" si="10"/>
        <v>4.3092009052167257E-2</v>
      </c>
      <c r="K39" s="135">
        <f t="shared" si="11"/>
        <v>0.33813606408627866</v>
      </c>
      <c r="L39" s="135">
        <f t="shared" si="12"/>
        <v>0.26721431234336174</v>
      </c>
      <c r="M39" s="136">
        <f t="shared" si="13"/>
        <v>10.801</v>
      </c>
      <c r="N39" s="137">
        <f t="shared" si="14"/>
        <v>0.21549541318013046</v>
      </c>
      <c r="O39" s="137">
        <f t="shared" si="15"/>
        <v>24.997467928895134</v>
      </c>
      <c r="P39" s="219">
        <f t="shared" si="16"/>
        <v>3</v>
      </c>
      <c r="Q39" s="220">
        <f t="shared" si="17"/>
        <v>1</v>
      </c>
      <c r="R39" s="220">
        <f t="shared" si="18"/>
        <v>116</v>
      </c>
      <c r="T39">
        <v>533</v>
      </c>
      <c r="U39">
        <v>3779</v>
      </c>
      <c r="V39" t="s">
        <v>222</v>
      </c>
      <c r="W39">
        <v>464.04700000000003</v>
      </c>
      <c r="X39">
        <v>196.36500000000001</v>
      </c>
      <c r="Y39">
        <v>2.363</v>
      </c>
      <c r="Z39">
        <v>10.801</v>
      </c>
      <c r="AA39">
        <v>29.071933000000001</v>
      </c>
      <c r="AB39">
        <v>1.2527680000000001</v>
      </c>
      <c r="AC39">
        <v>9.8302689999999995</v>
      </c>
      <c r="AD39" s="1">
        <v>124</v>
      </c>
      <c r="AE39">
        <v>1</v>
      </c>
      <c r="AF39">
        <v>116</v>
      </c>
      <c r="AG39">
        <v>72</v>
      </c>
      <c r="AH39">
        <v>15.962027000000001</v>
      </c>
      <c r="AI39">
        <v>181.5</v>
      </c>
      <c r="AJ39">
        <v>0</v>
      </c>
      <c r="AK39">
        <v>3</v>
      </c>
      <c r="AL39">
        <v>734</v>
      </c>
      <c r="AM39">
        <v>0.85514372563278696</v>
      </c>
      <c r="AN39" t="s">
        <v>69</v>
      </c>
      <c r="AO39">
        <v>226.869</v>
      </c>
      <c r="AP39" t="s">
        <v>316</v>
      </c>
      <c r="AQ39" t="s">
        <v>117</v>
      </c>
      <c r="AR39" t="s">
        <v>126</v>
      </c>
      <c r="AS39" t="s">
        <v>117</v>
      </c>
      <c r="AT39" t="s">
        <v>126</v>
      </c>
      <c r="AU39" t="s">
        <v>197</v>
      </c>
      <c r="AV39" t="s">
        <v>222</v>
      </c>
      <c r="AW39" t="s">
        <v>69</v>
      </c>
      <c r="AX39">
        <v>3779</v>
      </c>
      <c r="AY39" t="s">
        <v>387</v>
      </c>
      <c r="AZ39">
        <v>1</v>
      </c>
      <c r="BA39" t="s">
        <v>388</v>
      </c>
      <c r="BB39">
        <v>3</v>
      </c>
      <c r="BC39">
        <v>1</v>
      </c>
      <c r="BE39" t="s">
        <v>68</v>
      </c>
      <c r="BF39">
        <v>-1</v>
      </c>
      <c r="BG39" t="s">
        <v>267</v>
      </c>
      <c r="BI39" t="s">
        <v>117</v>
      </c>
      <c r="BJ39" t="s">
        <v>222</v>
      </c>
      <c r="BK39" t="s">
        <v>69</v>
      </c>
      <c r="BL39">
        <v>0.85514372563278696</v>
      </c>
      <c r="BM39">
        <v>3779</v>
      </c>
      <c r="BN39" t="s">
        <v>126</v>
      </c>
      <c r="BO39" t="s">
        <v>197</v>
      </c>
      <c r="BP39">
        <v>3</v>
      </c>
      <c r="BQ39">
        <v>464.04700000000003</v>
      </c>
      <c r="BR39">
        <v>4.3092009052167257E-2</v>
      </c>
      <c r="BS39">
        <v>0.33813606408627866</v>
      </c>
      <c r="BT39">
        <v>0.26721431234336174</v>
      </c>
      <c r="BU39">
        <v>10.801</v>
      </c>
      <c r="BV39">
        <v>0.21549541318013046</v>
      </c>
      <c r="BW39">
        <v>24.997467928895134</v>
      </c>
      <c r="BX39">
        <v>3</v>
      </c>
      <c r="BY39">
        <v>1</v>
      </c>
      <c r="BZ39">
        <v>116</v>
      </c>
    </row>
    <row r="40" spans="1:78" ht="16.5">
      <c r="A40" s="109" t="str">
        <f t="shared" si="1"/>
        <v>태양여객</v>
      </c>
      <c r="B40" s="110" t="str">
        <f t="shared" si="2"/>
        <v>최석순</v>
      </c>
      <c r="C40" s="111" t="str">
        <f t="shared" si="3"/>
        <v>D</v>
      </c>
      <c r="D40" s="112">
        <f t="shared" si="4"/>
        <v>0.8481481481481481</v>
      </c>
      <c r="E40" s="113">
        <f t="shared" si="5"/>
        <v>3635</v>
      </c>
      <c r="F40" s="114" t="str">
        <f t="shared" si="6"/>
        <v>583</v>
      </c>
      <c r="G40" s="115" t="str">
        <f t="shared" si="7"/>
        <v>71바7407</v>
      </c>
      <c r="H40" s="116">
        <f t="shared" si="8"/>
        <v>1</v>
      </c>
      <c r="I40" s="117">
        <f t="shared" si="9"/>
        <v>2278.8130000000001</v>
      </c>
      <c r="J40" s="118">
        <f t="shared" si="10"/>
        <v>1.6315134534352189E-2</v>
      </c>
      <c r="K40" s="118">
        <f t="shared" si="11"/>
        <v>0.33418746337389627</v>
      </c>
      <c r="L40" s="118">
        <f t="shared" si="12"/>
        <v>0.12682041045052841</v>
      </c>
      <c r="M40" s="119">
        <f t="shared" si="13"/>
        <v>10.657</v>
      </c>
      <c r="N40" s="120">
        <f t="shared" si="14"/>
        <v>0</v>
      </c>
      <c r="O40" s="120">
        <f t="shared" si="15"/>
        <v>2.6329496979348459</v>
      </c>
      <c r="P40" s="221">
        <f t="shared" si="16"/>
        <v>4</v>
      </c>
      <c r="Q40" s="222">
        <f t="shared" si="17"/>
        <v>0</v>
      </c>
      <c r="R40" s="222">
        <f t="shared" si="18"/>
        <v>60</v>
      </c>
      <c r="T40">
        <v>533</v>
      </c>
      <c r="U40">
        <v>3635</v>
      </c>
      <c r="V40" t="s">
        <v>223</v>
      </c>
      <c r="W40">
        <v>2278.8130000000001</v>
      </c>
      <c r="X40">
        <v>994.92</v>
      </c>
      <c r="Y40">
        <v>2.29</v>
      </c>
      <c r="Z40">
        <v>10.657</v>
      </c>
      <c r="AA40">
        <v>143.16633400000001</v>
      </c>
      <c r="AB40">
        <v>2.3357779999999999</v>
      </c>
      <c r="AC40">
        <v>47.844394000000001</v>
      </c>
      <c r="AD40" s="1">
        <v>289</v>
      </c>
      <c r="AE40">
        <v>0</v>
      </c>
      <c r="AF40">
        <v>60</v>
      </c>
      <c r="AG40">
        <v>71</v>
      </c>
      <c r="AH40">
        <v>15.91724</v>
      </c>
      <c r="AI40">
        <v>93.9</v>
      </c>
      <c r="AJ40">
        <v>0</v>
      </c>
      <c r="AK40">
        <v>4</v>
      </c>
      <c r="AL40">
        <v>431</v>
      </c>
      <c r="AM40">
        <v>0.8481481481481481</v>
      </c>
      <c r="AN40" t="s">
        <v>67</v>
      </c>
      <c r="AO40">
        <v>2278.8130000000001</v>
      </c>
      <c r="AP40" t="s">
        <v>317</v>
      </c>
      <c r="AQ40" t="s">
        <v>117</v>
      </c>
      <c r="AR40" t="s">
        <v>122</v>
      </c>
      <c r="AS40" t="s">
        <v>117</v>
      </c>
      <c r="AT40" t="s">
        <v>122</v>
      </c>
      <c r="AU40" t="s">
        <v>190</v>
      </c>
      <c r="AV40" t="s">
        <v>223</v>
      </c>
      <c r="AW40" t="s">
        <v>67</v>
      </c>
      <c r="AX40">
        <v>3635</v>
      </c>
      <c r="AY40" t="s">
        <v>359</v>
      </c>
      <c r="AZ40">
        <v>2</v>
      </c>
      <c r="BA40" t="s">
        <v>389</v>
      </c>
      <c r="BB40">
        <v>1</v>
      </c>
      <c r="BC40">
        <v>1</v>
      </c>
      <c r="BE40" t="s">
        <v>69</v>
      </c>
      <c r="BF40">
        <v>-1</v>
      </c>
      <c r="BG40" t="s">
        <v>267</v>
      </c>
      <c r="BI40" t="s">
        <v>117</v>
      </c>
      <c r="BJ40" t="s">
        <v>223</v>
      </c>
      <c r="BK40" t="s">
        <v>67</v>
      </c>
      <c r="BL40">
        <v>0.8481481481481481</v>
      </c>
      <c r="BM40">
        <v>3635</v>
      </c>
      <c r="BN40" t="s">
        <v>122</v>
      </c>
      <c r="BO40" t="s">
        <v>190</v>
      </c>
      <c r="BP40">
        <v>1</v>
      </c>
      <c r="BQ40">
        <v>2278.8130000000001</v>
      </c>
      <c r="BR40">
        <v>1.6315134534352189E-2</v>
      </c>
      <c r="BS40">
        <v>0.33418746337389627</v>
      </c>
      <c r="BT40">
        <v>0.12682041045052841</v>
      </c>
      <c r="BU40">
        <v>10.657</v>
      </c>
      <c r="BV40">
        <v>0</v>
      </c>
      <c r="BW40">
        <v>2.6329496979348459</v>
      </c>
      <c r="BX40">
        <v>4</v>
      </c>
      <c r="BY40">
        <v>0</v>
      </c>
      <c r="BZ40">
        <v>60</v>
      </c>
    </row>
    <row r="41" spans="1:78" ht="16.5">
      <c r="A41" s="126" t="str">
        <f t="shared" si="1"/>
        <v>태양여객</v>
      </c>
      <c r="B41" s="127" t="str">
        <f t="shared" si="2"/>
        <v>최춘배</v>
      </c>
      <c r="C41" s="128" t="str">
        <f t="shared" si="3"/>
        <v>C</v>
      </c>
      <c r="D41" s="129">
        <f t="shared" si="4"/>
        <v>0.85039999999999993</v>
      </c>
      <c r="E41" s="130">
        <f t="shared" si="5"/>
        <v>8569</v>
      </c>
      <c r="F41" s="131" t="str">
        <f t="shared" si="6"/>
        <v>581</v>
      </c>
      <c r="G41" s="132" t="str">
        <f t="shared" si="7"/>
        <v>71바7194</v>
      </c>
      <c r="H41" s="133">
        <f t="shared" si="8"/>
        <v>1</v>
      </c>
      <c r="I41" s="134">
        <f t="shared" si="9"/>
        <v>1404.7539999999999</v>
      </c>
      <c r="J41" s="135">
        <f t="shared" si="10"/>
        <v>3.8735206871274373E-2</v>
      </c>
      <c r="K41" s="135">
        <f t="shared" si="11"/>
        <v>0.38889487676172574</v>
      </c>
      <c r="L41" s="135">
        <f t="shared" si="12"/>
        <v>0.19576381345061131</v>
      </c>
      <c r="M41" s="136">
        <f t="shared" si="13"/>
        <v>9.2260000000000009</v>
      </c>
      <c r="N41" s="137">
        <f t="shared" si="14"/>
        <v>7.1186841254767749E-2</v>
      </c>
      <c r="O41" s="137">
        <f t="shared" si="15"/>
        <v>6.406815712929097</v>
      </c>
      <c r="P41" s="219">
        <f t="shared" si="16"/>
        <v>15</v>
      </c>
      <c r="Q41" s="220">
        <f t="shared" si="17"/>
        <v>1</v>
      </c>
      <c r="R41" s="220">
        <f t="shared" si="18"/>
        <v>90</v>
      </c>
      <c r="T41">
        <v>533</v>
      </c>
      <c r="U41">
        <v>8569</v>
      </c>
      <c r="V41" t="s">
        <v>224</v>
      </c>
      <c r="W41">
        <v>1404.7539999999999</v>
      </c>
      <c r="X41">
        <v>660.59799999999996</v>
      </c>
      <c r="Y41">
        <v>2.1259999999999999</v>
      </c>
      <c r="Z41">
        <v>9.2260000000000009</v>
      </c>
      <c r="AA41">
        <v>123.759401</v>
      </c>
      <c r="AB41">
        <v>4.7938460000000003</v>
      </c>
      <c r="AC41">
        <v>48.129396999999997</v>
      </c>
      <c r="AD41" s="1">
        <v>275</v>
      </c>
      <c r="AE41">
        <v>1</v>
      </c>
      <c r="AF41">
        <v>90</v>
      </c>
      <c r="AG41">
        <v>67</v>
      </c>
      <c r="AH41">
        <v>11.350685</v>
      </c>
      <c r="AI41">
        <v>5.2</v>
      </c>
      <c r="AJ41">
        <v>0</v>
      </c>
      <c r="AK41">
        <v>15</v>
      </c>
      <c r="AL41">
        <v>4640</v>
      </c>
      <c r="AM41">
        <v>0.85039999999999993</v>
      </c>
      <c r="AN41" t="s">
        <v>69</v>
      </c>
      <c r="AO41">
        <v>1404.7539999999999</v>
      </c>
      <c r="AP41" t="s">
        <v>318</v>
      </c>
      <c r="AQ41" t="s">
        <v>117</v>
      </c>
      <c r="AR41" t="s">
        <v>121</v>
      </c>
      <c r="AS41" t="s">
        <v>117</v>
      </c>
      <c r="AT41" t="s">
        <v>121</v>
      </c>
      <c r="AU41" t="s">
        <v>183</v>
      </c>
      <c r="AV41" t="s">
        <v>224</v>
      </c>
      <c r="AW41" t="s">
        <v>69</v>
      </c>
      <c r="AX41">
        <v>8569</v>
      </c>
      <c r="AY41" t="s">
        <v>390</v>
      </c>
      <c r="AZ41">
        <v>1</v>
      </c>
      <c r="BA41" t="s">
        <v>250</v>
      </c>
      <c r="BB41">
        <v>1</v>
      </c>
      <c r="BC41">
        <v>1</v>
      </c>
      <c r="BE41" t="s">
        <v>69</v>
      </c>
      <c r="BF41">
        <v>0</v>
      </c>
      <c r="BG41" t="s">
        <v>229</v>
      </c>
      <c r="BI41" t="s">
        <v>117</v>
      </c>
      <c r="BJ41" t="s">
        <v>224</v>
      </c>
      <c r="BK41" t="s">
        <v>69</v>
      </c>
      <c r="BL41">
        <v>0.85039999999999993</v>
      </c>
      <c r="BM41">
        <v>8569</v>
      </c>
      <c r="BN41" t="s">
        <v>121</v>
      </c>
      <c r="BO41" t="s">
        <v>183</v>
      </c>
      <c r="BP41">
        <v>1</v>
      </c>
      <c r="BQ41">
        <v>1404.7539999999999</v>
      </c>
      <c r="BR41">
        <v>3.8735206871274373E-2</v>
      </c>
      <c r="BS41">
        <v>0.38889487676172574</v>
      </c>
      <c r="BT41">
        <v>0.19576381345061131</v>
      </c>
      <c r="BU41">
        <v>9.2260000000000009</v>
      </c>
      <c r="BV41">
        <v>7.1186841254767749E-2</v>
      </c>
      <c r="BW41">
        <v>6.406815712929097</v>
      </c>
      <c r="BX41">
        <v>15</v>
      </c>
      <c r="BY41">
        <v>1</v>
      </c>
      <c r="BZ41">
        <v>90</v>
      </c>
    </row>
    <row r="42" spans="1:78" ht="16.5">
      <c r="A42" s="109" t="str">
        <f t="shared" si="1"/>
        <v>태양여객</v>
      </c>
      <c r="B42" s="110" t="str">
        <f t="shared" si="2"/>
        <v>한혜진</v>
      </c>
      <c r="C42" s="111" t="str">
        <f t="shared" si="3"/>
        <v>C</v>
      </c>
      <c r="D42" s="112">
        <f t="shared" si="4"/>
        <v>0.89961538461538459</v>
      </c>
      <c r="E42" s="113">
        <f t="shared" si="5"/>
        <v>7899</v>
      </c>
      <c r="F42" s="114" t="str">
        <f t="shared" si="6"/>
        <v>590</v>
      </c>
      <c r="G42" s="115" t="str">
        <f t="shared" si="7"/>
        <v>72바1410</v>
      </c>
      <c r="H42" s="116">
        <f t="shared" si="8"/>
        <v>1</v>
      </c>
      <c r="I42" s="117">
        <f t="shared" si="9"/>
        <v>935.05</v>
      </c>
      <c r="J42" s="118">
        <f t="shared" si="10"/>
        <v>2.3299591731603751E-2</v>
      </c>
      <c r="K42" s="118">
        <f t="shared" si="11"/>
        <v>0.3780489500564187</v>
      </c>
      <c r="L42" s="118">
        <f t="shared" si="12"/>
        <v>0.18608630554515801</v>
      </c>
      <c r="M42" s="119">
        <f t="shared" si="13"/>
        <v>6.1440000000000001</v>
      </c>
      <c r="N42" s="120">
        <f t="shared" si="14"/>
        <v>0.42778461044863914</v>
      </c>
      <c r="O42" s="120">
        <f t="shared" si="15"/>
        <v>2.1389230522431957</v>
      </c>
      <c r="P42" s="221">
        <f t="shared" si="16"/>
        <v>19</v>
      </c>
      <c r="Q42" s="222">
        <f t="shared" si="17"/>
        <v>4</v>
      </c>
      <c r="R42" s="222">
        <f t="shared" si="18"/>
        <v>20</v>
      </c>
      <c r="T42">
        <v>533</v>
      </c>
      <c r="U42">
        <v>7899</v>
      </c>
      <c r="V42" t="s">
        <v>225</v>
      </c>
      <c r="W42">
        <v>935.05</v>
      </c>
      <c r="X42">
        <v>399.79899999999998</v>
      </c>
      <c r="Y42">
        <v>2.339</v>
      </c>
      <c r="Z42">
        <v>6.1440000000000001</v>
      </c>
      <c r="AA42">
        <v>68.610258000000002</v>
      </c>
      <c r="AB42">
        <v>1.5985910000000001</v>
      </c>
      <c r="AC42">
        <v>25.938036</v>
      </c>
      <c r="AD42" s="1">
        <v>174</v>
      </c>
      <c r="AE42">
        <v>4</v>
      </c>
      <c r="AF42">
        <v>20</v>
      </c>
      <c r="AG42">
        <v>64</v>
      </c>
      <c r="AH42">
        <v>13.628428</v>
      </c>
      <c r="AI42">
        <v>0</v>
      </c>
      <c r="AJ42">
        <v>0</v>
      </c>
      <c r="AK42">
        <v>19</v>
      </c>
      <c r="AL42">
        <v>18890</v>
      </c>
      <c r="AM42">
        <v>0.89961538461538459</v>
      </c>
      <c r="AN42" t="s">
        <v>69</v>
      </c>
      <c r="AO42">
        <v>935.05</v>
      </c>
      <c r="AP42" t="s">
        <v>319</v>
      </c>
      <c r="AQ42" t="s">
        <v>117</v>
      </c>
      <c r="AR42" t="s">
        <v>123</v>
      </c>
      <c r="AS42" t="s">
        <v>117</v>
      </c>
      <c r="AT42" t="s">
        <v>123</v>
      </c>
      <c r="AU42" t="s">
        <v>193</v>
      </c>
      <c r="AV42" t="s">
        <v>225</v>
      </c>
      <c r="AW42" t="s">
        <v>69</v>
      </c>
      <c r="AX42">
        <v>7899</v>
      </c>
      <c r="AY42" t="s">
        <v>391</v>
      </c>
      <c r="AZ42">
        <v>1</v>
      </c>
      <c r="BA42" t="s">
        <v>392</v>
      </c>
      <c r="BB42">
        <v>1</v>
      </c>
      <c r="BC42">
        <v>1</v>
      </c>
      <c r="BE42" t="s">
        <v>70</v>
      </c>
      <c r="BF42">
        <v>2</v>
      </c>
      <c r="BG42" t="s">
        <v>249</v>
      </c>
      <c r="BI42" t="s">
        <v>117</v>
      </c>
      <c r="BJ42" t="s">
        <v>225</v>
      </c>
      <c r="BK42" t="s">
        <v>69</v>
      </c>
      <c r="BL42">
        <v>0.89961538461538459</v>
      </c>
      <c r="BM42">
        <v>7899</v>
      </c>
      <c r="BN42" t="s">
        <v>123</v>
      </c>
      <c r="BO42" t="s">
        <v>193</v>
      </c>
      <c r="BP42">
        <v>1</v>
      </c>
      <c r="BQ42">
        <v>935.05</v>
      </c>
      <c r="BR42">
        <v>2.3299591731603751E-2</v>
      </c>
      <c r="BS42">
        <v>0.3780489500564187</v>
      </c>
      <c r="BT42">
        <v>0.18608630554515801</v>
      </c>
      <c r="BU42">
        <v>6.1440000000000001</v>
      </c>
      <c r="BV42">
        <v>0.42778461044863914</v>
      </c>
      <c r="BW42">
        <v>2.1389230522431957</v>
      </c>
      <c r="BX42">
        <v>19</v>
      </c>
      <c r="BY42">
        <v>4</v>
      </c>
      <c r="BZ42">
        <v>20</v>
      </c>
    </row>
    <row r="43" spans="1:78" ht="16.5">
      <c r="A43" s="126" t="str">
        <f t="shared" si="1"/>
        <v>태양여객</v>
      </c>
      <c r="B43" s="127" t="str">
        <f t="shared" si="2"/>
        <v>허철</v>
      </c>
      <c r="C43" s="128" t="str">
        <f t="shared" si="3"/>
        <v>F</v>
      </c>
      <c r="D43" s="129">
        <f t="shared" si="4"/>
        <v>0.78807692307692301</v>
      </c>
      <c r="E43" s="130">
        <f t="shared" si="5"/>
        <v>9735</v>
      </c>
      <c r="F43" s="131" t="str">
        <f t="shared" si="6"/>
        <v>583</v>
      </c>
      <c r="G43" s="132" t="str">
        <f t="shared" si="7"/>
        <v>72바1870</v>
      </c>
      <c r="H43" s="133">
        <f t="shared" si="8"/>
        <v>1</v>
      </c>
      <c r="I43" s="134">
        <f t="shared" si="9"/>
        <v>2485.7350000000001</v>
      </c>
      <c r="J43" s="135">
        <f t="shared" si="10"/>
        <v>1.3464896095970805E-2</v>
      </c>
      <c r="K43" s="135">
        <f t="shared" si="11"/>
        <v>0.39549034404808281</v>
      </c>
      <c r="L43" s="135">
        <f t="shared" si="12"/>
        <v>0.25827370978805059</v>
      </c>
      <c r="M43" s="136">
        <f t="shared" si="13"/>
        <v>16.105</v>
      </c>
      <c r="N43" s="137">
        <f t="shared" si="14"/>
        <v>0</v>
      </c>
      <c r="O43" s="137">
        <f t="shared" si="15"/>
        <v>47.149032378753162</v>
      </c>
      <c r="P43" s="219">
        <f t="shared" si="16"/>
        <v>49</v>
      </c>
      <c r="Q43" s="220">
        <f t="shared" si="17"/>
        <v>0</v>
      </c>
      <c r="R43" s="220">
        <f t="shared" si="18"/>
        <v>1172</v>
      </c>
      <c r="T43">
        <v>533</v>
      </c>
      <c r="U43">
        <v>9735</v>
      </c>
      <c r="V43" t="s">
        <v>226</v>
      </c>
      <c r="W43">
        <v>2485.7350000000001</v>
      </c>
      <c r="X43">
        <v>1213.317</v>
      </c>
      <c r="Y43">
        <v>2.0489999999999999</v>
      </c>
      <c r="Z43">
        <v>16.105</v>
      </c>
      <c r="AA43">
        <v>162.62078700000001</v>
      </c>
      <c r="AB43">
        <v>2.1896719999999998</v>
      </c>
      <c r="AC43">
        <v>64.314950999999994</v>
      </c>
      <c r="AD43" s="1">
        <v>642</v>
      </c>
      <c r="AE43">
        <v>0</v>
      </c>
      <c r="AF43">
        <v>1172</v>
      </c>
      <c r="AG43">
        <v>101</v>
      </c>
      <c r="AH43">
        <v>15.285469000000001</v>
      </c>
      <c r="AI43">
        <v>1325.1</v>
      </c>
      <c r="AJ43">
        <v>26.4</v>
      </c>
      <c r="AK43">
        <v>49</v>
      </c>
      <c r="AL43">
        <v>14390</v>
      </c>
      <c r="AM43">
        <v>0.78807692307692301</v>
      </c>
      <c r="AN43" t="s">
        <v>70</v>
      </c>
      <c r="AO43">
        <v>2485.7350000000001</v>
      </c>
      <c r="AP43" t="s">
        <v>320</v>
      </c>
      <c r="AQ43" t="s">
        <v>117</v>
      </c>
      <c r="AR43" t="s">
        <v>122</v>
      </c>
      <c r="AS43" t="s">
        <v>117</v>
      </c>
      <c r="AT43" t="s">
        <v>122</v>
      </c>
      <c r="AU43" t="s">
        <v>191</v>
      </c>
      <c r="AV43" t="s">
        <v>226</v>
      </c>
      <c r="AW43" t="s">
        <v>70</v>
      </c>
      <c r="AX43">
        <v>9735</v>
      </c>
      <c r="AY43" t="s">
        <v>364</v>
      </c>
      <c r="AZ43">
        <v>2</v>
      </c>
      <c r="BA43" t="s">
        <v>393</v>
      </c>
      <c r="BB43">
        <v>1</v>
      </c>
      <c r="BC43">
        <v>1</v>
      </c>
      <c r="BE43" t="s">
        <v>70</v>
      </c>
      <c r="BF43">
        <v>0</v>
      </c>
      <c r="BG43" s="5" t="s">
        <v>229</v>
      </c>
      <c r="BI43" t="s">
        <v>117</v>
      </c>
      <c r="BJ43" t="s">
        <v>226</v>
      </c>
      <c r="BK43" t="s">
        <v>70</v>
      </c>
      <c r="BL43">
        <v>0.78807692307692301</v>
      </c>
      <c r="BM43">
        <v>9735</v>
      </c>
      <c r="BN43" t="s">
        <v>122</v>
      </c>
      <c r="BO43" t="s">
        <v>191</v>
      </c>
      <c r="BP43">
        <v>1</v>
      </c>
      <c r="BQ43">
        <v>2485.7350000000001</v>
      </c>
      <c r="BR43">
        <v>1.3464896095970805E-2</v>
      </c>
      <c r="BS43">
        <v>0.39549034404808281</v>
      </c>
      <c r="BT43">
        <v>0.25827370978805059</v>
      </c>
      <c r="BU43">
        <v>16.105</v>
      </c>
      <c r="BV43">
        <v>0</v>
      </c>
      <c r="BW43">
        <v>47.149032378753162</v>
      </c>
      <c r="BX43">
        <v>49</v>
      </c>
      <c r="BY43">
        <v>0</v>
      </c>
      <c r="BZ43">
        <v>1172</v>
      </c>
    </row>
    <row r="44" spans="1:78" ht="16.5">
      <c r="A44" s="109" t="str">
        <f t="shared" si="1"/>
        <v>태양여객</v>
      </c>
      <c r="B44" s="110" t="str">
        <f t="shared" si="2"/>
        <v>황진호</v>
      </c>
      <c r="C44" s="111" t="str">
        <f t="shared" si="3"/>
        <v>C</v>
      </c>
      <c r="D44" s="112">
        <f t="shared" si="4"/>
        <v>0.86115384615384605</v>
      </c>
      <c r="E44" s="113">
        <f t="shared" si="5"/>
        <v>9884</v>
      </c>
      <c r="F44" s="114" t="str">
        <f t="shared" si="6"/>
        <v>556</v>
      </c>
      <c r="G44" s="115" t="str">
        <f t="shared" si="7"/>
        <v>71바7197</v>
      </c>
      <c r="H44" s="116">
        <f t="shared" si="8"/>
        <v>1</v>
      </c>
      <c r="I44" s="117">
        <f t="shared" si="9"/>
        <v>5043.3609999999999</v>
      </c>
      <c r="J44" s="118">
        <f t="shared" si="10"/>
        <v>2.9762684089606625E-2</v>
      </c>
      <c r="K44" s="118">
        <f t="shared" si="11"/>
        <v>0.35012158190374854</v>
      </c>
      <c r="L44" s="118">
        <f t="shared" si="12"/>
        <v>0.23416923753822105</v>
      </c>
      <c r="M44" s="119">
        <f t="shared" si="13"/>
        <v>12.509</v>
      </c>
      <c r="N44" s="120">
        <f t="shared" si="14"/>
        <v>1.5267596350925505</v>
      </c>
      <c r="O44" s="120">
        <f t="shared" si="15"/>
        <v>34.104241199469961</v>
      </c>
      <c r="P44" s="221">
        <f t="shared" si="16"/>
        <v>45</v>
      </c>
      <c r="Q44" s="222">
        <f t="shared" si="17"/>
        <v>77</v>
      </c>
      <c r="R44" s="222">
        <f t="shared" si="18"/>
        <v>1720</v>
      </c>
      <c r="T44">
        <v>533</v>
      </c>
      <c r="U44">
        <v>9884</v>
      </c>
      <c r="V44" t="s">
        <v>321</v>
      </c>
      <c r="W44">
        <v>5043.3609999999999</v>
      </c>
      <c r="X44">
        <v>2252.9969999999998</v>
      </c>
      <c r="Y44">
        <v>2.2389999999999999</v>
      </c>
      <c r="Z44">
        <v>12.509</v>
      </c>
      <c r="AA44">
        <v>329.64157299999999</v>
      </c>
      <c r="AB44">
        <v>9.8110180000000007</v>
      </c>
      <c r="AC44">
        <v>115.41462900000001</v>
      </c>
      <c r="AD44" s="1">
        <v>1181</v>
      </c>
      <c r="AE44">
        <v>77</v>
      </c>
      <c r="AF44">
        <v>1720</v>
      </c>
      <c r="AG44">
        <v>89</v>
      </c>
      <c r="AH44">
        <v>15.299529</v>
      </c>
      <c r="AI44">
        <v>3096</v>
      </c>
      <c r="AJ44">
        <v>65.3</v>
      </c>
      <c r="AK44">
        <v>45</v>
      </c>
      <c r="AL44">
        <v>13158</v>
      </c>
      <c r="AM44">
        <v>0.86115384615384605</v>
      </c>
      <c r="AN44" t="s">
        <v>69</v>
      </c>
      <c r="AO44">
        <v>5043.3609999999999</v>
      </c>
      <c r="AP44" t="s">
        <v>322</v>
      </c>
      <c r="AQ44" t="s">
        <v>117</v>
      </c>
      <c r="AR44" t="s">
        <v>118</v>
      </c>
      <c r="AS44" t="s">
        <v>117</v>
      </c>
      <c r="AT44" t="s">
        <v>118</v>
      </c>
      <c r="AU44" t="s">
        <v>180</v>
      </c>
      <c r="AV44" t="s">
        <v>321</v>
      </c>
      <c r="AW44" t="s">
        <v>69</v>
      </c>
      <c r="AX44">
        <v>9884</v>
      </c>
      <c r="AY44" t="s">
        <v>356</v>
      </c>
      <c r="AZ44">
        <v>2</v>
      </c>
      <c r="BA44" t="s">
        <v>265</v>
      </c>
      <c r="BB44">
        <v>1</v>
      </c>
      <c r="BC44">
        <v>1</v>
      </c>
      <c r="BE44" t="s">
        <v>256</v>
      </c>
      <c r="BF44" t="s">
        <v>257</v>
      </c>
      <c r="BG44" s="5" t="s">
        <v>256</v>
      </c>
      <c r="BI44" t="s">
        <v>117</v>
      </c>
      <c r="BJ44" t="s">
        <v>321</v>
      </c>
      <c r="BK44" t="s">
        <v>69</v>
      </c>
      <c r="BL44">
        <v>0.86115384615384605</v>
      </c>
      <c r="BM44">
        <v>9884</v>
      </c>
      <c r="BN44" t="s">
        <v>118</v>
      </c>
      <c r="BO44" t="s">
        <v>180</v>
      </c>
      <c r="BP44">
        <v>1</v>
      </c>
      <c r="BQ44">
        <v>5043.3609999999999</v>
      </c>
      <c r="BR44">
        <v>2.9762684089606625E-2</v>
      </c>
      <c r="BS44">
        <v>0.35012158190374854</v>
      </c>
      <c r="BT44">
        <v>0.23416923753822105</v>
      </c>
      <c r="BU44">
        <v>12.509</v>
      </c>
      <c r="BV44">
        <v>1.5267596350925505</v>
      </c>
      <c r="BW44">
        <v>34.104241199469961</v>
      </c>
      <c r="BX44">
        <v>45</v>
      </c>
      <c r="BY44">
        <v>77</v>
      </c>
      <c r="BZ44">
        <v>1720</v>
      </c>
    </row>
  </sheetData>
  <sortState xmlns:xlrd2="http://schemas.microsoft.com/office/spreadsheetml/2017/richdata2" ref="T4:AN44">
    <sortCondition ref="AB4:AB44"/>
    <sortCondition descending="1" ref="AD4:AD44"/>
  </sortState>
  <phoneticPr fontId="3" type="noConversion"/>
  <conditionalFormatting sqref="C5:D44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5" t="s">
        <v>323</v>
      </c>
      <c r="B2" s="266"/>
      <c r="C2" s="267"/>
      <c r="D2" s="268"/>
      <c r="E2" s="265"/>
      <c r="F2" s="269"/>
      <c r="G2" s="265"/>
      <c r="H2" s="265"/>
      <c r="I2" s="265"/>
      <c r="J2" s="265"/>
      <c r="K2" s="270"/>
      <c r="L2" s="270"/>
      <c r="M2" s="270"/>
      <c r="N2" s="270"/>
      <c r="O2" s="270"/>
      <c r="P2" s="270"/>
      <c r="Q2" s="270"/>
      <c r="R2" s="270"/>
    </row>
    <row r="3" spans="1:18" ht="16.5">
      <c r="A3" s="270"/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270"/>
      <c r="M3" s="270"/>
      <c r="N3" s="270"/>
      <c r="O3" s="270"/>
      <c r="P3" s="270"/>
      <c r="Q3" s="270"/>
      <c r="R3" s="270"/>
    </row>
    <row r="4" spans="1:18" ht="26.25">
      <c r="A4" s="271" t="s">
        <v>324</v>
      </c>
      <c r="B4" s="272"/>
      <c r="C4" s="273"/>
      <c r="D4" s="274"/>
      <c r="E4" s="275"/>
      <c r="F4" s="276"/>
      <c r="G4" s="270"/>
      <c r="H4" s="275"/>
      <c r="I4" s="270"/>
      <c r="J4" s="270"/>
      <c r="K4" s="270"/>
      <c r="L4" s="270"/>
      <c r="M4" s="270"/>
      <c r="N4" s="270"/>
      <c r="O4" s="270"/>
      <c r="P4" s="270"/>
      <c r="Q4" s="270"/>
      <c r="R4" s="270"/>
    </row>
    <row r="5" spans="1:18" ht="26.25">
      <c r="A5" s="277" t="s">
        <v>325</v>
      </c>
      <c r="B5" s="270"/>
      <c r="C5" s="270"/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0"/>
    </row>
    <row r="6" spans="1:18" ht="17.25">
      <c r="A6" s="278" t="s">
        <v>326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</row>
    <row r="7" spans="1:18" ht="17.25">
      <c r="A7" s="278"/>
      <c r="B7" s="270"/>
      <c r="C7" s="270"/>
      <c r="D7" s="270"/>
      <c r="E7" s="270"/>
      <c r="F7" s="270"/>
      <c r="G7" s="270"/>
      <c r="H7" s="270"/>
      <c r="I7" s="270"/>
      <c r="J7" s="270"/>
      <c r="K7" s="270"/>
      <c r="L7" s="270"/>
      <c r="M7" s="270"/>
      <c r="N7" s="270"/>
      <c r="O7" s="270"/>
      <c r="P7" s="270"/>
      <c r="Q7" s="270"/>
      <c r="R7" s="270"/>
    </row>
    <row r="8" spans="1:18" ht="17.25">
      <c r="A8" s="279" t="s">
        <v>176</v>
      </c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0"/>
      <c r="N8" s="280"/>
      <c r="O8" s="280"/>
      <c r="P8" s="280"/>
      <c r="Q8" s="280"/>
      <c r="R8" s="280"/>
    </row>
    <row r="9" spans="1:18" ht="16.5">
      <c r="A9" s="280"/>
      <c r="B9" s="28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0"/>
      <c r="N9" s="280"/>
      <c r="O9" s="280"/>
      <c r="P9" s="280"/>
      <c r="Q9" s="280"/>
      <c r="R9" s="280"/>
    </row>
    <row r="10" spans="1:18" ht="16.5">
      <c r="A10" s="280" t="s">
        <v>327</v>
      </c>
      <c r="B10" s="28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0"/>
      <c r="N10" s="280"/>
      <c r="O10" s="280"/>
      <c r="P10" s="280"/>
      <c r="Q10" s="280"/>
      <c r="R10" s="280"/>
    </row>
    <row r="11" spans="1:18" ht="16.5">
      <c r="A11" s="280"/>
      <c r="B11" s="28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0"/>
      <c r="N11" s="280"/>
      <c r="O11" s="280"/>
      <c r="P11" s="280"/>
      <c r="Q11" s="280"/>
      <c r="R11" s="280"/>
    </row>
    <row r="12" spans="1:18" ht="16.5">
      <c r="A12" s="270"/>
      <c r="B12" s="270"/>
      <c r="C12" s="270"/>
      <c r="D12" s="270"/>
      <c r="E12" s="270"/>
      <c r="F12" s="270"/>
      <c r="G12" s="270"/>
      <c r="H12" s="270"/>
      <c r="I12" s="270"/>
      <c r="J12" s="270"/>
      <c r="K12" s="270"/>
      <c r="L12" s="270"/>
      <c r="M12" s="270"/>
      <c r="N12" s="270"/>
      <c r="O12" s="270"/>
      <c r="P12" s="270"/>
      <c r="Q12" s="270"/>
      <c r="R12" s="270"/>
    </row>
    <row r="13" spans="1:18" ht="37.5" customHeight="1">
      <c r="A13" s="230" t="s">
        <v>0</v>
      </c>
      <c r="B13" s="231" t="s">
        <v>74</v>
      </c>
      <c r="C13" s="232" t="s">
        <v>65</v>
      </c>
      <c r="D13" s="232" t="s">
        <v>160</v>
      </c>
      <c r="E13" s="233" t="s">
        <v>146</v>
      </c>
      <c r="F13" s="231" t="s">
        <v>151</v>
      </c>
      <c r="G13" s="233" t="s">
        <v>149</v>
      </c>
      <c r="H13" s="233" t="s">
        <v>153</v>
      </c>
      <c r="I13" s="234" t="s">
        <v>155</v>
      </c>
      <c r="J13" s="233" t="s">
        <v>11</v>
      </c>
      <c r="K13" s="233" t="s">
        <v>12</v>
      </c>
      <c r="L13" s="233" t="s">
        <v>13</v>
      </c>
      <c r="M13" s="233" t="s">
        <v>105</v>
      </c>
      <c r="N13" s="233" t="s">
        <v>6</v>
      </c>
      <c r="O13" s="233" t="s">
        <v>7</v>
      </c>
      <c r="P13" s="233" t="s">
        <v>164</v>
      </c>
      <c r="Q13" s="235" t="s">
        <v>166</v>
      </c>
      <c r="R13" s="235" t="s">
        <v>167</v>
      </c>
    </row>
    <row r="14" spans="1:18" ht="16.5">
      <c r="A14" s="236" t="s">
        <v>117</v>
      </c>
      <c r="B14" s="237" t="s">
        <v>204</v>
      </c>
      <c r="C14" s="238" t="s">
        <v>70</v>
      </c>
      <c r="D14" s="239">
        <v>0.79160958858879527</v>
      </c>
      <c r="E14" s="240">
        <v>909</v>
      </c>
      <c r="F14" s="241" t="s">
        <v>123</v>
      </c>
      <c r="G14" s="281" t="s">
        <v>192</v>
      </c>
      <c r="H14" s="242">
        <v>2</v>
      </c>
      <c r="I14" s="243">
        <v>5274.9089999999997</v>
      </c>
      <c r="J14" s="244">
        <v>5.7407669483526318E-2</v>
      </c>
      <c r="K14" s="244">
        <v>0.39002300476092161</v>
      </c>
      <c r="L14" s="244">
        <v>0.21554874216787437</v>
      </c>
      <c r="M14" s="245">
        <v>9.8219999999999992</v>
      </c>
      <c r="N14" s="246">
        <v>0.62560320945821057</v>
      </c>
      <c r="O14" s="246">
        <v>19.260995782107333</v>
      </c>
      <c r="P14" s="247">
        <v>127</v>
      </c>
      <c r="Q14" s="248">
        <v>33</v>
      </c>
      <c r="R14" s="248">
        <v>1016</v>
      </c>
    </row>
    <row r="15" spans="1:18" ht="16.5">
      <c r="A15" s="236" t="s">
        <v>117</v>
      </c>
      <c r="B15" s="237" t="s">
        <v>282</v>
      </c>
      <c r="C15" s="238" t="s">
        <v>67</v>
      </c>
      <c r="D15" s="239">
        <v>0.84831022911475706</v>
      </c>
      <c r="E15" s="240">
        <v>8779</v>
      </c>
      <c r="F15" s="241" t="s">
        <v>122</v>
      </c>
      <c r="G15" s="281" t="s">
        <v>190</v>
      </c>
      <c r="H15" s="242">
        <v>5</v>
      </c>
      <c r="I15" s="243">
        <v>1764.836</v>
      </c>
      <c r="J15" s="244">
        <v>2.0658950385619431E-2</v>
      </c>
      <c r="K15" s="244">
        <v>0.34040903199277472</v>
      </c>
      <c r="L15" s="244">
        <v>0.27594632022465543</v>
      </c>
      <c r="M15" s="245">
        <v>10.65</v>
      </c>
      <c r="N15" s="246">
        <v>0</v>
      </c>
      <c r="O15" s="246">
        <v>25.554782427375688</v>
      </c>
      <c r="P15" s="247">
        <v>16</v>
      </c>
      <c r="Q15" s="248">
        <v>0</v>
      </c>
      <c r="R15" s="248">
        <v>451</v>
      </c>
    </row>
    <row r="16" spans="1:18" ht="16.5">
      <c r="A16" s="236" t="s">
        <v>117</v>
      </c>
      <c r="B16" s="237" t="s">
        <v>287</v>
      </c>
      <c r="C16" s="238" t="s">
        <v>70</v>
      </c>
      <c r="D16" s="239">
        <v>0.79147484941767576</v>
      </c>
      <c r="E16" s="240">
        <v>306</v>
      </c>
      <c r="F16" s="241" t="s">
        <v>122</v>
      </c>
      <c r="G16" s="281" t="s">
        <v>268</v>
      </c>
      <c r="H16" s="242">
        <v>2</v>
      </c>
      <c r="I16" s="243">
        <v>816.45999999999992</v>
      </c>
      <c r="J16" s="244">
        <v>2.7266205198836279E-2</v>
      </c>
      <c r="K16" s="244">
        <v>0.38884889521607657</v>
      </c>
      <c r="L16" s="244">
        <v>0.26210714548171371</v>
      </c>
      <c r="M16" s="245">
        <v>12.084</v>
      </c>
      <c r="N16" s="246">
        <v>0.85735982166915714</v>
      </c>
      <c r="O16" s="246">
        <v>21.556475516253094</v>
      </c>
      <c r="P16" s="247">
        <v>16</v>
      </c>
      <c r="Q16" s="248">
        <v>7</v>
      </c>
      <c r="R16" s="248">
        <v>176</v>
      </c>
    </row>
    <row r="17" spans="1:18" ht="16.5">
      <c r="A17" s="236" t="s">
        <v>117</v>
      </c>
      <c r="B17" s="237" t="s">
        <v>210</v>
      </c>
      <c r="C17" s="238" t="s">
        <v>70</v>
      </c>
      <c r="D17" s="239">
        <v>0.71416230762016786</v>
      </c>
      <c r="E17" s="240">
        <v>9916</v>
      </c>
      <c r="F17" s="241" t="s">
        <v>121</v>
      </c>
      <c r="G17" s="281" t="s">
        <v>184</v>
      </c>
      <c r="H17" s="242">
        <v>2</v>
      </c>
      <c r="I17" s="243">
        <v>1770.066</v>
      </c>
      <c r="J17" s="244">
        <v>4.2768748649734997E-2</v>
      </c>
      <c r="K17" s="244">
        <v>0.40693546841349265</v>
      </c>
      <c r="L17" s="244">
        <v>0.15536143850003334</v>
      </c>
      <c r="M17" s="245">
        <v>6.7430000000000003</v>
      </c>
      <c r="N17" s="246">
        <v>1.0169112338183999</v>
      </c>
      <c r="O17" s="246">
        <v>3.3897041127279999</v>
      </c>
      <c r="P17" s="247">
        <v>50</v>
      </c>
      <c r="Q17" s="248">
        <v>18</v>
      </c>
      <c r="R17" s="248">
        <v>60</v>
      </c>
    </row>
    <row r="18" spans="1:18" ht="16.5">
      <c r="A18" s="236" t="s">
        <v>117</v>
      </c>
      <c r="B18" s="237" t="s">
        <v>294</v>
      </c>
      <c r="C18" s="238" t="s">
        <v>70</v>
      </c>
      <c r="D18" s="239">
        <v>0.79521120598800443</v>
      </c>
      <c r="E18" s="240">
        <v>5296</v>
      </c>
      <c r="F18" s="241" t="s">
        <v>121</v>
      </c>
      <c r="G18" s="281" t="s">
        <v>182</v>
      </c>
      <c r="H18" s="242">
        <v>2</v>
      </c>
      <c r="I18" s="243">
        <v>1356.846</v>
      </c>
      <c r="J18" s="244">
        <v>6.169591443256104E-2</v>
      </c>
      <c r="K18" s="244">
        <v>0.39033212842251547</v>
      </c>
      <c r="L18" s="244">
        <v>0.14445264974801858</v>
      </c>
      <c r="M18" s="245">
        <v>6.718</v>
      </c>
      <c r="N18" s="246">
        <v>0.51590232052863771</v>
      </c>
      <c r="O18" s="246">
        <v>2.8006125971554621</v>
      </c>
      <c r="P18" s="247">
        <v>32</v>
      </c>
      <c r="Q18" s="248">
        <v>7</v>
      </c>
      <c r="R18" s="248">
        <v>38</v>
      </c>
    </row>
    <row r="19" spans="1:18" ht="16.5">
      <c r="A19" s="236" t="s">
        <v>117</v>
      </c>
      <c r="B19" s="237" t="s">
        <v>297</v>
      </c>
      <c r="C19" s="238" t="s">
        <v>67</v>
      </c>
      <c r="D19" s="239">
        <v>0.80524852665464319</v>
      </c>
      <c r="E19" s="240">
        <v>3472</v>
      </c>
      <c r="F19" s="241" t="s">
        <v>121</v>
      </c>
      <c r="G19" s="281" t="s">
        <v>185</v>
      </c>
      <c r="H19" s="242">
        <v>2</v>
      </c>
      <c r="I19" s="243">
        <v>1235.673</v>
      </c>
      <c r="J19" s="244">
        <v>3.3470019073481738E-2</v>
      </c>
      <c r="K19" s="244">
        <v>0.39196734113606951</v>
      </c>
      <c r="L19" s="244">
        <v>0.21526730777479156</v>
      </c>
      <c r="M19" s="245">
        <v>8.673</v>
      </c>
      <c r="N19" s="246">
        <v>0.56649291519681988</v>
      </c>
      <c r="O19" s="246">
        <v>14.97159847305881</v>
      </c>
      <c r="P19" s="247">
        <v>31</v>
      </c>
      <c r="Q19" s="248">
        <v>7</v>
      </c>
      <c r="R19" s="248">
        <v>185</v>
      </c>
    </row>
    <row r="20" spans="1:18" ht="16.5">
      <c r="A20" s="236" t="s">
        <v>117</v>
      </c>
      <c r="B20" s="237" t="s">
        <v>264</v>
      </c>
      <c r="C20" s="238" t="s">
        <v>67</v>
      </c>
      <c r="D20" s="239">
        <v>0.80779018142314196</v>
      </c>
      <c r="E20" s="240">
        <v>7903</v>
      </c>
      <c r="F20" s="241" t="s">
        <v>118</v>
      </c>
      <c r="G20" s="281" t="s">
        <v>180</v>
      </c>
      <c r="H20" s="242">
        <v>3</v>
      </c>
      <c r="I20" s="243">
        <v>503</v>
      </c>
      <c r="J20" s="244">
        <v>2.9683948311338786E-2</v>
      </c>
      <c r="K20" s="244">
        <v>0.375743371237723</v>
      </c>
      <c r="L20" s="244">
        <v>0.2065193884688146</v>
      </c>
      <c r="M20" s="245">
        <v>11.272</v>
      </c>
      <c r="N20" s="246">
        <v>0</v>
      </c>
      <c r="O20" s="246">
        <v>46.322067594433399</v>
      </c>
      <c r="P20" s="247">
        <v>9</v>
      </c>
      <c r="Q20" s="248">
        <v>0</v>
      </c>
      <c r="R20" s="248">
        <v>233</v>
      </c>
    </row>
    <row r="21" spans="1:18" ht="16.5">
      <c r="A21" s="236" t="s">
        <v>117</v>
      </c>
      <c r="B21" s="237" t="s">
        <v>217</v>
      </c>
      <c r="C21" s="238" t="s">
        <v>70</v>
      </c>
      <c r="D21" s="239">
        <v>0.78390675885639738</v>
      </c>
      <c r="E21" s="240">
        <v>9546</v>
      </c>
      <c r="F21" s="241" t="s">
        <v>122</v>
      </c>
      <c r="G21" s="281" t="s">
        <v>187</v>
      </c>
      <c r="H21" s="242">
        <v>5</v>
      </c>
      <c r="I21" s="243">
        <v>1711.0309999999999</v>
      </c>
      <c r="J21" s="244">
        <v>2.9812265170944222E-2</v>
      </c>
      <c r="K21" s="244">
        <v>0.34642011956908103</v>
      </c>
      <c r="L21" s="244">
        <v>0.1887750718718714</v>
      </c>
      <c r="M21" s="245">
        <v>13.4</v>
      </c>
      <c r="N21" s="246">
        <v>0</v>
      </c>
      <c r="O21" s="246">
        <v>24.25438229932713</v>
      </c>
      <c r="P21" s="247">
        <v>12</v>
      </c>
      <c r="Q21" s="248">
        <v>0</v>
      </c>
      <c r="R21" s="248">
        <v>415</v>
      </c>
    </row>
    <row r="22" spans="1:18" ht="16.5">
      <c r="A22" s="236" t="s">
        <v>117</v>
      </c>
      <c r="B22" s="237" t="s">
        <v>219</v>
      </c>
      <c r="C22" s="238" t="s">
        <v>70</v>
      </c>
      <c r="D22" s="239">
        <v>0.78039999999999998</v>
      </c>
      <c r="E22" s="240">
        <v>4462</v>
      </c>
      <c r="F22" s="241" t="s">
        <v>121</v>
      </c>
      <c r="G22" s="281" t="s">
        <v>184</v>
      </c>
      <c r="H22" s="242">
        <v>1</v>
      </c>
      <c r="I22" s="243">
        <v>1851.894</v>
      </c>
      <c r="J22" s="244">
        <v>5.931554059845754E-2</v>
      </c>
      <c r="K22" s="244">
        <v>0.35409305864950941</v>
      </c>
      <c r="L22" s="244">
        <v>6.0478623506528995E-2</v>
      </c>
      <c r="M22" s="245">
        <v>5.7290000000000001</v>
      </c>
      <c r="N22" s="246">
        <v>0</v>
      </c>
      <c r="O22" s="246">
        <v>2.3219471524828097</v>
      </c>
      <c r="P22" s="247">
        <v>29</v>
      </c>
      <c r="Q22" s="248">
        <v>0</v>
      </c>
      <c r="R22" s="248">
        <v>43</v>
      </c>
    </row>
    <row r="23" spans="1:18" ht="16.5">
      <c r="A23" s="236" t="s">
        <v>117</v>
      </c>
      <c r="B23" s="237" t="s">
        <v>251</v>
      </c>
      <c r="C23" s="238" t="s">
        <v>67</v>
      </c>
      <c r="D23" s="239">
        <v>0.82915597572611222</v>
      </c>
      <c r="E23" s="240">
        <v>6618</v>
      </c>
      <c r="F23" s="241" t="s">
        <v>126</v>
      </c>
      <c r="G23" s="281" t="s">
        <v>197</v>
      </c>
      <c r="H23" s="242">
        <v>2</v>
      </c>
      <c r="I23" s="243">
        <v>755.91200000000003</v>
      </c>
      <c r="J23" s="244">
        <v>4.977078857152973E-2</v>
      </c>
      <c r="K23" s="244">
        <v>0.35148973757801638</v>
      </c>
      <c r="L23" s="244">
        <v>0.13361343648467017</v>
      </c>
      <c r="M23" s="245">
        <v>11.417999999999999</v>
      </c>
      <c r="N23" s="246">
        <v>0</v>
      </c>
      <c r="O23" s="246">
        <v>33.734085449099894</v>
      </c>
      <c r="P23" s="247">
        <v>10</v>
      </c>
      <c r="Q23" s="248">
        <v>0</v>
      </c>
      <c r="R23" s="248">
        <v>255</v>
      </c>
    </row>
    <row r="24" spans="1:18" ht="16.5">
      <c r="A24" s="236" t="s">
        <v>117</v>
      </c>
      <c r="B24" s="237" t="s">
        <v>223</v>
      </c>
      <c r="C24" s="238" t="s">
        <v>67</v>
      </c>
      <c r="D24" s="239">
        <v>0.8481481481481481</v>
      </c>
      <c r="E24" s="240">
        <v>3635</v>
      </c>
      <c r="F24" s="241" t="s">
        <v>122</v>
      </c>
      <c r="G24" s="281" t="s">
        <v>190</v>
      </c>
      <c r="H24" s="242">
        <v>1</v>
      </c>
      <c r="I24" s="243">
        <v>2278.8130000000001</v>
      </c>
      <c r="J24" s="244">
        <v>1.6315134534352189E-2</v>
      </c>
      <c r="K24" s="244">
        <v>0.33418746337389627</v>
      </c>
      <c r="L24" s="244">
        <v>0.12682041045052841</v>
      </c>
      <c r="M24" s="245">
        <v>10.657</v>
      </c>
      <c r="N24" s="246">
        <v>0</v>
      </c>
      <c r="O24" s="246">
        <v>2.6329496979348459</v>
      </c>
      <c r="P24" s="247">
        <v>4</v>
      </c>
      <c r="Q24" s="248">
        <v>0</v>
      </c>
      <c r="R24" s="248">
        <v>60</v>
      </c>
    </row>
    <row r="25" spans="1:18" ht="16.5">
      <c r="A25" s="236" t="s">
        <v>117</v>
      </c>
      <c r="B25" s="237" t="s">
        <v>226</v>
      </c>
      <c r="C25" s="238" t="s">
        <v>70</v>
      </c>
      <c r="D25" s="239">
        <v>0.78807692307692301</v>
      </c>
      <c r="E25" s="240">
        <v>9735</v>
      </c>
      <c r="F25" s="241" t="s">
        <v>122</v>
      </c>
      <c r="G25" s="281" t="s">
        <v>191</v>
      </c>
      <c r="H25" s="242">
        <v>1</v>
      </c>
      <c r="I25" s="243">
        <v>2485.7350000000001</v>
      </c>
      <c r="J25" s="244">
        <v>1.3464896095970805E-2</v>
      </c>
      <c r="K25" s="244">
        <v>0.39549034404808281</v>
      </c>
      <c r="L25" s="244">
        <v>0.25827370978805059</v>
      </c>
      <c r="M25" s="245">
        <v>16.105</v>
      </c>
      <c r="N25" s="246">
        <v>0</v>
      </c>
      <c r="O25" s="246">
        <v>47.149032378753162</v>
      </c>
      <c r="P25" s="247">
        <v>49</v>
      </c>
      <c r="Q25" s="248">
        <v>0</v>
      </c>
      <c r="R25" s="248">
        <v>1172</v>
      </c>
    </row>
  </sheetData>
  <phoneticPr fontId="3" type="noConversion"/>
  <conditionalFormatting sqref="C14:D25">
    <cfRule type="containsText" dxfId="21" priority="1" operator="containsText" text="F">
      <formula>NOT(ISERROR(SEARCH("F",C14)))</formula>
    </cfRule>
    <cfRule type="containsText" dxfId="20" priority="2" operator="containsText" text="D">
      <formula>NOT(ISERROR(SEARCH("D",C14)))</formula>
    </cfRule>
    <cfRule type="containsText" dxfId="19" priority="3" operator="containsText" text="C">
      <formula>NOT(ISERROR(SEARCH("C",C14)))</formula>
    </cfRule>
    <cfRule type="containsText" dxfId="18" priority="4" operator="containsText" text="B">
      <formula>NOT(ISERROR(SEARCH("B",C14)))</formula>
    </cfRule>
    <cfRule type="containsText" dxfId="17" priority="5" operator="containsText" text="A">
      <formula>NOT(ISERROR(SEARCH("A",C14)))</formula>
    </cfRule>
    <cfRule type="containsText" dxfId="1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2024-12-04T00:38:27Z</dcterms:modified>
</cp:coreProperties>
</file>