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4C24E4F9-1C93-49A6-B289-E6DD69E2C9B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명단'!$A$13:$R$28</definedName>
    <definedName name="_xlnm._FilterDatabase" localSheetId="4" hidden="1">운전자별!$A$4:$BR$32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운전자별!$A$1:$R$32</definedName>
    <definedName name="_xlnm.Print_Area" localSheetId="1">종합!$A$1:$L$128</definedName>
    <definedName name="_xlnm.Print_Area" localSheetId="3">차량별!$A$1:$T$23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23" i="60" l="1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F23" i="60" l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J57" i="12" a="1"/>
  <c r="G57" i="12" a="1"/>
  <c r="F57" i="12" a="1"/>
  <c r="H57" i="12" a="1"/>
  <c r="D57" i="12" a="1"/>
  <c r="E57" i="12" a="1"/>
  <c r="I57" i="12" a="1"/>
  <c r="D57" i="12" l="1"/>
  <c r="G57" i="12"/>
  <c r="J57" i="12"/>
  <c r="F57" i="12"/>
  <c r="I57" i="12"/>
  <c r="E57" i="12"/>
  <c r="H57" i="12"/>
  <c r="F14" i="60"/>
  <c r="F22" i="60"/>
  <c r="F15" i="60"/>
  <c r="F17" i="60"/>
  <c r="F16" i="60"/>
  <c r="F21" i="60"/>
  <c r="F13" i="60"/>
  <c r="F18" i="60"/>
  <c r="F19" i="60"/>
  <c r="F20" i="60"/>
  <c r="F12" i="60"/>
  <c r="F11" i="60"/>
  <c r="H70" i="12" l="1"/>
  <c r="G70" i="12"/>
  <c r="G72" i="12" l="1"/>
  <c r="G73" i="12"/>
  <c r="G77" i="12"/>
  <c r="G74" i="12"/>
  <c r="G76" i="12"/>
  <c r="G71" i="12"/>
  <c r="G75" i="12"/>
  <c r="H72" i="12"/>
  <c r="H76" i="12"/>
  <c r="H71" i="12"/>
  <c r="H75" i="12"/>
  <c r="H74" i="12"/>
  <c r="H77" i="12"/>
  <c r="H7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F70" i="12" l="1"/>
  <c r="B118" i="12"/>
  <c r="K70" i="12"/>
  <c r="I70" i="12"/>
  <c r="J70" i="12"/>
  <c r="F72" i="12" l="1"/>
  <c r="B119" i="12"/>
  <c r="B120" i="12"/>
  <c r="J75" i="12"/>
  <c r="J76" i="12"/>
  <c r="J73" i="12"/>
  <c r="J72" i="12"/>
  <c r="J77" i="12"/>
  <c r="J74" i="12"/>
  <c r="J71" i="12"/>
  <c r="I77" i="12"/>
  <c r="I74" i="12"/>
  <c r="I75" i="12"/>
  <c r="I76" i="12"/>
  <c r="I73" i="12"/>
  <c r="I72" i="12"/>
  <c r="I71" i="12"/>
  <c r="K75" i="12"/>
  <c r="K76" i="12"/>
  <c r="K73" i="12"/>
  <c r="U71" i="12"/>
  <c r="K77" i="12"/>
  <c r="K74" i="12"/>
  <c r="K72" i="12"/>
  <c r="K71" i="12"/>
  <c r="F77" i="12"/>
  <c r="F74" i="12"/>
  <c r="F75" i="12"/>
  <c r="F76" i="12"/>
  <c r="F73" i="12"/>
  <c r="F71" i="12"/>
  <c r="D119" i="12" l="1"/>
  <c r="G119" i="12"/>
  <c r="J10" i="12"/>
  <c r="J34" i="12" s="1"/>
  <c r="N28" i="12"/>
  <c r="N57" i="12" a="1"/>
  <c r="N57" i="12" l="1"/>
  <c r="K57" i="12" s="1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8" i="12"/>
  <c r="H119" i="12"/>
  <c r="G120" i="12"/>
  <c r="E118" i="12"/>
  <c r="I120" i="12"/>
  <c r="D118" i="12"/>
  <c r="J118" i="12"/>
  <c r="E120" i="12"/>
  <c r="G118" i="12"/>
  <c r="H120" i="12"/>
  <c r="I119" i="12"/>
  <c r="F118" i="12"/>
  <c r="F119" i="12"/>
  <c r="J120" i="12"/>
  <c r="J119" i="12"/>
  <c r="F120" i="12"/>
  <c r="E119" i="12"/>
  <c r="D120" i="12"/>
  <c r="H11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<sst xmlns="http://schemas.openxmlformats.org/spreadsheetml/2006/main" count="1323" uniqueCount="331">
  <si>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</si>
  <si>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</si>
  <si>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</si>
  <si>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</si>
  <si>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</si>
  <si>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</si>
  <si>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</si>
  <si>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</si>
  <si>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</si>
  <si>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</si>
  <si>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</si>
  <si>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</si>
  <si>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</si>
  <si>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</si>
  <si>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</si>
  <si>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</si>
  <si>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</si>
  <si>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</si>
  <si>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</si>
  <si>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</si>
  <si>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</si>
  <si>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</si>
  <si>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</si>
  <si>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</si>
  <si>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</si>
  <si>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</si>
  <si>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</si>
  <si>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</si>
  <si>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</si>
  <si>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</si>
  <si>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</si>
  <si>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</si>
  <si>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</si>
  <si>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</si>
  <si>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</si>
  <si>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</si>
  <si>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</si>
  <si>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</si>
  <si>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</si>
  <si>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</si>
  <si>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</si>
  <si>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</si>
  <si>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</si>
  <si>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</si>
  <si>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</si>
  <si>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</si>
  <si>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</si>
  <si>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</si>
  <si>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</si>
  <si>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</si>
  <si>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</si>
  <si>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</si>
  <si>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</si>
  <si>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</si>
  <si>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</si>
  <si>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</si>
  <si>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</si>
  <si>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</si>
  <si>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</si>
  <si>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</si>
  <si>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</si>
  <si>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</si>
  <si>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</si>
  <si>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</si>
  <si>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</si>
  <si>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</si>
  <si>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</si>
  <si>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</si>
  <si>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</si>
  <si>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</si>
  <si>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</si>
  <si>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</si>
  <si>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</si>
  <si>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</si>
  <si>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</si>
  <si>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</si>
  <si>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</si>
  <si>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</si>
  <si>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</si>
  <si>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</si>
  <si>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</si>
  <si>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</si>
  <si>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</si>
  <si>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</si>
  <si>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</si>
  <si>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</si>
  <si>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</si>
  <si>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</si>
  <si>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</si>
  <si>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</si>
  <si>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</si>
  <si>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</si>
  <si>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</si>
  <si>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</si>
  <si>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</si>
  <si>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</si>
  <si>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</si>
  <si>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</si>
  <si>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</si>
  <si>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</si>
  <si>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</si>
  <si>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</si>
  <si>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</si>
  <si>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</si>
  <si>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</si>
  <si>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</si>
  <si>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</si>
  <si>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</si>
  <si>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</si>
  <si>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</si>
  <si>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</si>
  <si>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</si>
  <si>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</si>
  <si>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</si>
  <si>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</si>
  <si>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인천제물포교통</t>
  </si>
  <si>
    <t>30</t>
  </si>
  <si>
    <t>78</t>
  </si>
  <si>
    <t>급행97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</si>
  <si>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</si>
  <si>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</si>
  <si>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</si>
  <si>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</si>
  <si>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</si>
  <si>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</si>
  <si>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</si>
  <si>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</si>
  <si>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</si>
  <si>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</si>
  <si>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</si>
  <si>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</si>
  <si>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</si>
  <si>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</si>
  <si>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</si>
  <si>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</si>
  <si>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</si>
  <si>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</si>
  <si>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</si>
  <si>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</si>
  <si>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</si>
  <si>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</si>
  <si>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</si>
  <si>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</si>
  <si>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</si>
  <si>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</si>
  <si>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</si>
  <si>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</si>
  <si>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</si>
  <si>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</si>
  <si>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</si>
  <si>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</si>
  <si>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</si>
  <si>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</si>
  <si>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</si>
  <si>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</si>
  <si>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</si>
  <si>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</si>
  <si>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</si>
  <si>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</si>
  <si>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</si>
  <si>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</si>
  <si>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</si>
  <si>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</si>
  <si>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</si>
  <si>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</si>
  <si>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</si>
  <si>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</si>
  <si>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</si>
  <si>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</si>
  <si>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인천제물포교통</t>
    <phoneticPr fontId="2" type="noConversion"/>
  </si>
  <si>
    <t>70바2602</t>
  </si>
  <si>
    <t>3030</t>
  </si>
  <si>
    <t>70바2688</t>
  </si>
  <si>
    <t>인천제물포교통30D1</t>
  </si>
  <si>
    <t>70바2712</t>
  </si>
  <si>
    <t>70바2713</t>
  </si>
  <si>
    <t>70바2765</t>
  </si>
  <si>
    <t>70바2783</t>
  </si>
  <si>
    <t>인천제물포교통30F1</t>
  </si>
  <si>
    <t>70바2829</t>
  </si>
  <si>
    <t>70바2837</t>
  </si>
  <si>
    <t>70바2608</t>
  </si>
  <si>
    <t>70바2445</t>
  </si>
  <si>
    <t>70바2831</t>
  </si>
  <si>
    <t>70바2832</t>
  </si>
  <si>
    <t>70바2834</t>
  </si>
  <si>
    <t>70바2835</t>
  </si>
  <si>
    <t>70바2854</t>
  </si>
  <si>
    <t>70바2858</t>
  </si>
  <si>
    <t>70바2859</t>
  </si>
  <si>
    <t>권인호</t>
  </si>
  <si>
    <t>김승호</t>
  </si>
  <si>
    <t>김종섭</t>
  </si>
  <si>
    <t>김종윤</t>
  </si>
  <si>
    <t>김혁길</t>
  </si>
  <si>
    <t>김현국</t>
  </si>
  <si>
    <t>남형우</t>
  </si>
  <si>
    <t>박광수</t>
  </si>
  <si>
    <t>박성수</t>
  </si>
  <si>
    <t>신철광</t>
  </si>
  <si>
    <t>안맹순</t>
  </si>
  <si>
    <t>이태식</t>
  </si>
  <si>
    <t>이한우</t>
  </si>
  <si>
    <t>조대식</t>
  </si>
  <si>
    <t>차명옥</t>
  </si>
  <si>
    <t>표정철</t>
  </si>
  <si>
    <t>하태권</t>
  </si>
  <si>
    <t>홍석하</t>
  </si>
  <si>
    <t>인천전체</t>
  </si>
  <si>
    <t>0%(0명)</t>
  </si>
  <si>
    <t>=</t>
  </si>
  <si>
    <t>▲</t>
  </si>
  <si>
    <t>인천제물포교통30C1</t>
  </si>
  <si>
    <t>인천제물포교통30D3</t>
  </si>
  <si>
    <t>인천제물포교통30D2</t>
  </si>
  <si>
    <t>7878</t>
  </si>
  <si>
    <t>인천제물포교통78F1</t>
  </si>
  <si>
    <t>급행97급행97</t>
  </si>
  <si>
    <t>인천제물포교통급행97D1</t>
  </si>
  <si>
    <t>인천제물포교통급행97F1</t>
  </si>
  <si>
    <t>인천제물포교통30B1</t>
  </si>
  <si>
    <t>인천제물포교통급행97D2</t>
  </si>
  <si>
    <t>인천제물포교통급행97D3</t>
  </si>
  <si>
    <t>V</t>
    <phoneticPr fontId="2" type="noConversion"/>
  </si>
  <si>
    <t>D</t>
    <phoneticPr fontId="2" type="noConversion"/>
  </si>
  <si>
    <t>개선율(유카전)</t>
  </si>
  <si>
    <t>순위</t>
  </si>
  <si>
    <t>인천제물포교통30F2</t>
  </si>
  <si>
    <t>인천제물포교통급행97D4</t>
  </si>
  <si>
    <t>인천제물포교통급행97D5</t>
  </si>
  <si>
    <t>70바2860</t>
  </si>
  <si>
    <t>김은범</t>
  </si>
  <si>
    <t>최준수</t>
  </si>
  <si>
    <t>인천제물포교통30B2</t>
  </si>
  <si>
    <t>▽</t>
  </si>
  <si>
    <t>인천제물포교통급행97B1</t>
  </si>
  <si>
    <t>인천제물포교통급행97D7</t>
  </si>
  <si>
    <t>인천제물포교통급행97D6</t>
  </si>
  <si>
    <t>류봉희</t>
  </si>
  <si>
    <t>이준용</t>
  </si>
  <si>
    <t>이형일</t>
  </si>
  <si>
    <t>정영수</t>
  </si>
  <si>
    <t>최준호</t>
  </si>
  <si>
    <t>A</t>
  </si>
  <si>
    <t>3%(1명)</t>
  </si>
  <si>
    <t>11%(1명)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</si>
  <si>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</si>
  <si>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</si>
  <si>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</si>
  <si>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</si>
  <si>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</si>
  <si>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</si>
  <si>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</si>
  <si>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급행97급행97C</t>
  </si>
  <si>
    <t>급행97급행97F</t>
  </si>
  <si>
    <t>인천제물포교통급행97C2</t>
  </si>
  <si>
    <t>급행97급행97D</t>
  </si>
  <si>
    <t>인천제물포교통급행97D8</t>
  </si>
  <si>
    <t>3030C</t>
  </si>
  <si>
    <t>인천제물포교통30C2</t>
  </si>
  <si>
    <t>3030F</t>
  </si>
  <si>
    <t>급행97급행97B</t>
  </si>
  <si>
    <t>NEW</t>
  </si>
  <si>
    <t>new</t>
  </si>
  <si>
    <t>인천제물포교통급행97F3</t>
  </si>
  <si>
    <t>인천제물포교통급행97B2</t>
  </si>
  <si>
    <t>3030B</t>
  </si>
  <si>
    <t>3030D</t>
  </si>
  <si>
    <t>인천제물포교통급행97C1</t>
  </si>
  <si>
    <t>인천제물포교통78D1</t>
  </si>
  <si>
    <t>급행97급행97A</t>
  </si>
  <si>
    <t>인천제물포교통급행97A1</t>
  </si>
  <si>
    <t>인천제물포교통급행97B3</t>
  </si>
  <si>
    <t>분석기간: 24.12.01~24.12.31</t>
    <phoneticPr fontId="2" type="noConversion"/>
  </si>
  <si>
    <t>24'12</t>
    <phoneticPr fontId="2" type="noConversion"/>
  </si>
  <si>
    <t>27위/(32개사)</t>
  </si>
  <si>
    <t>대비</t>
  </si>
  <si>
    <t>13%(4명)</t>
  </si>
  <si>
    <t>27%(8명)</t>
  </si>
  <si>
    <t>37%(11명)</t>
  </si>
  <si>
    <t>20%(4명)</t>
  </si>
  <si>
    <t>25%(2명)</t>
  </si>
  <si>
    <t>13%(1명)</t>
  </si>
  <si>
    <t>38%(3명)</t>
  </si>
  <si>
    <t>67%(6명)</t>
  </si>
  <si>
    <t>50%(1명)</t>
  </si>
  <si>
    <t>70바2770</t>
  </si>
  <si>
    <t>중형</t>
  </si>
  <si>
    <t>53022182190.674</t>
  </si>
  <si>
    <t>53066972664.115</t>
  </si>
  <si>
    <t>53083734558.836</t>
  </si>
  <si>
    <t>김정섭</t>
  </si>
  <si>
    <t>53086966465.992</t>
  </si>
  <si>
    <t>53041732914.762</t>
  </si>
  <si>
    <t>인천제물포교통급행97D9</t>
  </si>
  <si>
    <t>5302190150.415</t>
  </si>
  <si>
    <t>53051212761.82</t>
  </si>
  <si>
    <t>5301863150.614</t>
  </si>
  <si>
    <t>53054097328.612</t>
  </si>
  <si>
    <t>인천제물포교통30C5</t>
  </si>
  <si>
    <t>53063562172.667</t>
  </si>
  <si>
    <t>53089981791.298</t>
  </si>
  <si>
    <t>인천제물포교통30F3</t>
  </si>
  <si>
    <t>53085432694.064</t>
  </si>
  <si>
    <t>송재욱</t>
  </si>
  <si>
    <t>5303111588.06</t>
  </si>
  <si>
    <t>53096271485.592</t>
  </si>
  <si>
    <t>53053333264.233</t>
  </si>
  <si>
    <t>인천제물포교통30C4</t>
  </si>
  <si>
    <t>이상춘</t>
  </si>
  <si>
    <t>5307826304.186</t>
  </si>
  <si>
    <t>530857816.486</t>
  </si>
  <si>
    <t>인천제물포교통30C3</t>
  </si>
  <si>
    <t>53069925088.094</t>
  </si>
  <si>
    <t>53016552702.831</t>
  </si>
  <si>
    <t>5302847750.738</t>
  </si>
  <si>
    <t>53088428408.834</t>
  </si>
  <si>
    <t>7878C</t>
  </si>
  <si>
    <t>인천제물포교통78C1</t>
  </si>
  <si>
    <t>5309466598.65</t>
  </si>
  <si>
    <t>5305343456.246</t>
  </si>
  <si>
    <t>53021083078.24</t>
  </si>
  <si>
    <t>5305838881.502</t>
  </si>
  <si>
    <t>53015582748.583</t>
  </si>
  <si>
    <t>5303999354.961</t>
  </si>
  <si>
    <t>53017112664.213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</si>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</sst>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9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185" fontId="10" fillId="6" borderId="0" xfId="0" applyNumberFormat="1" applyFont="1" applyFill="1">
      <alignment vertical="center"/>
    </xf>
    <xf numFmtId="185" fontId="10" fillId="0" borderId="0" xfId="0" applyNumberFormat="1" applyFont="1">
      <alignment vertical="center"/>
    </xf>
    <xf numFmtId="180" fontId="63" fillId="13" borderId="0" xfId="0" applyNumberFormat="1" applyFont="1" applyFill="1" applyAlignment="1">
      <alignment horizontal="center" vertical="center"/>
    </xf>
    <xf numFmtId="180" fontId="63" fillId="6" borderId="0" xfId="0" applyNumberFormat="1" applyFont="1" applyFill="1" applyAlignment="1">
      <alignment horizontal="center" vertical="center"/>
    </xf>
    <xf numFmtId="185" fontId="79" fillId="10" borderId="29" xfId="0" applyNumberFormat="1" applyFont="1" applyFill="1" applyBorder="1" applyAlignment="1">
      <alignment horizontal="center" vertical="center" wrapText="1"/>
    </xf>
    <xf numFmtId="185" fontId="79" fillId="10" borderId="23" xfId="0" applyNumberFormat="1" applyFont="1" applyFill="1" applyBorder="1" applyAlignment="1">
      <alignment horizontal="center" vertical="center" wrapText="1"/>
    </xf>
    <xf numFmtId="180" fontId="38" fillId="16" borderId="0" xfId="562" applyNumberFormat="1" applyFont="1" applyFill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80" fontId="63" fillId="16" borderId="0" xfId="568" applyNumberFormat="1" applyFont="1" applyFill="1" applyAlignment="1">
      <alignment horizontal="center" vertical="center"/>
    </xf>
    <xf numFmtId="193" fontId="41" fillId="9" borderId="42" xfId="568" applyNumberFormat="1" applyFont="1" applyFill="1" applyBorder="1" applyAlignment="1">
      <alignment horizontal="center" vertical="center"/>
    </xf>
    <xf numFmtId="177" fontId="42" fillId="0" borderId="43" xfId="4" applyNumberFormat="1" applyFont="1" applyBorder="1" applyAlignment="1">
      <alignment horizontal="center" vertical="center" wrapText="1"/>
    </xf>
    <xf numFmtId="177" fontId="43" fillId="10" borderId="43" xfId="4" applyNumberFormat="1" applyFont="1" applyFill="1" applyBorder="1" applyAlignment="1">
      <alignment horizontal="center" vertical="center" wrapText="1"/>
    </xf>
    <xf numFmtId="9" fontId="43" fillId="0" borderId="44" xfId="569" applyFont="1" applyBorder="1" applyAlignment="1">
      <alignment horizontal="center" vertical="center"/>
    </xf>
    <xf numFmtId="194" fontId="41" fillId="9" borderId="45" xfId="568" applyNumberFormat="1" applyFont="1" applyFill="1" applyBorder="1" applyAlignment="1">
      <alignment horizontal="center" vertical="center"/>
    </xf>
    <xf numFmtId="9" fontId="80" fillId="0" borderId="46" xfId="569" applyFont="1" applyBorder="1" applyAlignment="1">
      <alignment horizontal="center" vertical="center"/>
    </xf>
    <xf numFmtId="178" fontId="80" fillId="0" borderId="46" xfId="569" applyNumberFormat="1" applyFont="1" applyBorder="1" applyAlignment="1">
      <alignment horizontal="center" vertical="center"/>
    </xf>
    <xf numFmtId="0" fontId="81" fillId="9" borderId="45" xfId="568" applyFont="1" applyFill="1" applyBorder="1" applyAlignment="1">
      <alignment horizontal="center" vertical="center"/>
    </xf>
    <xf numFmtId="178" fontId="42" fillId="0" borderId="47" xfId="569" applyNumberFormat="1" applyFont="1" applyBorder="1" applyAlignment="1">
      <alignment horizontal="right" vertical="center" wrapText="1"/>
    </xf>
    <xf numFmtId="10" fontId="43" fillId="10" borderId="47" xfId="569" applyNumberFormat="1" applyFont="1" applyFill="1" applyBorder="1" applyAlignment="1">
      <alignment horizontal="center" vertical="center" wrapText="1"/>
    </xf>
    <xf numFmtId="178" fontId="43" fillId="0" borderId="46" xfId="569" applyNumberFormat="1" applyFont="1" applyBorder="1" applyAlignment="1">
      <alignment horizontal="right" vertical="center"/>
    </xf>
    <xf numFmtId="0" fontId="41" fillId="9" borderId="48" xfId="568" applyFont="1" applyFill="1" applyBorder="1" applyAlignment="1">
      <alignment horizontal="center" vertical="center"/>
    </xf>
    <xf numFmtId="10" fontId="42" fillId="0" borderId="49" xfId="569" applyNumberFormat="1" applyFont="1" applyBorder="1" applyAlignment="1">
      <alignment horizontal="center" vertical="center" wrapText="1"/>
    </xf>
    <xf numFmtId="187" fontId="82" fillId="10" borderId="49" xfId="569" applyNumberFormat="1" applyFont="1" applyFill="1" applyBorder="1" applyAlignment="1">
      <alignment horizontal="centerContinuous" vertical="center"/>
    </xf>
    <xf numFmtId="187" fontId="82" fillId="10" borderId="50" xfId="569" applyNumberFormat="1" applyFont="1" applyFill="1" applyBorder="1" applyAlignment="1">
      <alignment horizontal="centerContinuous" vertical="center"/>
    </xf>
    <xf numFmtId="9" fontId="29" fillId="0" borderId="0" xfId="2" applyFont="1" applyFill="1" applyBorder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인천제물포교통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648-435B-BF0B-B985462A3E54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3F4-4D56-9DE5-BDC32F6395B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9C6-45AB-A77F-CA11324F606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A29-4524-9585-C737277E1DE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71-4D29-96C1-DC38B06C955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32-4037-AEC0-F18D1D54F6A9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F32-4037-AEC0-F18D1D54F6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1.8703212966418323</c:v>
                </c:pt>
                <c:pt idx="1">
                  <c:v>2.1749039625540454</c:v>
                </c:pt>
                <c:pt idx="2">
                  <c:v>2.126560743455836</c:v>
                </c:pt>
                <c:pt idx="3">
                  <c:v>2.0802752526703294</c:v>
                </c:pt>
                <c:pt idx="4">
                  <c:v>2.0042734979857362</c:v>
                </c:pt>
                <c:pt idx="5">
                  <c:v>1.8960121515333608</c:v>
                </c:pt>
                <c:pt idx="6">
                  <c:v>1.8380886431875543</c:v>
                </c:pt>
                <c:pt idx="7">
                  <c:v>1.7936088855561547</c:v>
                </c:pt>
                <c:pt idx="8">
                  <c:v>1.8396130929211192</c:v>
                </c:pt>
                <c:pt idx="9">
                  <c:v>1.923112974249948</c:v>
                </c:pt>
                <c:pt idx="10">
                  <c:v>1.9247127304988354</c:v>
                </c:pt>
                <c:pt idx="11">
                  <c:v>1.9735125961056681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</c:v>
                </c:pt>
                <c:pt idx="1">
                  <c:v>3.3333333333333333E-2</c:v>
                </c:pt>
                <c:pt idx="2">
                  <c:v>0.13333333333333333</c:v>
                </c:pt>
                <c:pt idx="3">
                  <c:v>0.26666666666666666</c:v>
                </c:pt>
                <c:pt idx="4">
                  <c:v>0.36666666666666664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0.25</c:v>
                </c:pt>
                <c:pt idx="1">
                  <c:v>0.1111111111111111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0.375</c:v>
                </c:pt>
                <c:pt idx="1">
                  <c:v>0.66666666666666663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0.125</c:v>
                </c:pt>
                <c:pt idx="1">
                  <c:v>0.1111111111111111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0.25</c:v>
                </c:pt>
                <c:pt idx="1">
                  <c:v>0.1111111111111111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3"/>
                <c:pt idx="0">
                  <c:v> 30 </c:v>
                </c:pt>
                <c:pt idx="1">
                  <c:v> 급행97 </c:v>
                </c:pt>
                <c:pt idx="2">
                  <c:v> 78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761217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479610</xdr:colOff>
      <xdr:row>13</xdr:row>
      <xdr:rowOff>143435</xdr:rowOff>
    </xdr:from>
    <xdr:to>
      <xdr:col>6</xdr:col>
      <xdr:colOff>636496</xdr:colOff>
      <xdr:row>15</xdr:row>
      <xdr:rowOff>42583</xdr:rowOff>
    </xdr:to>
    <xdr:sp macro="" textlink="$K$22">
      <xdr:nvSpPr>
        <xdr:cNvPr id="19" name="TextBox 18">
          <a:extLst>
            <a:ext uri="{FF2B5EF4-FFF2-40B4-BE49-F238E27FC236}">
              <a16:creationId xmlns:a16="http://schemas.microsoft.com/office/drawing/2014/main" id="{2D36283B-6247-44DB-B24C-BA38BAA6FC0B}"/>
            </a:ext>
          </a:extLst>
        </xdr:cNvPr>
        <xdr:cNvSpPr txBox="1"/>
      </xdr:nvSpPr>
      <xdr:spPr>
        <a:xfrm>
          <a:off x="4121522" y="43680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FEAE52-F46A-40B4-A53E-E0C410C871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89647</xdr:colOff>
      <xdr:row>14</xdr:row>
      <xdr:rowOff>280146</xdr:rowOff>
    </xdr:from>
    <xdr:to>
      <xdr:col>6</xdr:col>
      <xdr:colOff>257735</xdr:colOff>
      <xdr:row>15</xdr:row>
      <xdr:rowOff>224117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F6120D82-765E-4313-8020-974E27A9C5FF}"/>
            </a:ext>
          </a:extLst>
        </xdr:cNvPr>
        <xdr:cNvCxnSpPr/>
      </xdr:nvCxnSpPr>
      <xdr:spPr>
        <a:xfrm flipV="1">
          <a:off x="4605618" y="4796117"/>
          <a:ext cx="168088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3.85546875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108</v>
      </c>
      <c r="C2" s="56"/>
      <c r="D2" s="56"/>
      <c r="E2" s="56"/>
      <c r="F2" s="56"/>
      <c r="G2" s="56"/>
      <c r="H2" s="56"/>
      <c r="I2" s="56"/>
      <c r="J2" s="56"/>
      <c r="K2" s="298" t="s">
        <v>273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110</v>
      </c>
      <c r="C4" s="299" t="s">
        <v>38</v>
      </c>
      <c r="D4" s="299"/>
      <c r="E4" s="61" t="s">
        <v>109</v>
      </c>
      <c r="F4" s="61" t="s">
        <v>64</v>
      </c>
      <c r="G4" s="92" t="s">
        <v>112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274</v>
      </c>
      <c r="C5" s="300" t="s">
        <v>169</v>
      </c>
      <c r="D5" s="300"/>
      <c r="E5" s="62">
        <v>3</v>
      </c>
      <c r="F5" s="63">
        <v>22</v>
      </c>
      <c r="G5" s="93" t="s">
        <v>162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2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3"/>
      <c r="P9" s="303"/>
    </row>
    <row r="10" spans="1:28" ht="23.25" customHeight="1" thickBot="1">
      <c r="G10" s="6"/>
      <c r="H10" s="188" t="s">
        <v>89</v>
      </c>
      <c r="I10" s="189" t="s">
        <v>90</v>
      </c>
      <c r="J10" s="251" t="str">
        <f>C5</f>
        <v>인천제물포교통</v>
      </c>
      <c r="K10" s="190" t="s">
        <v>91</v>
      </c>
      <c r="X10" s="302"/>
      <c r="Z10" s="39"/>
      <c r="AA10" s="39"/>
      <c r="AB10" s="39"/>
    </row>
    <row r="11" spans="1:28" ht="23.25" customHeight="1" thickTop="1">
      <c r="G11" s="6"/>
      <c r="H11" s="281">
        <v>1</v>
      </c>
      <c r="I11" s="282">
        <v>2.0099999999999998</v>
      </c>
      <c r="J11" s="283">
        <v>1.8703212966418323</v>
      </c>
      <c r="K11" s="284"/>
      <c r="M11" s="2"/>
      <c r="Y11" s="304"/>
      <c r="Z11" s="305"/>
      <c r="AA11" s="296"/>
      <c r="AB11" s="39"/>
    </row>
    <row r="12" spans="1:28" ht="23.25" customHeight="1">
      <c r="G12" s="6"/>
      <c r="H12" s="285">
        <v>2</v>
      </c>
      <c r="I12" s="282">
        <v>2.3662575846193561</v>
      </c>
      <c r="J12" s="283">
        <v>2.1749039625540454</v>
      </c>
      <c r="K12" s="286">
        <v>0.16285045059321734</v>
      </c>
      <c r="M12" s="296"/>
      <c r="Y12" s="304"/>
      <c r="Z12" s="305"/>
      <c r="AA12" s="296"/>
      <c r="AB12" s="39"/>
    </row>
    <row r="13" spans="1:28" ht="23.25" customHeight="1">
      <c r="G13" s="6"/>
      <c r="H13" s="285">
        <v>3</v>
      </c>
      <c r="I13" s="282">
        <v>2.37</v>
      </c>
      <c r="J13" s="283">
        <v>2.126560743455836</v>
      </c>
      <c r="K13" s="287">
        <v>-2.222774887100698E-2</v>
      </c>
      <c r="M13" s="296"/>
      <c r="Y13" s="304"/>
      <c r="Z13" s="305"/>
      <c r="AA13" s="296"/>
      <c r="AB13" s="39"/>
    </row>
    <row r="14" spans="1:28" ht="23.25" customHeight="1">
      <c r="G14" s="6"/>
      <c r="H14" s="285">
        <v>4</v>
      </c>
      <c r="I14" s="282">
        <v>2.33</v>
      </c>
      <c r="J14" s="283">
        <v>2.0802752526703294</v>
      </c>
      <c r="K14" s="287">
        <v>-2.1765421433619037E-2</v>
      </c>
      <c r="M14" s="296"/>
      <c r="Y14" s="304"/>
      <c r="Z14" s="305"/>
      <c r="AA14" s="296"/>
      <c r="AB14" s="39"/>
    </row>
    <row r="15" spans="1:28" ht="23.25" customHeight="1">
      <c r="G15" s="6"/>
      <c r="H15" s="285">
        <v>5</v>
      </c>
      <c r="I15" s="282">
        <v>2.2850259626150282</v>
      </c>
      <c r="J15" s="283">
        <v>2.0042734979857362</v>
      </c>
      <c r="K15" s="287">
        <v>-3.6534470420216847E-2</v>
      </c>
      <c r="M15" s="296"/>
      <c r="Y15" s="304"/>
      <c r="Z15" s="305"/>
      <c r="AA15" s="296"/>
      <c r="AB15" s="39"/>
    </row>
    <row r="16" spans="1:28" ht="23.25" customHeight="1">
      <c r="G16" s="6"/>
      <c r="H16" s="285">
        <v>6</v>
      </c>
      <c r="I16" s="282">
        <v>2.0664933427553414</v>
      </c>
      <c r="J16" s="283">
        <v>1.8960121515333608</v>
      </c>
      <c r="K16" s="287">
        <v>-5.4015256181941473E-2</v>
      </c>
      <c r="M16" s="296"/>
      <c r="Y16" s="304"/>
      <c r="Z16" s="305"/>
      <c r="AA16" s="296"/>
      <c r="AB16" s="39"/>
    </row>
    <row r="17" spans="2:28" ht="23.25" customHeight="1">
      <c r="G17" s="6"/>
      <c r="H17" s="285">
        <v>7</v>
      </c>
      <c r="I17" s="282">
        <v>2.13</v>
      </c>
      <c r="J17" s="283">
        <v>1.8380886431875543</v>
      </c>
      <c r="K17" s="287">
        <v>-3.0550177802901812E-2</v>
      </c>
      <c r="M17" s="296"/>
      <c r="Y17" s="304"/>
      <c r="Z17" s="305"/>
      <c r="AA17" s="296"/>
      <c r="AB17" s="39"/>
    </row>
    <row r="18" spans="2:28" ht="23.25" customHeight="1">
      <c r="G18" s="6"/>
      <c r="H18" s="285">
        <v>8</v>
      </c>
      <c r="I18" s="282">
        <v>2.08</v>
      </c>
      <c r="J18" s="283">
        <v>1.7936088855561547</v>
      </c>
      <c r="K18" s="287">
        <v>-2.4198918695381377E-2</v>
      </c>
      <c r="M18" s="296"/>
      <c r="Y18" s="304"/>
      <c r="Z18" s="305"/>
      <c r="AA18" s="296"/>
      <c r="AB18" s="39"/>
    </row>
    <row r="19" spans="2:28" ht="23.25" customHeight="1">
      <c r="G19" s="6"/>
      <c r="H19" s="285">
        <v>9</v>
      </c>
      <c r="I19" s="282">
        <v>2.13</v>
      </c>
      <c r="J19" s="283">
        <v>1.8396130929211192</v>
      </c>
      <c r="K19" s="287">
        <v>2.5648962678226139E-2</v>
      </c>
      <c r="M19" s="296"/>
      <c r="Y19" s="304"/>
      <c r="Z19" s="305"/>
      <c r="AA19" s="296"/>
      <c r="AB19" s="39"/>
    </row>
    <row r="20" spans="2:28" ht="23.25" customHeight="1">
      <c r="G20" s="6"/>
      <c r="H20" s="285">
        <v>10</v>
      </c>
      <c r="I20" s="282">
        <v>2.25</v>
      </c>
      <c r="J20" s="283">
        <v>1.923112974249948</v>
      </c>
      <c r="K20" s="287">
        <v>4.5389914678330312E-2</v>
      </c>
      <c r="M20" s="296"/>
      <c r="Y20" s="304"/>
      <c r="Z20" s="305"/>
      <c r="AA20" s="296"/>
      <c r="AB20" s="39"/>
    </row>
    <row r="21" spans="2:28" ht="23.25" customHeight="1">
      <c r="G21" s="6"/>
      <c r="H21" s="285">
        <v>11</v>
      </c>
      <c r="I21" s="282">
        <v>2.17</v>
      </c>
      <c r="J21" s="283">
        <v>1.9247127304988354</v>
      </c>
      <c r="K21" s="287">
        <v>8.3185765491045061E-4</v>
      </c>
      <c r="M21" s="296"/>
      <c r="Y21" s="304"/>
      <c r="Z21" s="305"/>
      <c r="AA21" s="296"/>
      <c r="AB21" s="39"/>
    </row>
    <row r="22" spans="2:28" ht="23.25" customHeight="1">
      <c r="G22" s="6"/>
      <c r="H22" s="285">
        <v>12</v>
      </c>
      <c r="I22" s="282">
        <v>2.25</v>
      </c>
      <c r="J22" s="283">
        <v>1.9735125961056681</v>
      </c>
      <c r="K22" s="287">
        <v>2.5354363190700724E-2</v>
      </c>
      <c r="M22" s="296"/>
      <c r="Y22" s="304"/>
      <c r="Z22" s="305"/>
      <c r="AA22" s="296"/>
      <c r="AB22" s="39"/>
    </row>
    <row r="23" spans="2:28" ht="23.25" customHeight="1">
      <c r="G23" s="6"/>
      <c r="H23" s="288" t="s">
        <v>225</v>
      </c>
      <c r="I23" s="289">
        <v>0.11940298507462699</v>
      </c>
      <c r="J23" s="290">
        <v>5.5173033451052511E-2</v>
      </c>
      <c r="K23" s="291">
        <v>-6.4229951623574477E-2</v>
      </c>
      <c r="M23" s="296"/>
      <c r="Y23" s="304"/>
      <c r="Z23" s="305"/>
      <c r="AA23" s="296"/>
      <c r="AB23" s="39"/>
    </row>
    <row r="24" spans="2:28" ht="23.25" customHeight="1">
      <c r="H24" s="292" t="s">
        <v>226</v>
      </c>
      <c r="I24" s="293"/>
      <c r="J24" s="294" t="s">
        <v>275</v>
      </c>
      <c r="K24" s="295"/>
      <c r="M24" s="296"/>
      <c r="X24" s="2"/>
      <c r="Y24" s="2"/>
      <c r="AB24" s="39"/>
    </row>
    <row r="25" spans="2:28" ht="9" customHeight="1">
      <c r="M25" s="296"/>
      <c r="X25" s="2"/>
      <c r="Y25" s="2"/>
      <c r="AB25" s="296"/>
    </row>
    <row r="26" spans="2:28" ht="16.5" customHeight="1">
      <c r="B26" s="51" t="s">
        <v>124</v>
      </c>
      <c r="C26" s="51"/>
      <c r="D26" s="50"/>
      <c r="E26" s="50"/>
      <c r="F26" s="50"/>
      <c r="G26" s="50"/>
      <c r="H26" s="50"/>
      <c r="I26" s="50"/>
      <c r="J26" s="50"/>
      <c r="K26" s="50"/>
      <c r="M26" s="296" t="s">
        <v>223</v>
      </c>
      <c r="X26" s="2"/>
      <c r="Y26" s="2"/>
      <c r="AB26" s="296"/>
    </row>
    <row r="27" spans="2:28" ht="27.75" customHeight="1">
      <c r="B27" s="55" t="s">
        <v>62</v>
      </c>
      <c r="C27" s="55" t="s">
        <v>98</v>
      </c>
      <c r="D27" s="55" t="s">
        <v>100</v>
      </c>
      <c r="E27" s="55" t="s">
        <v>101</v>
      </c>
      <c r="F27" s="55" t="s">
        <v>102</v>
      </c>
      <c r="G27" s="55" t="s">
        <v>103</v>
      </c>
      <c r="H27" s="55" t="s">
        <v>6</v>
      </c>
      <c r="I27" s="55" t="s">
        <v>7</v>
      </c>
      <c r="J27" s="55" t="s">
        <v>104</v>
      </c>
      <c r="K27" s="55" t="s">
        <v>70</v>
      </c>
      <c r="M27" s="296"/>
      <c r="X27" s="2"/>
      <c r="Y27" s="2"/>
      <c r="AB27" s="296"/>
    </row>
    <row r="28" spans="2:28" ht="23.25" customHeight="1">
      <c r="B28" s="74" t="s">
        <v>208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68</v>
      </c>
      <c r="M28" s="296"/>
      <c r="N28" s="306" t="str">
        <f>C5</f>
        <v>인천제물포교통</v>
      </c>
      <c r="Y28" s="2"/>
    </row>
    <row r="29" spans="2:28" ht="22.5" customHeight="1">
      <c r="B29" s="247" t="s">
        <v>115</v>
      </c>
      <c r="C29" s="67">
        <v>12</v>
      </c>
      <c r="D29" s="68">
        <v>5.269087162673728E-2</v>
      </c>
      <c r="E29" s="68">
        <v>0.36370751608462731</v>
      </c>
      <c r="F29" s="68">
        <v>0.22065923877772395</v>
      </c>
      <c r="G29" s="69">
        <v>13.882777777777775</v>
      </c>
      <c r="H29" s="70">
        <v>1.6291672662769996</v>
      </c>
      <c r="I29" s="70">
        <v>37.210852590978483</v>
      </c>
      <c r="J29" s="71">
        <v>1.9930051914177813</v>
      </c>
      <c r="K29" s="72" t="s">
        <v>66</v>
      </c>
      <c r="M29" s="296"/>
      <c r="N29" s="39" t="s">
        <v>66</v>
      </c>
      <c r="O29" s="39">
        <v>28</v>
      </c>
      <c r="Y29" s="2"/>
    </row>
    <row r="30" spans="2:28" ht="22.5" customHeight="1">
      <c r="B30" s="52" t="s">
        <v>276</v>
      </c>
      <c r="C30" s="52"/>
      <c r="D30" s="65">
        <v>1.1156301493272127</v>
      </c>
      <c r="E30" s="65">
        <v>-1.5173514546038103E-2</v>
      </c>
      <c r="F30" s="65">
        <v>0.12714405001834428</v>
      </c>
      <c r="G30" s="65">
        <v>8.7740926501043592E-2</v>
      </c>
      <c r="H30" s="65">
        <v>2.0032080139520629</v>
      </c>
      <c r="I30" s="65">
        <v>1.0025910756851504</v>
      </c>
      <c r="J30" s="65">
        <v>-0.11512385285364124</v>
      </c>
      <c r="K30" s="66" t="s">
        <v>275</v>
      </c>
      <c r="M30" s="2" t="s">
        <v>159</v>
      </c>
      <c r="N30" s="307">
        <v>0</v>
      </c>
      <c r="O30" s="39">
        <v>0</v>
      </c>
      <c r="X30" s="2"/>
      <c r="Y30" s="2"/>
    </row>
    <row r="31" spans="2:28" ht="22.5" customHeight="1">
      <c r="M31" s="2" t="s">
        <v>160</v>
      </c>
      <c r="N31" s="307">
        <v>3.3333333333333333E-2</v>
      </c>
      <c r="O31" s="39">
        <v>1</v>
      </c>
      <c r="X31" s="2"/>
      <c r="Y31" s="2"/>
    </row>
    <row r="32" spans="2:28" ht="17.25" customHeight="1">
      <c r="B32" s="51" t="s">
        <v>125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114</v>
      </c>
      <c r="N32" s="307">
        <v>0.13333333333333333</v>
      </c>
      <c r="O32" s="39">
        <v>4</v>
      </c>
      <c r="X32" s="2"/>
      <c r="Y32" s="2"/>
    </row>
    <row r="33" spans="2:28" ht="22.5" customHeight="1">
      <c r="B33" s="59"/>
      <c r="C33" s="59"/>
      <c r="M33" s="2" t="s">
        <v>161</v>
      </c>
      <c r="N33" s="307">
        <v>0.26666666666666666</v>
      </c>
      <c r="O33" s="39">
        <v>8</v>
      </c>
      <c r="X33" s="2"/>
      <c r="Y33" s="2"/>
    </row>
    <row r="34" spans="2:28" ht="22.5" customHeight="1" thickBot="1">
      <c r="H34" s="191" t="s">
        <v>89</v>
      </c>
      <c r="I34" s="192" t="s">
        <v>90</v>
      </c>
      <c r="J34" s="250" t="str">
        <f>J10</f>
        <v>인천제물포교통</v>
      </c>
      <c r="K34" s="193" t="s">
        <v>113</v>
      </c>
      <c r="M34" s="2" t="s">
        <v>162</v>
      </c>
      <c r="N34" s="307">
        <v>0.36666666666666664</v>
      </c>
      <c r="O34" s="39">
        <v>11</v>
      </c>
      <c r="X34" s="2"/>
      <c r="Y34" s="2"/>
    </row>
    <row r="35" spans="2:28" ht="22.5" customHeight="1" thickTop="1">
      <c r="H35" s="198" t="s">
        <v>107</v>
      </c>
      <c r="I35" s="199" t="s">
        <v>68</v>
      </c>
      <c r="J35" s="200" t="s">
        <v>66</v>
      </c>
      <c r="K35" s="201"/>
      <c r="M35" s="2" t="s">
        <v>74</v>
      </c>
      <c r="N35" s="307">
        <v>0.2</v>
      </c>
      <c r="O35" s="39">
        <v>4</v>
      </c>
      <c r="X35" s="2"/>
      <c r="Z35" s="39"/>
      <c r="AA35" s="39"/>
      <c r="AB35" s="39"/>
    </row>
    <row r="36" spans="2:28" ht="21" customHeight="1">
      <c r="H36" s="194" t="s">
        <v>92</v>
      </c>
      <c r="I36" s="195">
        <v>9.4502228826151558E-2</v>
      </c>
      <c r="J36" s="196" t="s">
        <v>209</v>
      </c>
      <c r="K36" s="197">
        <v>-9.4502228826151558E-2</v>
      </c>
      <c r="M36" s="2"/>
      <c r="X36" s="2"/>
      <c r="Z36" s="39"/>
      <c r="AA36" s="39"/>
      <c r="AB36" s="39"/>
    </row>
    <row r="37" spans="2:28" ht="21" customHeight="1">
      <c r="H37" s="180" t="s">
        <v>93</v>
      </c>
      <c r="I37" s="172">
        <v>0.10222882615156018</v>
      </c>
      <c r="J37" s="181" t="s">
        <v>244</v>
      </c>
      <c r="K37" s="182">
        <v>-6.889549281822685E-2</v>
      </c>
      <c r="L37" s="4"/>
      <c r="M37" s="2"/>
      <c r="X37" s="2"/>
      <c r="Z37" s="39"/>
      <c r="AA37" s="39"/>
      <c r="AB37" s="39"/>
    </row>
    <row r="38" spans="2:28" ht="21" customHeight="1">
      <c r="H38" s="179" t="s">
        <v>94</v>
      </c>
      <c r="I38" s="172">
        <v>0.17830609212481427</v>
      </c>
      <c r="J38" s="181" t="s">
        <v>277</v>
      </c>
      <c r="K38" s="182">
        <v>-4.4972758791480938E-2</v>
      </c>
      <c r="L38" s="4"/>
      <c r="M38" s="2"/>
      <c r="X38" s="2"/>
      <c r="Z38" s="39"/>
      <c r="AA38" s="39"/>
      <c r="AB38" s="39"/>
    </row>
    <row r="39" spans="2:28" ht="21" customHeight="1">
      <c r="H39" s="179" t="s">
        <v>97</v>
      </c>
      <c r="I39" s="172">
        <v>0.22704309063893016</v>
      </c>
      <c r="J39" s="181" t="s">
        <v>278</v>
      </c>
      <c r="K39" s="182">
        <v>3.9623576027736501E-2</v>
      </c>
      <c r="L39" s="4"/>
      <c r="M39" s="2"/>
      <c r="X39" s="2"/>
      <c r="Z39" s="39"/>
      <c r="AA39" s="39"/>
      <c r="AB39" s="39"/>
    </row>
    <row r="40" spans="2:28" ht="21" customHeight="1">
      <c r="H40" s="183" t="s">
        <v>95</v>
      </c>
      <c r="I40" s="172">
        <v>0.22912332838038632</v>
      </c>
      <c r="J40" s="181" t="s">
        <v>279</v>
      </c>
      <c r="K40" s="182">
        <v>0.13754333828628032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96</v>
      </c>
      <c r="I41" s="185">
        <v>0.16879643387815751</v>
      </c>
      <c r="J41" s="186" t="s">
        <v>280</v>
      </c>
      <c r="K41" s="187">
        <v>3.1203566121842496E-2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1" t="s">
        <v>126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39"/>
    </row>
    <row r="44" spans="2:28" ht="30.75" customHeight="1">
      <c r="B44" s="55" t="s">
        <v>62</v>
      </c>
      <c r="C44" s="55" t="s">
        <v>99</v>
      </c>
      <c r="D44" s="55" t="s">
        <v>100</v>
      </c>
      <c r="E44" s="55" t="s">
        <v>101</v>
      </c>
      <c r="F44" s="55" t="s">
        <v>102</v>
      </c>
      <c r="G44" s="55" t="s">
        <v>103</v>
      </c>
      <c r="H44" s="55" t="s">
        <v>6</v>
      </c>
      <c r="I44" s="55" t="s">
        <v>7</v>
      </c>
      <c r="J44" s="55" t="s">
        <v>104</v>
      </c>
      <c r="K44" s="55" t="s">
        <v>70</v>
      </c>
      <c r="L44" s="4"/>
      <c r="M44" s="2"/>
      <c r="N44" s="39" t="s">
        <v>119</v>
      </c>
      <c r="X44" s="2"/>
      <c r="Z44" s="39"/>
      <c r="AA44" s="39"/>
      <c r="AB44" s="39"/>
    </row>
    <row r="45" spans="2:28" ht="22.5" customHeight="1">
      <c r="B45" s="246" t="s">
        <v>115</v>
      </c>
      <c r="C45" s="75">
        <v>1</v>
      </c>
      <c r="D45" s="76">
        <v>0.10584941675443255</v>
      </c>
      <c r="E45" s="76">
        <v>0.35932857988454447</v>
      </c>
      <c r="F45" s="76">
        <v>0.23862025887077384</v>
      </c>
      <c r="G45" s="77">
        <v>15.218319148936175</v>
      </c>
      <c r="H45" s="78">
        <v>2.4380217973902769</v>
      </c>
      <c r="I45" s="78">
        <v>46.049523641728285</v>
      </c>
      <c r="J45" s="79">
        <v>1.858876941289755</v>
      </c>
      <c r="K45" s="81" t="s">
        <v>74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47" t="s">
        <v>115</v>
      </c>
      <c r="C46" s="67">
        <v>2</v>
      </c>
      <c r="D46" s="68">
        <v>5.8745360525271469E-2</v>
      </c>
      <c r="E46" s="68">
        <v>0.33584621365292738</v>
      </c>
      <c r="F46" s="68">
        <v>0.21784556741959907</v>
      </c>
      <c r="G46" s="69">
        <v>11.406716981132075</v>
      </c>
      <c r="H46" s="70">
        <v>0.37120342370484782</v>
      </c>
      <c r="I46" s="70">
        <v>20.230313246241376</v>
      </c>
      <c r="J46" s="71">
        <v>2.1506451006885583</v>
      </c>
      <c r="K46" s="72" t="s">
        <v>160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47" t="s">
        <v>115</v>
      </c>
      <c r="C47" s="67">
        <v>3</v>
      </c>
      <c r="D47" s="68">
        <v>2.3694386134133289E-2</v>
      </c>
      <c r="E47" s="68">
        <v>0.3442178613675253</v>
      </c>
      <c r="F47" s="68">
        <v>0.22371035032757522</v>
      </c>
      <c r="G47" s="69">
        <v>11.648259259259257</v>
      </c>
      <c r="H47" s="70">
        <v>0.38225092719372994</v>
      </c>
      <c r="I47" s="70">
        <v>23.777611521494173</v>
      </c>
      <c r="J47" s="71">
        <v>2.1242115287382846</v>
      </c>
      <c r="K47" s="72" t="s">
        <v>161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47" t="s">
        <v>115</v>
      </c>
      <c r="C48" s="67">
        <v>4</v>
      </c>
      <c r="D48" s="68">
        <v>1.9303207426957587E-2</v>
      </c>
      <c r="E48" s="68">
        <v>0.34568062156525098</v>
      </c>
      <c r="F48" s="68">
        <v>0.22581819274094334</v>
      </c>
      <c r="G48" s="69">
        <v>11.90677777777778</v>
      </c>
      <c r="H48" s="70">
        <v>0.33873425322023942</v>
      </c>
      <c r="I48" s="70">
        <v>24.17799301665352</v>
      </c>
      <c r="J48" s="71">
        <v>2.0802752526703294</v>
      </c>
      <c r="K48" s="72" t="s">
        <v>161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47" t="s">
        <v>115</v>
      </c>
      <c r="C49" s="67">
        <v>5</v>
      </c>
      <c r="D49" s="68">
        <v>2.1538193180636829E-2</v>
      </c>
      <c r="E49" s="68">
        <v>0.34665970710415145</v>
      </c>
      <c r="F49" s="68">
        <v>0.21986213781867758</v>
      </c>
      <c r="G49" s="69">
        <v>12.799351851851851</v>
      </c>
      <c r="H49" s="70">
        <v>0.55920199000461024</v>
      </c>
      <c r="I49" s="70">
        <v>24.442305295131671</v>
      </c>
      <c r="J49" s="71">
        <v>2.0117891426233525</v>
      </c>
      <c r="K49" s="72" t="s">
        <v>161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47" t="s">
        <v>115</v>
      </c>
      <c r="C50" s="67">
        <v>6</v>
      </c>
      <c r="D50" s="68">
        <v>2.3783220407479051E-2</v>
      </c>
      <c r="E50" s="68">
        <v>0.3473456875289434</v>
      </c>
      <c r="F50" s="68">
        <v>0.20804765031136352</v>
      </c>
      <c r="G50" s="69">
        <v>14.116407407407408</v>
      </c>
      <c r="H50" s="70">
        <v>0.37112827365486639</v>
      </c>
      <c r="I50" s="70">
        <v>28.013825765287887</v>
      </c>
      <c r="J50" s="71">
        <v>1.8960749135106194</v>
      </c>
      <c r="K50" s="72" t="s">
        <v>66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47" t="s">
        <v>115</v>
      </c>
      <c r="C51" s="67">
        <v>7</v>
      </c>
      <c r="D51" s="68">
        <v>2.7371237716216079E-2</v>
      </c>
      <c r="E51" s="68">
        <v>0.3531465357845307</v>
      </c>
      <c r="F51" s="68">
        <v>0.20512358550702015</v>
      </c>
      <c r="G51" s="69">
        <v>15.156062499999996</v>
      </c>
      <c r="H51" s="70">
        <v>0.18751584743305619</v>
      </c>
      <c r="I51" s="70">
        <v>27.968613697465106</v>
      </c>
      <c r="J51" s="71">
        <v>1.8200097567593678</v>
      </c>
      <c r="K51" s="72" t="s">
        <v>66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47" t="s">
        <v>115</v>
      </c>
      <c r="C52" s="67">
        <v>8</v>
      </c>
      <c r="D52" s="68">
        <v>3.3121632961221975E-2</v>
      </c>
      <c r="E52" s="68">
        <v>0.35537719437719822</v>
      </c>
      <c r="F52" s="68">
        <v>0.19275949364726738</v>
      </c>
      <c r="G52" s="69">
        <v>16.073550000000001</v>
      </c>
      <c r="H52" s="70">
        <v>0.18897989573261506</v>
      </c>
      <c r="I52" s="70">
        <v>30.556135419500741</v>
      </c>
      <c r="J52" s="71">
        <v>1.7936088855561547</v>
      </c>
      <c r="K52" s="72" t="s">
        <v>69</v>
      </c>
      <c r="M52" s="2"/>
      <c r="N52" s="39">
        <v>1</v>
      </c>
      <c r="X52" s="2"/>
      <c r="Z52" s="39"/>
      <c r="AA52" s="39"/>
      <c r="AB52" s="39"/>
    </row>
    <row r="53" spans="2:28" ht="22.5" customHeight="1">
      <c r="B53" s="247" t="s">
        <v>115</v>
      </c>
      <c r="C53" s="67">
        <v>9</v>
      </c>
      <c r="D53" s="68">
        <v>3.3458548319096768E-2</v>
      </c>
      <c r="E53" s="68">
        <v>0.35312028291566067</v>
      </c>
      <c r="F53" s="68">
        <v>0.20242512773352389</v>
      </c>
      <c r="G53" s="69">
        <v>15.377000000000001</v>
      </c>
      <c r="H53" s="70">
        <v>0.35017160743241571</v>
      </c>
      <c r="I53" s="70">
        <v>32.415515393206661</v>
      </c>
      <c r="J53" s="71">
        <v>1.8396130929211192</v>
      </c>
      <c r="K53" s="72" t="s">
        <v>224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47" t="s">
        <v>115</v>
      </c>
      <c r="C54" s="67">
        <v>10</v>
      </c>
      <c r="D54" s="68">
        <v>3.6634757077129251E-2</v>
      </c>
      <c r="E54" s="68">
        <v>0.35771567382969088</v>
      </c>
      <c r="F54" s="68">
        <v>0.21844571672080923</v>
      </c>
      <c r="G54" s="69">
        <v>14.715952380952379</v>
      </c>
      <c r="H54" s="70">
        <v>1.3320893022934168</v>
      </c>
      <c r="I54" s="70">
        <v>44.138816063363358</v>
      </c>
      <c r="J54" s="71">
        <v>1.923112974249948</v>
      </c>
      <c r="K54" s="72" t="s">
        <v>66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47" t="s">
        <v>115</v>
      </c>
      <c r="C55" s="67">
        <v>11</v>
      </c>
      <c r="D55" s="68">
        <v>4.1012317096350198E-2</v>
      </c>
      <c r="E55" s="68">
        <v>0.36438252765325257</v>
      </c>
      <c r="F55" s="68">
        <v>0.22536295057863268</v>
      </c>
      <c r="G55" s="69">
        <v>14.225949999999997</v>
      </c>
      <c r="H55" s="70">
        <v>1.0880720191901101</v>
      </c>
      <c r="I55" s="70">
        <v>45.032670258014008</v>
      </c>
      <c r="J55" s="71">
        <v>1.9247127304988354</v>
      </c>
      <c r="K55" s="72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47" t="s">
        <v>115</v>
      </c>
      <c r="C56" s="67">
        <v>12</v>
      </c>
      <c r="D56" s="68">
        <v>5.269087162673728E-2</v>
      </c>
      <c r="E56" s="68">
        <v>0.36370751608462731</v>
      </c>
      <c r="F56" s="68">
        <v>0.22065923877772395</v>
      </c>
      <c r="G56" s="69">
        <v>13.882777777777775</v>
      </c>
      <c r="H56" s="70">
        <v>1.6291672662769996</v>
      </c>
      <c r="I56" s="70">
        <v>37.210852590978483</v>
      </c>
      <c r="J56" s="71">
        <v>1.9930051914177813</v>
      </c>
      <c r="K56" s="72" t="s">
        <v>66</v>
      </c>
      <c r="M56" s="2"/>
      <c r="N56" s="39">
        <v>2</v>
      </c>
      <c r="X56" s="2"/>
      <c r="Z56" s="39"/>
      <c r="AA56" s="39"/>
      <c r="AB56" s="39"/>
    </row>
    <row r="57" spans="2:28" ht="25.5" customHeight="1">
      <c r="B57" s="52" t="s">
        <v>105</v>
      </c>
      <c r="C57" s="52"/>
      <c r="D57" s="65" cm="1">
        <f t="array" aca="1" ref="D57" ca="1">(INDIRECT(ADDRESS(ROW()-1,COLUMN()))/INDIRECT(ADDRESS(ROW()-2,COLUMN())))-1</f>
        <v>0.28475724751056286</v>
      </c>
      <c r="E57" s="65" cm="1">
        <f t="array" aca="1" ref="E57" ca="1">(INDIRECT(ADDRESS(ROW()-1,COLUMN()))/INDIRECT(ADDRESS(ROW()-2,COLUMN())))-1</f>
        <v>-1.8524806141846373E-3</v>
      </c>
      <c r="F57" s="65" cm="1">
        <f t="array" aca="1" ref="F57" ca="1">(INDIRECT(ADDRESS(ROW()-1,COLUMN()))/INDIRECT(ADDRESS(ROW()-2,COLUMN())))-1</f>
        <v>-2.0871717329009387E-2</v>
      </c>
      <c r="G57" s="65" cm="1">
        <f t="array" aca="1" ref="G57" ca="1">(INDIRECT(ADDRESS(ROW()-1,COLUMN()))/INDIRECT(ADDRESS(ROW()-2,COLUMN())))-1</f>
        <v>-2.412297401735719E-2</v>
      </c>
      <c r="H57" s="65" cm="1">
        <f t="array" aca="1" ref="H57" ca="1">(INDIRECT(ADDRESS(ROW()-1,COLUMN()))/INDIRECT(ADDRESS(ROW()-2,COLUMN())))-1</f>
        <v>0.49729727218759434</v>
      </c>
      <c r="I57" s="65" cm="1">
        <f t="array" aca="1" ref="I57" ca="1">(INDIRECT(ADDRESS(ROW()-1,COLUMN()))/INDIRECT(ADDRESS(ROW()-2,COLUMN())))-1</f>
        <v>-0.17369206894062772</v>
      </c>
      <c r="J57" s="65" cm="1">
        <f t="array" aca="1" ref="J57" ca="1">(INDIRECT(ADDRESS(ROW()-1,COLUMN()))/INDIRECT(ADDRESS(ROW()-2,COLUMN())))-1</f>
        <v>3.5481898070703899E-2</v>
      </c>
      <c r="K57" s="73" t="str" cm="1">
        <f t="array" aca="1" ref="K57" ca="1">_xlfn.IFS(N57=0,"등급유지",N57&gt;0,N57&amp;"등급 상승",N57&lt;0,N57&amp;"등급 하락")</f>
        <v>등급유지</v>
      </c>
      <c r="M57" s="308"/>
      <c r="N57" s="39" cm="1">
        <f t="array" aca="1" ref="N57" ca="1">(INDIRECT(ADDRESS(ROW()-1,COLUMN()))-INDIRECT(ADDRESS(ROW()-2,COLUMN())))</f>
        <v>0</v>
      </c>
      <c r="O57" s="39" t="s">
        <v>120</v>
      </c>
      <c r="X57" s="309"/>
      <c r="Z57" s="310"/>
      <c r="AA57" s="39"/>
      <c r="AB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8"/>
      <c r="N58" s="2"/>
      <c r="O58" s="2"/>
      <c r="X58" s="309"/>
      <c r="Z58" s="310"/>
      <c r="AA58" s="39"/>
      <c r="AB58" s="39"/>
    </row>
    <row r="59" spans="2:28" ht="18" customHeight="1">
      <c r="B59" s="51" t="s">
        <v>127</v>
      </c>
      <c r="C59" s="51"/>
      <c r="D59" s="50"/>
      <c r="E59" s="50"/>
      <c r="F59" s="50"/>
      <c r="G59" s="50"/>
      <c r="H59" s="50"/>
      <c r="I59" s="50"/>
      <c r="J59" s="50"/>
      <c r="K59" s="50"/>
      <c r="M59" s="308"/>
      <c r="X59" s="309"/>
      <c r="Z59" s="310"/>
      <c r="AA59" s="39"/>
      <c r="AB59" s="39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308"/>
      <c r="X60" s="309"/>
      <c r="Z60" s="310"/>
      <c r="AA60" s="39"/>
      <c r="AB60" s="39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308"/>
      <c r="N61" s="309"/>
      <c r="P61" s="310"/>
      <c r="AA61" s="297"/>
    </row>
    <row r="62" spans="2:28" ht="25.5" customHeight="1">
      <c r="B62" s="47"/>
      <c r="C62" s="47"/>
      <c r="D62" s="48"/>
      <c r="M62" s="308"/>
      <c r="N62" s="309"/>
      <c r="P62" s="310"/>
      <c r="AA62" s="297"/>
    </row>
    <row r="63" spans="2:28" ht="25.5" customHeight="1">
      <c r="B63" s="47"/>
      <c r="C63" s="47"/>
      <c r="D63" s="48"/>
      <c r="M63" s="308"/>
      <c r="N63" s="309"/>
      <c r="P63" s="310"/>
      <c r="AA63" s="297"/>
    </row>
    <row r="64" spans="2:28" ht="25.5" customHeight="1">
      <c r="B64" s="47"/>
      <c r="C64" s="47"/>
      <c r="D64" s="48"/>
      <c r="M64" s="308"/>
      <c r="N64" s="309"/>
      <c r="P64" s="310"/>
      <c r="AA64" s="297"/>
    </row>
    <row r="65" spans="2:27" ht="25.5" customHeight="1">
      <c r="B65" s="47"/>
      <c r="C65" s="47"/>
      <c r="D65" s="48"/>
      <c r="M65" s="308"/>
      <c r="N65" s="309"/>
      <c r="P65" s="310"/>
      <c r="AA65" s="297"/>
    </row>
    <row r="66" spans="2:27" ht="25.5" customHeight="1">
      <c r="B66" s="47"/>
      <c r="C66" s="47"/>
      <c r="D66" s="48"/>
      <c r="M66" s="308"/>
      <c r="N66" s="309"/>
      <c r="P66" s="310"/>
      <c r="AA66" s="297"/>
    </row>
    <row r="67" spans="2:27" ht="25.5" customHeight="1">
      <c r="B67" s="47"/>
      <c r="C67" s="47"/>
      <c r="D67" s="48"/>
      <c r="M67" s="308"/>
      <c r="N67" s="309"/>
      <c r="P67" s="310"/>
      <c r="AA67" s="297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08"/>
      <c r="N68" s="309"/>
      <c r="P68" s="310"/>
      <c r="AA68" s="297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308"/>
      <c r="N69" s="309"/>
      <c r="P69" s="310"/>
      <c r="AA69" s="297"/>
    </row>
    <row r="70" spans="2:27" ht="25.5" customHeight="1" thickBot="1">
      <c r="B70" s="202" t="s">
        <v>89</v>
      </c>
      <c r="C70" s="203" t="s">
        <v>116</v>
      </c>
      <c r="D70" s="203" t="s">
        <v>118</v>
      </c>
      <c r="E70" s="203" t="s">
        <v>117</v>
      </c>
      <c r="F70" s="203" t="str">
        <f>IFERROR(INDEX(#REF!,MATCH(종합!$C$5&amp;4,#REF!,0),2),"")</f>
        <v/>
      </c>
      <c r="G70" s="203" t="str">
        <f>IFERROR(INDEX(#REF!,MATCH(종합!$C$5&amp;5,#REF!,0),2),"")</f>
        <v/>
      </c>
      <c r="H70" s="203" t="str">
        <f>IFERROR(INDEX(#REF!,MATCH(종합!$C$5&amp;6,#REF!,0),2),"")</f>
        <v/>
      </c>
      <c r="I70" s="203" t="str">
        <f>IFERROR(INDEX(#REF!,MATCH(종합!$C$5&amp;7,#REF!,0),2),"")</f>
        <v/>
      </c>
      <c r="J70" s="203" t="str">
        <f>IFERROR(INDEX(#REF!,MATCH(종합!$C$5&amp;8,#REF!,0),2),"")</f>
        <v/>
      </c>
      <c r="K70" s="204" t="str">
        <f>IFERROR(INDEX(#REF!,MATCH(종합!$C$5&amp;9,#REF!,0),2),"")</f>
        <v/>
      </c>
      <c r="M70" s="311">
        <v>1</v>
      </c>
      <c r="N70" s="312">
        <v>2</v>
      </c>
      <c r="O70" s="312">
        <v>3</v>
      </c>
      <c r="P70" s="311"/>
      <c r="Q70" s="312"/>
      <c r="R70" s="312"/>
      <c r="S70" s="311"/>
      <c r="T70" s="312"/>
      <c r="U70" s="313"/>
      <c r="AA70" s="297"/>
    </row>
    <row r="71" spans="2:27" ht="25.5" customHeight="1" thickTop="1">
      <c r="B71" s="207" t="s">
        <v>107</v>
      </c>
      <c r="C71" s="208" t="s">
        <v>66</v>
      </c>
      <c r="D71" s="209" t="s">
        <v>66</v>
      </c>
      <c r="E71" s="209" t="s">
        <v>66</v>
      </c>
      <c r="F71" s="209" t="str">
        <f>IFERROR(INDEX(#REF!,MATCH(종합!$C$5&amp;종합!F$70,#REF!,0),15),"")</f>
        <v/>
      </c>
      <c r="G71" s="209" t="str">
        <f>IFERROR(INDEX(#REF!,MATCH(종합!$C$5&amp;종합!G$70,#REF!,0),15),"")</f>
        <v/>
      </c>
      <c r="H71" s="209" t="str">
        <f>IFERROR(INDEX(#REF!,MATCH(종합!$C$5&amp;종합!H$70,#REF!,0),15),"")</f>
        <v/>
      </c>
      <c r="I71" s="209" t="str">
        <f>IFERROR(INDEX(#REF!,MATCH(종합!$C$5&amp;종합!I$70,#REF!,0),15),"")</f>
        <v/>
      </c>
      <c r="J71" s="209" t="str">
        <f>IFERROR(INDEX(#REF!,MATCH(종합!$C$5&amp;종합!J$70,#REF!,0),15),"")</f>
        <v/>
      </c>
      <c r="K71" s="209" t="str">
        <f>IFERROR(INDEX(#REF!,MATCH(종합!$C$5&amp;종합!K$70,#REF!,0),15),"")</f>
        <v/>
      </c>
      <c r="M71" s="311" t="s">
        <v>116</v>
      </c>
      <c r="N71" s="311" t="s">
        <v>118</v>
      </c>
      <c r="O71" s="311" t="s">
        <v>117</v>
      </c>
      <c r="P71" s="311"/>
      <c r="Q71" s="311"/>
      <c r="R71" s="311"/>
      <c r="S71" s="311"/>
      <c r="T71" s="311"/>
      <c r="U71" s="308" t="str">
        <f t="shared" ref="U71" si="0">K70</f>
        <v/>
      </c>
      <c r="AA71" s="297"/>
    </row>
    <row r="72" spans="2:27" ht="25.5" customHeight="1">
      <c r="B72" s="205" t="s">
        <v>92</v>
      </c>
      <c r="C72" s="195" t="s">
        <v>209</v>
      </c>
      <c r="D72" s="195" t="s">
        <v>209</v>
      </c>
      <c r="E72" s="195" t="s">
        <v>209</v>
      </c>
      <c r="F72" s="195" t="str">
        <f>IFERROR(ROUND(SUMIFS(#REF!,#REF!,종합!$C$5,#REF!,종합!F$70)/SUMIFS(#REF!,#REF!,종합!$C$5,#REF!,종합!F$70)*100,0)&amp;"%("&amp;SUMIFS(#REF!,#REF!,종합!$C$5,#REF!,종합!F$70)&amp;"명)","")</f>
        <v/>
      </c>
      <c r="G72" s="195" t="str">
        <f>IFERROR(ROUND(SUMIFS(#REF!,#REF!,종합!$C$5,#REF!,종합!G$70)/SUMIFS(#REF!,#REF!,종합!$C$5,#REF!,종합!G$70)*100,0)&amp;"%("&amp;SUMIFS(#REF!,#REF!,종합!$C$5,#REF!,종합!G$70)&amp;"명)","")</f>
        <v/>
      </c>
      <c r="H72" s="195" t="str">
        <f>IFERROR(ROUND(SUMIFS(#REF!,#REF!,종합!$C$5,#REF!,종합!H$70)/SUMIFS(#REF!,#REF!,종합!$C$5,#REF!,종합!H$70)*100,0)&amp;"%("&amp;SUMIFS(#REF!,#REF!,종합!$C$5,#REF!,종합!H$70)&amp;"명)","")</f>
        <v/>
      </c>
      <c r="I72" s="195" t="str">
        <f>IFERROR(ROUND(SUMIFS(#REF!,#REF!,종합!$C$5,#REF!,종합!I$70)/SUMIFS(#REF!,#REF!,종합!$C$5,#REF!,종합!I$70)*100,0)&amp;"%("&amp;SUMIFS(#REF!,#REF!,종합!$C$5,#REF!,종합!I$70)&amp;"명)","")</f>
        <v/>
      </c>
      <c r="J72" s="195" t="str">
        <f>IFERROR(ROUND(SUMIFS(#REF!,#REF!,종합!$C$5,#REF!,종합!J$70)/SUMIFS(#REF!,#REF!,종합!$C$5,#REF!,종합!J$70)*100,0)&amp;"%("&amp;SUMIFS(#REF!,#REF!,종합!$C$5,#REF!,종합!J$70)&amp;"명)","")</f>
        <v/>
      </c>
      <c r="K72" s="206" t="str">
        <f>IFERROR(ROUND(SUMIFS(#REF!,#REF!,종합!$C$5,#REF!,종합!K$70)/SUMIFS(#REF!,#REF!,종합!$C$5,#REF!,종합!K$70)*100,0)&amp;"%("&amp;SUMIFS(#REF!,#REF!,종합!$C$5,#REF!,종합!K$70)&amp;"명)","")</f>
        <v/>
      </c>
      <c r="M72" s="308"/>
      <c r="N72" s="309"/>
      <c r="P72" s="310"/>
      <c r="AA72" s="297"/>
    </row>
    <row r="73" spans="2:27" ht="25.5" customHeight="1">
      <c r="B73" s="171" t="s">
        <v>93</v>
      </c>
      <c r="C73" s="173" t="s">
        <v>209</v>
      </c>
      <c r="D73" s="173" t="s">
        <v>209</v>
      </c>
      <c r="E73" s="173" t="s">
        <v>209</v>
      </c>
      <c r="F73" s="173" t="str">
        <f>IFERROR(ROUND(SUMIFS(#REF!,#REF!,종합!$C$5,#REF!,종합!F$70)/SUMIFS(#REF!,#REF!,종합!$C$5,#REF!,종합!F$70)*100,0)&amp;"%("&amp;SUMIFS(#REF!,#REF!,종합!$C$5,#REF!,종합!F$70)&amp;"명)","")</f>
        <v/>
      </c>
      <c r="G73" s="173" t="str">
        <f>IFERROR(ROUND(SUMIFS(#REF!,#REF!,종합!$C$5,#REF!,종합!G$70)/SUMIFS(#REF!,#REF!,종합!$C$5,#REF!,종합!G$70)*100,0)&amp;"%("&amp;SUMIFS(#REF!,#REF!,종합!$C$5,#REF!,종합!G$70)&amp;"명)","")</f>
        <v/>
      </c>
      <c r="H73" s="173" t="str">
        <f>IFERROR(ROUND(SUMIFS(#REF!,#REF!,종합!$C$5,#REF!,종합!H$70)/SUMIFS(#REF!,#REF!,종합!$C$5,#REF!,종합!H$70)*100,0)&amp;"%("&amp;SUMIFS(#REF!,#REF!,종합!$C$5,#REF!,종합!H$70)&amp;"명)","")</f>
        <v/>
      </c>
      <c r="I73" s="173" t="str">
        <f>IFERROR(ROUND(SUMIFS(#REF!,#REF!,종합!$C$5,#REF!,종합!I$70)/SUMIFS(#REF!,#REF!,종합!$C$5,#REF!,종합!I$70)*100,0)&amp;"%("&amp;SUMIFS(#REF!,#REF!,종합!$C$5,#REF!,종합!I$70)&amp;"명)","")</f>
        <v/>
      </c>
      <c r="J73" s="173" t="str">
        <f>IFERROR(ROUND(SUMIFS(#REF!,#REF!,종합!$C$5,#REF!,종합!J$70)/SUMIFS(#REF!,#REF!,종합!$C$5,#REF!,종합!J$70)*100,0)&amp;"%("&amp;SUMIFS(#REF!,#REF!,종합!$C$5,#REF!,종합!J$70)&amp;"명)","")</f>
        <v/>
      </c>
      <c r="K73" s="174" t="str">
        <f>IFERROR(ROUND(SUMIFS(#REF!,#REF!,종합!$C$5,#REF!,종합!K$70)/SUMIFS(#REF!,#REF!,종합!$C$5,#REF!,종합!K$70)*100,0)&amp;"%("&amp;SUMIFS(#REF!,#REF!,종합!$C$5,#REF!,종합!K$70)&amp;"명)","")</f>
        <v/>
      </c>
      <c r="M73" s="314">
        <v>0</v>
      </c>
      <c r="N73" s="314">
        <v>0</v>
      </c>
      <c r="O73" s="314">
        <v>0</v>
      </c>
      <c r="P73" s="314"/>
      <c r="Q73" s="314"/>
      <c r="R73" s="314"/>
      <c r="S73" s="314"/>
      <c r="T73" s="314"/>
      <c r="AA73" s="297"/>
    </row>
    <row r="74" spans="2:27" ht="25.5" customHeight="1">
      <c r="B74" s="170" t="s">
        <v>94</v>
      </c>
      <c r="C74" s="173" t="s">
        <v>281</v>
      </c>
      <c r="D74" s="173" t="s">
        <v>245</v>
      </c>
      <c r="E74" s="173" t="s">
        <v>209</v>
      </c>
      <c r="F74" s="173" t="str">
        <f>IFERROR(ROUND(SUMIFS(#REF!,#REF!,종합!$C$5,#REF!,종합!F$70)/SUMIFS(#REF!,#REF!,종합!$C$5,#REF!,종합!F$70)*100,0)&amp;"%("&amp;SUMIFS(#REF!,#REF!,종합!$C$5,#REF!,종합!F$70)&amp;"명)","")</f>
        <v/>
      </c>
      <c r="G74" s="173" t="str">
        <f>IFERROR(ROUND(SUMIFS(#REF!,#REF!,종합!$C$5,#REF!,종합!G$70)/SUMIFS(#REF!,#REF!,종합!$C$5,#REF!,종합!G$70)*100,0)&amp;"%("&amp;SUMIFS(#REF!,#REF!,종합!$C$5,#REF!,종합!G$70)&amp;"명)","")</f>
        <v/>
      </c>
      <c r="H74" s="173" t="str">
        <f>IFERROR(ROUND(SUMIFS(#REF!,#REF!,종합!$C$5,#REF!,종합!H$70)/SUMIFS(#REF!,#REF!,종합!$C$5,#REF!,종합!H$70)*100,0)&amp;"%("&amp;SUMIFS(#REF!,#REF!,종합!$C$5,#REF!,종합!H$70)&amp;"명)","")</f>
        <v/>
      </c>
      <c r="I74" s="173" t="str">
        <f>IFERROR(ROUND(SUMIFS(#REF!,#REF!,종합!$C$5,#REF!,종합!I$70)/SUMIFS(#REF!,#REF!,종합!$C$5,#REF!,종합!I$70)*100,0)&amp;"%("&amp;SUMIFS(#REF!,#REF!,종합!$C$5,#REF!,종합!I$70)&amp;"명)","")</f>
        <v/>
      </c>
      <c r="J74" s="173" t="str">
        <f>IFERROR(ROUND(SUMIFS(#REF!,#REF!,종합!$C$5,#REF!,종합!J$70)/SUMIFS(#REF!,#REF!,종합!$C$5,#REF!,종합!J$70)*100,0)&amp;"%("&amp;SUMIFS(#REF!,#REF!,종합!$C$5,#REF!,종합!J$70)&amp;"명)","")</f>
        <v/>
      </c>
      <c r="K74" s="174" t="str">
        <f>IFERROR(ROUND(SUMIFS(#REF!,#REF!,종합!$C$5,#REF!,종합!K$70)/SUMIFS(#REF!,#REF!,종합!$C$5,#REF!,종합!K$70)*100,0)&amp;"%("&amp;SUMIFS(#REF!,#REF!,종합!$C$5,#REF!,종합!K$70)&amp;"명)","")</f>
        <v/>
      </c>
      <c r="M74" s="314">
        <v>0</v>
      </c>
      <c r="N74" s="314">
        <v>0</v>
      </c>
      <c r="O74" s="314">
        <v>0</v>
      </c>
      <c r="P74" s="314"/>
      <c r="Q74" s="314"/>
      <c r="R74" s="314"/>
      <c r="S74" s="314"/>
      <c r="T74" s="314"/>
      <c r="AA74" s="297"/>
    </row>
    <row r="75" spans="2:27" ht="25.5" customHeight="1">
      <c r="B75" s="170" t="s">
        <v>97</v>
      </c>
      <c r="C75" s="173" t="s">
        <v>282</v>
      </c>
      <c r="D75" s="173" t="s">
        <v>245</v>
      </c>
      <c r="E75" s="173" t="s">
        <v>209</v>
      </c>
      <c r="F75" s="173" t="str">
        <f>IFERROR(ROUND(SUMIFS(#REF!,#REF!,종합!$C$5,#REF!,종합!F$70)/SUMIFS(#REF!,#REF!,종합!$C$5,#REF!,종합!F$70)*100,0)&amp;"%("&amp;SUMIFS(#REF!,#REF!,종합!$C$5,#REF!,종합!F$70)&amp;"명)","")</f>
        <v/>
      </c>
      <c r="G75" s="173" t="str">
        <f>IFERROR(ROUND(SUMIFS(#REF!,#REF!,종합!$C$5,#REF!,종합!G$70)/SUMIFS(#REF!,#REF!,종합!$C$5,#REF!,종합!G$70)*100,0)&amp;"%("&amp;SUMIFS(#REF!,#REF!,종합!$C$5,#REF!,종합!G$70)&amp;"명)","")</f>
        <v/>
      </c>
      <c r="H75" s="173" t="str">
        <f>IFERROR(ROUND(SUMIFS(#REF!,#REF!,종합!$C$5,#REF!,종합!H$70)/SUMIFS(#REF!,#REF!,종합!$C$5,#REF!,종합!H$70)*100,0)&amp;"%("&amp;SUMIFS(#REF!,#REF!,종합!$C$5,#REF!,종합!H$70)&amp;"명)","")</f>
        <v/>
      </c>
      <c r="I75" s="173" t="str">
        <f>IFERROR(ROUND(SUMIFS(#REF!,#REF!,종합!$C$5,#REF!,종합!I$70)/SUMIFS(#REF!,#REF!,종합!$C$5,#REF!,종합!I$70)*100,0)&amp;"%("&amp;SUMIFS(#REF!,#REF!,종합!$C$5,#REF!,종합!I$70)&amp;"명)","")</f>
        <v/>
      </c>
      <c r="J75" s="173" t="str">
        <f>IFERROR(ROUND(SUMIFS(#REF!,#REF!,종합!$C$5,#REF!,종합!J$70)/SUMIFS(#REF!,#REF!,종합!$C$5,#REF!,종합!J$70)*100,0)&amp;"%("&amp;SUMIFS(#REF!,#REF!,종합!$C$5,#REF!,종합!J$70)&amp;"명)","")</f>
        <v/>
      </c>
      <c r="K75" s="174" t="str">
        <f>IFERROR(ROUND(SUMIFS(#REF!,#REF!,종합!$C$5,#REF!,종합!K$70)/SUMIFS(#REF!,#REF!,종합!$C$5,#REF!,종합!K$70)*100,0)&amp;"%("&amp;SUMIFS(#REF!,#REF!,종합!$C$5,#REF!,종합!K$70)&amp;"명)","")</f>
        <v/>
      </c>
      <c r="M75" s="314">
        <v>0.25</v>
      </c>
      <c r="N75" s="314">
        <v>0.1111111111111111</v>
      </c>
      <c r="O75" s="314">
        <v>0</v>
      </c>
      <c r="P75" s="314"/>
      <c r="Q75" s="314"/>
      <c r="R75" s="314"/>
      <c r="S75" s="314"/>
      <c r="T75" s="314"/>
      <c r="AA75" s="297"/>
    </row>
    <row r="76" spans="2:27" ht="25.5" customHeight="1">
      <c r="B76" s="175" t="s">
        <v>95</v>
      </c>
      <c r="C76" s="173" t="s">
        <v>283</v>
      </c>
      <c r="D76" s="173" t="s">
        <v>284</v>
      </c>
      <c r="E76" s="173" t="s">
        <v>285</v>
      </c>
      <c r="F76" s="173" t="str">
        <f>IFERROR(ROUND(SUMIFS(#REF!,#REF!,종합!$C$5,#REF!,종합!F$70)/SUMIFS(#REF!,#REF!,종합!$C$5,#REF!,종합!F$70)*100,0)&amp;"%("&amp;SUMIFS(#REF!,#REF!,종합!$C$5,#REF!,종합!F$70)&amp;"명)","")</f>
        <v/>
      </c>
      <c r="G76" s="173" t="str">
        <f>IFERROR(ROUND(SUMIFS(#REF!,#REF!,종합!$C$5,#REF!,종합!G$70)/SUMIFS(#REF!,#REF!,종합!$C$5,#REF!,종합!G$70)*100,0)&amp;"%("&amp;SUMIFS(#REF!,#REF!,종합!$C$5,#REF!,종합!G$70)&amp;"명)","")</f>
        <v/>
      </c>
      <c r="H76" s="173" t="str">
        <f>IFERROR(ROUND(SUMIFS(#REF!,#REF!,종합!$C$5,#REF!,종합!H$70)/SUMIFS(#REF!,#REF!,종합!$C$5,#REF!,종합!H$70)*100,0)&amp;"%("&amp;SUMIFS(#REF!,#REF!,종합!$C$5,#REF!,종합!H$70)&amp;"명)","")</f>
        <v/>
      </c>
      <c r="I76" s="173" t="str">
        <f>IFERROR(ROUND(SUMIFS(#REF!,#REF!,종합!$C$5,#REF!,종합!I$70)/SUMIFS(#REF!,#REF!,종합!$C$5,#REF!,종합!I$70)*100,0)&amp;"%("&amp;SUMIFS(#REF!,#REF!,종합!$C$5,#REF!,종합!I$70)&amp;"명)","")</f>
        <v/>
      </c>
      <c r="J76" s="173" t="str">
        <f>IFERROR(ROUND(SUMIFS(#REF!,#REF!,종합!$C$5,#REF!,종합!J$70)/SUMIFS(#REF!,#REF!,종합!$C$5,#REF!,종합!J$70)*100,0)&amp;"%("&amp;SUMIFS(#REF!,#REF!,종합!$C$5,#REF!,종합!J$70)&amp;"명)","")</f>
        <v/>
      </c>
      <c r="K76" s="174" t="str">
        <f>IFERROR(ROUND(SUMIFS(#REF!,#REF!,종합!$C$5,#REF!,종합!K$70)/SUMIFS(#REF!,#REF!,종합!$C$5,#REF!,종합!K$70)*100,0)&amp;"%("&amp;SUMIFS(#REF!,#REF!,종합!$C$5,#REF!,종합!K$70)&amp;"명)","")</f>
        <v/>
      </c>
      <c r="M76" s="314">
        <v>0.125</v>
      </c>
      <c r="N76" s="314">
        <v>0.1111111111111111</v>
      </c>
      <c r="O76" s="314">
        <v>0</v>
      </c>
      <c r="P76" s="314"/>
      <c r="Q76" s="314"/>
      <c r="R76" s="314"/>
      <c r="S76" s="314"/>
      <c r="T76" s="314"/>
      <c r="AA76" s="297"/>
    </row>
    <row r="77" spans="2:27" ht="25.5" customHeight="1">
      <c r="B77" s="176" t="s">
        <v>96</v>
      </c>
      <c r="C77" s="177" t="s">
        <v>281</v>
      </c>
      <c r="D77" s="177" t="s">
        <v>245</v>
      </c>
      <c r="E77" s="177" t="s">
        <v>285</v>
      </c>
      <c r="F77" s="177" t="str">
        <f>IFERROR(ROUND(SUMIFS(#REF!,#REF!,종합!$C$5,#REF!,종합!F$70)/SUMIFS(#REF!,#REF!,종합!$C$5,#REF!,종합!F$70)*100,0)&amp;"%("&amp;SUMIFS(#REF!,#REF!,종합!$C$5,#REF!,종합!F$70)&amp;"명)","")</f>
        <v/>
      </c>
      <c r="G77" s="177" t="str">
        <f>IFERROR(ROUND(SUMIFS(#REF!,#REF!,종합!$C$5,#REF!,종합!G$70)/SUMIFS(#REF!,#REF!,종합!$C$5,#REF!,종합!G$70)*100,0)&amp;"%("&amp;SUMIFS(#REF!,#REF!,종합!$C$5,#REF!,종합!G$70)&amp;"명)","")</f>
        <v/>
      </c>
      <c r="H77" s="177" t="str">
        <f>IFERROR(ROUND(SUMIFS(#REF!,#REF!,종합!$C$5,#REF!,종합!H$70)/SUMIFS(#REF!,#REF!,종합!$C$5,#REF!,종합!H$70)*100,0)&amp;"%("&amp;SUMIFS(#REF!,#REF!,종합!$C$5,#REF!,종합!H$70)&amp;"명)","")</f>
        <v/>
      </c>
      <c r="I77" s="177" t="str">
        <f>IFERROR(ROUND(SUMIFS(#REF!,#REF!,종합!$C$5,#REF!,종합!I$70)/SUMIFS(#REF!,#REF!,종합!$C$5,#REF!,종합!I$70)*100,0)&amp;"%("&amp;SUMIFS(#REF!,#REF!,종합!$C$5,#REF!,종합!I$70)&amp;"명)","")</f>
        <v/>
      </c>
      <c r="J77" s="177" t="str">
        <f>IFERROR(ROUND(SUMIFS(#REF!,#REF!,종합!$C$5,#REF!,종합!J$70)/SUMIFS(#REF!,#REF!,종합!$C$5,#REF!,종합!J$70)*100,0)&amp;"%("&amp;SUMIFS(#REF!,#REF!,종합!$C$5,#REF!,종합!J$70)&amp;"명)","")</f>
        <v/>
      </c>
      <c r="K77" s="178" t="str">
        <f>IFERROR(ROUND(SUMIFS(#REF!,#REF!,종합!$C$5,#REF!,종합!K$70)/SUMIFS(#REF!,#REF!,종합!$C$5,#REF!,종합!K$70)*100,0)&amp;"%("&amp;SUMIFS(#REF!,#REF!,종합!$C$5,#REF!,종합!K$70)&amp;"명)","")</f>
        <v/>
      </c>
      <c r="M77" s="314">
        <v>0.375</v>
      </c>
      <c r="N77" s="314">
        <v>0.66666666666666663</v>
      </c>
      <c r="O77" s="314">
        <v>0.5</v>
      </c>
      <c r="P77" s="314"/>
      <c r="Q77" s="314"/>
      <c r="R77" s="314"/>
      <c r="S77" s="314"/>
      <c r="T77" s="314"/>
      <c r="AA77" s="297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314">
        <v>0.25</v>
      </c>
      <c r="N78" s="314">
        <v>0.1111111111111111</v>
      </c>
      <c r="O78" s="314">
        <v>0.5</v>
      </c>
      <c r="P78" s="314"/>
      <c r="Q78" s="314"/>
      <c r="R78" s="314"/>
      <c r="S78" s="314"/>
      <c r="T78" s="314"/>
      <c r="AA78" s="297"/>
    </row>
    <row r="79" spans="2:27" ht="17.25" customHeight="1">
      <c r="B79" s="51" t="s">
        <v>128</v>
      </c>
      <c r="C79" s="51"/>
      <c r="D79" s="50"/>
      <c r="E79" s="50"/>
      <c r="F79" s="50"/>
      <c r="G79" s="50"/>
      <c r="H79" s="50"/>
      <c r="I79" s="50"/>
      <c r="J79" s="50"/>
      <c r="K79" s="50"/>
      <c r="M79" s="308"/>
      <c r="N79" s="309"/>
      <c r="P79" s="310"/>
      <c r="AA79" s="297"/>
    </row>
    <row r="80" spans="2:27" ht="30.75" customHeight="1">
      <c r="B80" s="55" t="s">
        <v>73</v>
      </c>
      <c r="C80" s="55" t="s">
        <v>99</v>
      </c>
      <c r="D80" s="55" t="s">
        <v>100</v>
      </c>
      <c r="E80" s="55" t="s">
        <v>101</v>
      </c>
      <c r="F80" s="55" t="s">
        <v>102</v>
      </c>
      <c r="G80" s="55" t="s">
        <v>103</v>
      </c>
      <c r="H80" s="55" t="s">
        <v>6</v>
      </c>
      <c r="I80" s="55" t="s">
        <v>7</v>
      </c>
      <c r="J80" s="55" t="s">
        <v>104</v>
      </c>
      <c r="K80" s="55" t="s">
        <v>106</v>
      </c>
      <c r="M80" s="308"/>
      <c r="N80" s="309"/>
      <c r="P80" s="310"/>
      <c r="AA80" s="297"/>
    </row>
    <row r="81" spans="2:27" ht="20.25" customHeight="1">
      <c r="B81" s="85" t="s">
        <v>116</v>
      </c>
      <c r="C81" s="64">
        <v>1</v>
      </c>
      <c r="D81" s="86">
        <v>0.10201182306465545</v>
      </c>
      <c r="E81" s="86">
        <v>0.36095424635214224</v>
      </c>
      <c r="F81" s="86">
        <v>0.24522021897076157</v>
      </c>
      <c r="G81" s="87">
        <v>15.652689655172418</v>
      </c>
      <c r="H81" s="88">
        <v>2.5809495571515719</v>
      </c>
      <c r="I81" s="88">
        <v>52.218211602230582</v>
      </c>
      <c r="J81" s="89">
        <v>1.7783543051195103</v>
      </c>
      <c r="K81" s="72"/>
      <c r="M81" s="308"/>
      <c r="N81" s="309"/>
      <c r="P81" s="310"/>
      <c r="AA81" s="297"/>
    </row>
    <row r="82" spans="2:27" ht="20.25" customHeight="1">
      <c r="B82" s="85" t="s">
        <v>116</v>
      </c>
      <c r="C82" s="64">
        <v>2</v>
      </c>
      <c r="D82" s="86">
        <v>6.061589690349023E-2</v>
      </c>
      <c r="E82" s="86">
        <v>0.33978921520811289</v>
      </c>
      <c r="F82" s="86">
        <v>0.22564842230965332</v>
      </c>
      <c r="G82" s="87">
        <v>11.834457142857142</v>
      </c>
      <c r="H82" s="88">
        <v>0.35128758810850913</v>
      </c>
      <c r="I82" s="88">
        <v>22.77528338044543</v>
      </c>
      <c r="J82" s="89">
        <v>2.0588684217885902</v>
      </c>
      <c r="K82" s="72"/>
      <c r="M82" s="308"/>
      <c r="N82" s="309"/>
      <c r="P82" s="310"/>
      <c r="AA82" s="297"/>
    </row>
    <row r="83" spans="2:27" ht="20.25" customHeight="1">
      <c r="B83" s="85" t="s">
        <v>116</v>
      </c>
      <c r="C83" s="64">
        <v>3</v>
      </c>
      <c r="D83" s="86">
        <v>2.3357370202327341E-2</v>
      </c>
      <c r="E83" s="86">
        <v>0.34961693636478758</v>
      </c>
      <c r="F83" s="86">
        <v>0.23357539975050362</v>
      </c>
      <c r="G83" s="87">
        <v>12.382142857142856</v>
      </c>
      <c r="H83" s="88">
        <v>0.36003436763923702</v>
      </c>
      <c r="I83" s="88">
        <v>28.109165962675327</v>
      </c>
      <c r="J83" s="89">
        <v>2.0151905779484518</v>
      </c>
      <c r="K83" s="72"/>
      <c r="M83" s="308"/>
      <c r="N83" s="309"/>
      <c r="P83" s="310"/>
      <c r="AA83" s="297"/>
    </row>
    <row r="84" spans="2:27" ht="20.25" customHeight="1">
      <c r="B84" s="85" t="s">
        <v>116</v>
      </c>
      <c r="C84" s="64">
        <v>4</v>
      </c>
      <c r="D84" s="86">
        <v>1.9211746303372461E-2</v>
      </c>
      <c r="E84" s="86">
        <v>0.35221392302349003</v>
      </c>
      <c r="F84" s="86">
        <v>0.23457273727291114</v>
      </c>
      <c r="G84" s="87">
        <v>12.748571428571427</v>
      </c>
      <c r="H84" s="88">
        <v>0.27157984314209799</v>
      </c>
      <c r="I84" s="88">
        <v>29.287535872694232</v>
      </c>
      <c r="J84" s="89">
        <v>1.9658494249347571</v>
      </c>
      <c r="K84" s="72"/>
      <c r="M84" s="308"/>
      <c r="N84" s="309"/>
      <c r="P84" s="310"/>
      <c r="AA84" s="297"/>
    </row>
    <row r="85" spans="2:27" ht="20.25" customHeight="1">
      <c r="B85" s="85" t="s">
        <v>116</v>
      </c>
      <c r="C85" s="64">
        <v>5</v>
      </c>
      <c r="D85" s="86">
        <v>2.1352111549672727E-2</v>
      </c>
      <c r="E85" s="86">
        <v>0.35378685928873521</v>
      </c>
      <c r="F85" s="86">
        <v>0.22707378232929074</v>
      </c>
      <c r="G85" s="87">
        <v>13.629857142857142</v>
      </c>
      <c r="H85" s="88">
        <v>0.37953478846848854</v>
      </c>
      <c r="I85" s="88">
        <v>29.336616466819422</v>
      </c>
      <c r="J85" s="89">
        <v>1.9063043733396532</v>
      </c>
      <c r="K85" s="72"/>
      <c r="M85" s="308"/>
      <c r="N85" s="309"/>
      <c r="P85" s="310"/>
      <c r="AA85" s="297"/>
    </row>
    <row r="86" spans="2:27" ht="20.25" customHeight="1">
      <c r="B86" s="85" t="s">
        <v>116</v>
      </c>
      <c r="C86" s="64">
        <v>6</v>
      </c>
      <c r="D86" s="86">
        <v>2.2573705482934581E-2</v>
      </c>
      <c r="E86" s="86">
        <v>0.34935834574832414</v>
      </c>
      <c r="F86" s="86">
        <v>0.21181381580894013</v>
      </c>
      <c r="G86" s="87">
        <v>14.789428571428571</v>
      </c>
      <c r="H86" s="88">
        <v>0.25957286937070695</v>
      </c>
      <c r="I86" s="88">
        <v>30.951563119860825</v>
      </c>
      <c r="J86" s="89">
        <v>1.8406781174138296</v>
      </c>
      <c r="K86" s="72"/>
      <c r="M86" s="308"/>
      <c r="N86" s="309"/>
      <c r="P86" s="310"/>
      <c r="AA86" s="297"/>
    </row>
    <row r="87" spans="2:27" ht="20.25" customHeight="1">
      <c r="B87" s="85" t="s">
        <v>116</v>
      </c>
      <c r="C87" s="64">
        <v>7</v>
      </c>
      <c r="D87" s="86">
        <v>2.3953478760518669E-2</v>
      </c>
      <c r="E87" s="86">
        <v>0.35228109401639579</v>
      </c>
      <c r="F87" s="86">
        <v>0.2097849286412331</v>
      </c>
      <c r="G87" s="87">
        <v>15.336761904761902</v>
      </c>
      <c r="H87" s="88">
        <v>0.21225046433808969</v>
      </c>
      <c r="I87" s="88">
        <v>30.406486974494516</v>
      </c>
      <c r="J87" s="89">
        <v>1.7881011191855867</v>
      </c>
      <c r="K87" s="72"/>
      <c r="M87" s="308"/>
      <c r="N87" s="309"/>
      <c r="P87" s="310"/>
      <c r="AA87" s="297"/>
    </row>
    <row r="88" spans="2:27" ht="20.25" customHeight="1">
      <c r="B88" s="85" t="s">
        <v>116</v>
      </c>
      <c r="C88" s="64">
        <v>8</v>
      </c>
      <c r="D88" s="86">
        <v>3.0726866120557382E-2</v>
      </c>
      <c r="E88" s="86">
        <v>0.35707791219034607</v>
      </c>
      <c r="F88" s="86">
        <v>0.19232947432948289</v>
      </c>
      <c r="G88" s="87">
        <v>16.63388888888889</v>
      </c>
      <c r="H88" s="88">
        <v>0.20612968184267921</v>
      </c>
      <c r="I88" s="88">
        <v>39.224032848267107</v>
      </c>
      <c r="J88" s="89">
        <v>1.723090102246694</v>
      </c>
      <c r="K88" s="72"/>
      <c r="M88" s="308"/>
      <c r="N88" s="309"/>
      <c r="P88" s="310"/>
      <c r="AA88" s="297"/>
    </row>
    <row r="89" spans="2:27" ht="20.25" customHeight="1">
      <c r="B89" s="85" t="s">
        <v>116</v>
      </c>
      <c r="C89" s="64">
        <v>9</v>
      </c>
      <c r="D89" s="86">
        <v>3.0877064461951955E-2</v>
      </c>
      <c r="E89" s="86">
        <v>0.35187580117835826</v>
      </c>
      <c r="F89" s="86">
        <v>0.208211356613663</v>
      </c>
      <c r="G89" s="87">
        <v>15.810875000000001</v>
      </c>
      <c r="H89" s="88">
        <v>0.3085896875706246</v>
      </c>
      <c r="I89" s="88">
        <v>39.270638218257233</v>
      </c>
      <c r="J89" s="89">
        <v>1.7381751072042613</v>
      </c>
      <c r="K89" s="72"/>
      <c r="M89" s="308"/>
      <c r="N89" s="309"/>
      <c r="P89" s="310"/>
      <c r="AA89" s="297"/>
    </row>
    <row r="90" spans="2:27" ht="20.25" customHeight="1">
      <c r="B90" s="85" t="s">
        <v>116</v>
      </c>
      <c r="C90" s="64">
        <v>10</v>
      </c>
      <c r="D90" s="86">
        <v>3.5725156961186E-2</v>
      </c>
      <c r="E90" s="86">
        <v>0.36194686022318873</v>
      </c>
      <c r="F90" s="86">
        <v>0.22289623685502746</v>
      </c>
      <c r="G90" s="87">
        <v>15.443199999999999</v>
      </c>
      <c r="H90" s="88">
        <v>0.9586660032186638</v>
      </c>
      <c r="I90" s="88">
        <v>57.233638613491848</v>
      </c>
      <c r="J90" s="89">
        <v>1.803925735373261</v>
      </c>
      <c r="K90" s="72"/>
      <c r="M90" s="308"/>
      <c r="N90" s="309"/>
      <c r="P90" s="310"/>
      <c r="AA90" s="297"/>
    </row>
    <row r="91" spans="2:27" ht="20.25" customHeight="1">
      <c r="B91" s="85" t="s">
        <v>116</v>
      </c>
      <c r="C91" s="64">
        <v>11</v>
      </c>
      <c r="D91" s="86">
        <v>4.0690264728037009E-2</v>
      </c>
      <c r="E91" s="86">
        <v>0.36385670974981277</v>
      </c>
      <c r="F91" s="86">
        <v>0.23173409979945689</v>
      </c>
      <c r="G91" s="87">
        <v>14.782100000000003</v>
      </c>
      <c r="H91" s="88">
        <v>1.3933851016880527</v>
      </c>
      <c r="I91" s="88">
        <v>55.934104260276193</v>
      </c>
      <c r="J91" s="89">
        <v>1.8225399227729453</v>
      </c>
      <c r="K91" s="72"/>
      <c r="M91" s="308"/>
      <c r="N91" s="309"/>
      <c r="P91" s="310"/>
      <c r="AA91" s="297"/>
    </row>
    <row r="92" spans="2:27" ht="20.25" customHeight="1">
      <c r="B92" s="85" t="s">
        <v>116</v>
      </c>
      <c r="C92" s="64">
        <v>12</v>
      </c>
      <c r="D92" s="86">
        <v>4.6022890492722054E-2</v>
      </c>
      <c r="E92" s="86">
        <v>0.35999016884345825</v>
      </c>
      <c r="F92" s="86">
        <v>0.23134608894498976</v>
      </c>
      <c r="G92" s="87">
        <v>14.339285714285714</v>
      </c>
      <c r="H92" s="88">
        <v>1.1259543589146159</v>
      </c>
      <c r="I92" s="88">
        <v>37.072422585383372</v>
      </c>
      <c r="J92" s="89">
        <v>1.8756548303303779</v>
      </c>
      <c r="K92" s="72" t="s">
        <v>66</v>
      </c>
      <c r="M92" s="308"/>
      <c r="N92" s="309"/>
      <c r="P92" s="310"/>
      <c r="AA92" s="297"/>
    </row>
    <row r="93" spans="2:27" ht="20.25" customHeight="1">
      <c r="B93" s="85" t="s">
        <v>118</v>
      </c>
      <c r="C93" s="64">
        <v>1</v>
      </c>
      <c r="D93" s="86">
        <v>0.12489239437115324</v>
      </c>
      <c r="E93" s="86">
        <v>0.3633102409372489</v>
      </c>
      <c r="F93" s="86">
        <v>0.23092237504769222</v>
      </c>
      <c r="G93" s="87">
        <v>15.646900000000002</v>
      </c>
      <c r="H93" s="88">
        <v>2.4715972944141633</v>
      </c>
      <c r="I93" s="88">
        <v>46.963014826117664</v>
      </c>
      <c r="J93" s="89">
        <v>1.9214813878233379</v>
      </c>
      <c r="K93" s="72"/>
      <c r="M93" s="308"/>
      <c r="N93" s="309"/>
      <c r="P93" s="310"/>
      <c r="AA93" s="297"/>
    </row>
    <row r="94" spans="2:27" ht="20.25" customHeight="1">
      <c r="B94" s="85" t="s">
        <v>118</v>
      </c>
      <c r="C94" s="64">
        <v>2</v>
      </c>
      <c r="D94" s="86">
        <v>6.222180850835949E-2</v>
      </c>
      <c r="E94" s="86">
        <v>0.34885082198575396</v>
      </c>
      <c r="F94" s="86">
        <v>0.22081685157026298</v>
      </c>
      <c r="G94" s="87">
        <v>11.743555555555554</v>
      </c>
      <c r="H94" s="88">
        <v>0.27379646815903652</v>
      </c>
      <c r="I94" s="88">
        <v>24.145426035775035</v>
      </c>
      <c r="J94" s="89">
        <v>2.2027130230648044</v>
      </c>
      <c r="K94" s="72"/>
      <c r="M94" s="308"/>
      <c r="N94" s="309"/>
      <c r="P94" s="310"/>
      <c r="AA94" s="297"/>
    </row>
    <row r="95" spans="2:27" ht="20.25" customHeight="1">
      <c r="B95" s="85" t="s">
        <v>118</v>
      </c>
      <c r="C95" s="64">
        <v>3</v>
      </c>
      <c r="D95" s="86">
        <v>3.0555419659352882E-2</v>
      </c>
      <c r="E95" s="86">
        <v>0.35254764376967296</v>
      </c>
      <c r="F95" s="86">
        <v>0.22501540186223096</v>
      </c>
      <c r="G95" s="87">
        <v>11.7357</v>
      </c>
      <c r="H95" s="88">
        <v>0.29269324903767763</v>
      </c>
      <c r="I95" s="88">
        <v>25.636045950152102</v>
      </c>
      <c r="J95" s="89">
        <v>2.2065422407544619</v>
      </c>
      <c r="K95" s="72"/>
      <c r="M95" s="308"/>
      <c r="N95" s="309"/>
      <c r="P95" s="310"/>
      <c r="AA95" s="297"/>
    </row>
    <row r="96" spans="2:27" ht="20.25" customHeight="1">
      <c r="B96" s="85" t="s">
        <v>118</v>
      </c>
      <c r="C96" s="64">
        <v>4</v>
      </c>
      <c r="D96" s="86">
        <v>2.1912642685146849E-2</v>
      </c>
      <c r="E96" s="86">
        <v>0.3520892175984468</v>
      </c>
      <c r="F96" s="86">
        <v>0.22538175941208644</v>
      </c>
      <c r="G96" s="87">
        <v>11.566300000000002</v>
      </c>
      <c r="H96" s="88">
        <v>0.21121599493945531</v>
      </c>
      <c r="I96" s="88">
        <v>22.992369734837848</v>
      </c>
      <c r="J96" s="89">
        <v>2.186056769965655</v>
      </c>
      <c r="K96" s="72"/>
      <c r="M96" s="308"/>
      <c r="N96" s="309"/>
      <c r="P96" s="310"/>
      <c r="AA96" s="297"/>
    </row>
    <row r="97" spans="2:27" ht="20.25" customHeight="1">
      <c r="B97" s="85" t="s">
        <v>118</v>
      </c>
      <c r="C97" s="64">
        <v>5</v>
      </c>
      <c r="D97" s="86">
        <v>2.4726105017579533E-2</v>
      </c>
      <c r="E97" s="86">
        <v>0.35013507608368144</v>
      </c>
      <c r="F97" s="86">
        <v>0.21797372578992955</v>
      </c>
      <c r="G97" s="87">
        <v>12.234300000000001</v>
      </c>
      <c r="H97" s="88">
        <v>0.20777954201006091</v>
      </c>
      <c r="I97" s="88">
        <v>22.688552020895479</v>
      </c>
      <c r="J97" s="89">
        <v>2.1134438121348054</v>
      </c>
      <c r="K97" s="72"/>
      <c r="M97" s="308"/>
      <c r="N97" s="309"/>
      <c r="P97" s="310"/>
      <c r="AA97" s="297"/>
    </row>
    <row r="98" spans="2:27" ht="20.25" customHeight="1">
      <c r="B98" s="85" t="s">
        <v>118</v>
      </c>
      <c r="C98" s="64">
        <v>6</v>
      </c>
      <c r="D98" s="86">
        <v>2.7900742026059633E-2</v>
      </c>
      <c r="E98" s="86">
        <v>0.34990390800525617</v>
      </c>
      <c r="F98" s="86">
        <v>0.2076794982136678</v>
      </c>
      <c r="G98" s="87">
        <v>13.757900000000001</v>
      </c>
      <c r="H98" s="88">
        <v>0.18053218221514708</v>
      </c>
      <c r="I98" s="88">
        <v>26.080995071791996</v>
      </c>
      <c r="J98" s="89">
        <v>1.9712048272711686</v>
      </c>
      <c r="K98" s="72"/>
      <c r="M98" s="308"/>
      <c r="N98" s="309"/>
      <c r="P98" s="310"/>
      <c r="AA98" s="297"/>
    </row>
    <row r="99" spans="2:27" ht="20.25" customHeight="1">
      <c r="B99" s="85" t="s">
        <v>118</v>
      </c>
      <c r="C99" s="64">
        <v>7</v>
      </c>
      <c r="D99" s="86">
        <v>3.2722998239752561E-2</v>
      </c>
      <c r="E99" s="86">
        <v>0.3539056803793651</v>
      </c>
      <c r="F99" s="86">
        <v>0.2009886671585607</v>
      </c>
      <c r="G99" s="87">
        <v>14.972777777777781</v>
      </c>
      <c r="H99" s="88">
        <v>0.15418125055105134</v>
      </c>
      <c r="I99" s="88">
        <v>24.814801922928446</v>
      </c>
      <c r="J99" s="89">
        <v>1.8824013952792289</v>
      </c>
      <c r="K99" s="72"/>
      <c r="M99" s="308"/>
      <c r="N99" s="309"/>
      <c r="P99" s="310"/>
      <c r="AA99" s="297"/>
    </row>
    <row r="100" spans="2:27" ht="20.25" customHeight="1">
      <c r="B100" s="85" t="s">
        <v>118</v>
      </c>
      <c r="C100" s="64">
        <v>8</v>
      </c>
      <c r="D100" s="86">
        <v>3.5192070745307898E-2</v>
      </c>
      <c r="E100" s="86">
        <v>0.35693687726775819</v>
      </c>
      <c r="F100" s="86">
        <v>0.19667018126487654</v>
      </c>
      <c r="G100" s="87">
        <v>15.899555555555557</v>
      </c>
      <c r="H100" s="88">
        <v>0.18099128505916942</v>
      </c>
      <c r="I100" s="88">
        <v>26.858264882850236</v>
      </c>
      <c r="J100" s="89">
        <v>1.8237557698473883</v>
      </c>
      <c r="K100" s="72"/>
      <c r="M100" s="308"/>
      <c r="N100" s="309"/>
      <c r="P100" s="310"/>
      <c r="AA100" s="297"/>
    </row>
    <row r="101" spans="2:27" ht="20.25" customHeight="1">
      <c r="B101" s="85" t="s">
        <v>118</v>
      </c>
      <c r="C101" s="64">
        <v>9</v>
      </c>
      <c r="D101" s="86">
        <v>3.6380976632473472E-2</v>
      </c>
      <c r="E101" s="86">
        <v>0.3605653360968849</v>
      </c>
      <c r="F101" s="86">
        <v>0.20878211159261784</v>
      </c>
      <c r="G101" s="87">
        <v>15.429375</v>
      </c>
      <c r="H101" s="88">
        <v>0.42267452535620903</v>
      </c>
      <c r="I101" s="88">
        <v>30.43495381731573</v>
      </c>
      <c r="J101" s="89">
        <v>1.8619451572619659</v>
      </c>
      <c r="K101" s="72"/>
      <c r="M101" s="308"/>
      <c r="N101" s="309"/>
      <c r="P101" s="310"/>
      <c r="AA101" s="297"/>
    </row>
    <row r="102" spans="2:27" ht="20.25" customHeight="1">
      <c r="B102" s="85" t="s">
        <v>118</v>
      </c>
      <c r="C102" s="64">
        <v>10</v>
      </c>
      <c r="D102" s="86">
        <v>3.7688760034522747E-2</v>
      </c>
      <c r="E102" s="86">
        <v>0.36062412029404417</v>
      </c>
      <c r="F102" s="86">
        <v>0.22165372960164395</v>
      </c>
      <c r="G102" s="87">
        <v>14.459777777777779</v>
      </c>
      <c r="H102" s="88">
        <v>0.6558670577170973</v>
      </c>
      <c r="I102" s="88">
        <v>37.02400972141659</v>
      </c>
      <c r="J102" s="89">
        <v>1.9910089148209515</v>
      </c>
      <c r="K102" s="72"/>
      <c r="M102" s="308"/>
      <c r="N102" s="309"/>
      <c r="P102" s="310"/>
      <c r="AA102" s="297"/>
    </row>
    <row r="103" spans="2:27" ht="20.25" customHeight="1">
      <c r="B103" s="85" t="s">
        <v>118</v>
      </c>
      <c r="C103" s="64">
        <v>11</v>
      </c>
      <c r="D103" s="86">
        <v>4.022219495827712E-2</v>
      </c>
      <c r="E103" s="86">
        <v>0.3658268414057102</v>
      </c>
      <c r="F103" s="86">
        <v>0.22635274594769342</v>
      </c>
      <c r="G103" s="87">
        <v>13.761999999999999</v>
      </c>
      <c r="H103" s="88">
        <v>0.59837648175948366</v>
      </c>
      <c r="I103" s="88">
        <v>37.850284539905353</v>
      </c>
      <c r="J103" s="89">
        <v>2.0200870788573226</v>
      </c>
      <c r="K103" s="72"/>
      <c r="M103" s="308"/>
      <c r="N103" s="309"/>
      <c r="P103" s="310"/>
      <c r="AA103" s="297"/>
    </row>
    <row r="104" spans="2:27" ht="20.25" customHeight="1">
      <c r="B104" s="85" t="s">
        <v>118</v>
      </c>
      <c r="C104" s="64">
        <v>12</v>
      </c>
      <c r="D104" s="86">
        <v>5.4352548133019735E-2</v>
      </c>
      <c r="E104" s="86">
        <v>0.36895345243326305</v>
      </c>
      <c r="F104" s="86">
        <v>0.22287303522400378</v>
      </c>
      <c r="G104" s="87">
        <v>13.787999999999998</v>
      </c>
      <c r="H104" s="88">
        <v>1.0339028065411904</v>
      </c>
      <c r="I104" s="88">
        <v>38.257838735069036</v>
      </c>
      <c r="J104" s="89">
        <v>2.048527167958047</v>
      </c>
      <c r="K104" s="72" t="s">
        <v>66</v>
      </c>
      <c r="M104" s="308"/>
      <c r="N104" s="309"/>
      <c r="P104" s="310"/>
      <c r="AA104" s="297"/>
    </row>
    <row r="105" spans="2:27" ht="20.25" customHeight="1">
      <c r="B105" s="85" t="s">
        <v>117</v>
      </c>
      <c r="C105" s="64">
        <v>1</v>
      </c>
      <c r="D105" s="86">
        <v>9.2651818776886191E-2</v>
      </c>
      <c r="E105" s="86">
        <v>0.34731242211629942</v>
      </c>
      <c r="F105" s="86">
        <v>0.22594144747208184</v>
      </c>
      <c r="G105" s="87">
        <v>13.108000000000001</v>
      </c>
      <c r="H105" s="88">
        <v>1.9067653915520517</v>
      </c>
      <c r="I105" s="88">
        <v>23.807230256170509</v>
      </c>
      <c r="J105" s="89">
        <v>2.095480636891311</v>
      </c>
      <c r="K105" s="72"/>
    </row>
    <row r="106" spans="2:27" ht="20.25" customHeight="1">
      <c r="B106" s="85" t="s">
        <v>117</v>
      </c>
      <c r="C106" s="64">
        <v>2</v>
      </c>
      <c r="D106" s="86">
        <v>4.7366253268928495E-2</v>
      </c>
      <c r="E106" s="86">
        <v>0.30604032862109631</v>
      </c>
      <c r="F106" s="86">
        <v>0.18667639042434511</v>
      </c>
      <c r="G106" s="87">
        <v>9.4064444444444444</v>
      </c>
      <c r="H106" s="88">
        <v>0.53028761178898454</v>
      </c>
      <c r="I106" s="88">
        <v>7.4558438217531231</v>
      </c>
      <c r="J106" s="89">
        <v>2.5068884823711803</v>
      </c>
      <c r="K106" s="72"/>
    </row>
    <row r="107" spans="2:27" ht="20.25" customHeight="1">
      <c r="B107" s="85" t="s">
        <v>117</v>
      </c>
      <c r="C107" s="64">
        <v>3</v>
      </c>
      <c r="D107" s="86">
        <v>1.739194854073552E-2</v>
      </c>
      <c r="E107" s="86">
        <v>0.31331749936828085</v>
      </c>
      <c r="F107" s="86">
        <v>0.18597717162283359</v>
      </c>
      <c r="G107" s="87">
        <v>8.697111111111111</v>
      </c>
      <c r="H107" s="88">
        <v>0.55579384622915784</v>
      </c>
      <c r="I107" s="88">
        <v>5.8953847260735674</v>
      </c>
      <c r="J107" s="89">
        <v>2.5332222471621795</v>
      </c>
      <c r="K107" s="72"/>
    </row>
    <row r="108" spans="2:27" ht="20.25" customHeight="1">
      <c r="B108" s="85" t="s">
        <v>117</v>
      </c>
      <c r="C108" s="64">
        <v>4</v>
      </c>
      <c r="D108" s="86">
        <v>1.6912199062385547E-2</v>
      </c>
      <c r="E108" s="86">
        <v>0.31418109629613761</v>
      </c>
      <c r="F108" s="86">
        <v>0.19586983634257035</v>
      </c>
      <c r="G108" s="87">
        <v>9.011444444444443</v>
      </c>
      <c r="H108" s="88">
        <v>0.69285029963964084</v>
      </c>
      <c r="I108" s="88">
        <v>7.5836163516112318</v>
      </c>
      <c r="J108" s="89">
        <v>2.464440880253155</v>
      </c>
      <c r="K108" s="72"/>
    </row>
    <row r="109" spans="2:27" ht="20.25" customHeight="1">
      <c r="B109" s="85" t="s">
        <v>117</v>
      </c>
      <c r="C109" s="64">
        <v>5</v>
      </c>
      <c r="D109" s="86">
        <v>1.8903345010359784E-2</v>
      </c>
      <c r="E109" s="86">
        <v>0.31719861932347942</v>
      </c>
      <c r="F109" s="86">
        <v>0.19787192096487988</v>
      </c>
      <c r="G109" s="87">
        <v>10.197444444444443</v>
      </c>
      <c r="H109" s="88">
        <v>1.4780320683086574</v>
      </c>
      <c r="I109" s="88">
        <v>9.9578254581653827</v>
      </c>
      <c r="J109" s="89">
        <v>2.3323460288842068</v>
      </c>
      <c r="K109" s="72"/>
    </row>
    <row r="110" spans="2:27" ht="20.25" customHeight="1">
      <c r="B110" s="85" t="s">
        <v>117</v>
      </c>
      <c r="C110" s="64">
        <v>6</v>
      </c>
      <c r="D110" s="86">
        <v>2.213416848979273E-2</v>
      </c>
      <c r="E110" s="86">
        <v>0.32974448693024749</v>
      </c>
      <c r="F110" s="86">
        <v>0.18766090462913831</v>
      </c>
      <c r="G110" s="87">
        <v>11.897444444444444</v>
      </c>
      <c r="H110" s="88">
        <v>1.3689449010562911</v>
      </c>
      <c r="I110" s="88">
        <v>15.328884229418277</v>
      </c>
      <c r="J110" s="89">
        <v>2.093141796009367</v>
      </c>
      <c r="K110" s="72"/>
    </row>
    <row r="111" spans="2:27" ht="20.25" customHeight="1">
      <c r="B111" s="85" t="s">
        <v>117</v>
      </c>
      <c r="C111" s="64">
        <v>7</v>
      </c>
      <c r="D111" s="86">
        <v>2.544557191376311E-2</v>
      </c>
      <c r="E111" s="86">
        <v>0.35771422327150021</v>
      </c>
      <c r="F111" s="86">
        <v>0.17836741753565072</v>
      </c>
      <c r="G111" s="87">
        <v>14.083500000000001</v>
      </c>
      <c r="H111" s="88">
        <v>0.14223876996463375</v>
      </c>
      <c r="I111" s="88">
        <v>22.388382392433353</v>
      </c>
      <c r="J111" s="89">
        <v>1.742421489899409</v>
      </c>
      <c r="K111" s="72"/>
    </row>
    <row r="112" spans="2:27" ht="20.25" customHeight="1">
      <c r="B112" s="85" t="s">
        <v>117</v>
      </c>
      <c r="C112" s="64">
        <v>8</v>
      </c>
      <c r="D112" s="86">
        <v>2.8294996220012258E-2</v>
      </c>
      <c r="E112" s="86">
        <v>0.33715170792536242</v>
      </c>
      <c r="F112" s="86">
        <v>0.16952513812750244</v>
      </c>
      <c r="G112" s="87">
        <v>14.335000000000001</v>
      </c>
      <c r="H112" s="88">
        <v>0.17407794594451279</v>
      </c>
      <c r="I112" s="88">
        <v>20.862572290888533</v>
      </c>
      <c r="J112" s="89">
        <v>1.891359372309064</v>
      </c>
      <c r="K112" s="72"/>
    </row>
    <row r="113" spans="2:11" ht="20.25" customHeight="1">
      <c r="B113" s="85" t="s">
        <v>117</v>
      </c>
      <c r="C113" s="64">
        <v>9</v>
      </c>
      <c r="D113" s="86">
        <v>2.261049406961774E-2</v>
      </c>
      <c r="E113" s="86">
        <v>0.2942854868853737</v>
      </c>
      <c r="F113" s="86">
        <v>0.13462799545333082</v>
      </c>
      <c r="G113" s="87">
        <v>13.432</v>
      </c>
      <c r="H113" s="88">
        <v>6.26176723038748E-2</v>
      </c>
      <c r="I113" s="88">
        <v>14.44902788411911</v>
      </c>
      <c r="J113" s="89">
        <v>2.2567980676526482</v>
      </c>
      <c r="K113" s="72"/>
    </row>
    <row r="114" spans="2:11" ht="20.25" customHeight="1">
      <c r="B114" s="85" t="s">
        <v>117</v>
      </c>
      <c r="C114" s="64">
        <v>10</v>
      </c>
      <c r="D114" s="86">
        <v>3.4227157016971717E-2</v>
      </c>
      <c r="E114" s="86">
        <v>0.31008519258504913</v>
      </c>
      <c r="F114" s="86">
        <v>0.17580576447422933</v>
      </c>
      <c r="G114" s="87">
        <v>12.2325</v>
      </c>
      <c r="H114" s="88">
        <v>7.4414448861960674</v>
      </c>
      <c r="I114" s="88">
        <v>21.633622611358096</v>
      </c>
      <c r="J114" s="89">
        <v>2.1947594006575777</v>
      </c>
      <c r="K114" s="72"/>
    </row>
    <row r="115" spans="2:11" ht="20.25" customHeight="1">
      <c r="B115" s="85" t="s">
        <v>117</v>
      </c>
      <c r="C115" s="64">
        <v>11</v>
      </c>
      <c r="D115" s="86">
        <v>4.8888655006767562E-2</v>
      </c>
      <c r="E115" s="86">
        <v>0.35661666421135119</v>
      </c>
      <c r="F115" s="86">
        <v>0.18135662509536299</v>
      </c>
      <c r="G115" s="87">
        <v>12.84</v>
      </c>
      <c r="H115" s="88">
        <v>2.8718388772028978</v>
      </c>
      <c r="I115" s="88">
        <v>34.060009083626369</v>
      </c>
      <c r="J115" s="89">
        <v>1.8905781371822967</v>
      </c>
      <c r="K115" s="72"/>
    </row>
    <row r="116" spans="2:11" ht="20.25" customHeight="1">
      <c r="B116" s="85" t="s">
        <v>117</v>
      </c>
      <c r="C116" s="64">
        <v>12</v>
      </c>
      <c r="D116" s="86">
        <v>6.6976347847162096E-2</v>
      </c>
      <c r="E116" s="86">
        <v>0.34221133354902422</v>
      </c>
      <c r="F116" s="86">
        <v>0.17028718273622517</v>
      </c>
      <c r="G116" s="87">
        <v>12.711500000000001</v>
      </c>
      <c r="H116" s="88">
        <v>6.9714886892011645</v>
      </c>
      <c r="I116" s="88">
        <v>31.356114551429382</v>
      </c>
      <c r="J116" s="89">
        <v>2.1035058368692572</v>
      </c>
      <c r="K116" s="72" t="s">
        <v>66</v>
      </c>
    </row>
    <row r="117" spans="2:11" ht="20.25" customHeight="1">
      <c r="B117" s="83" t="s">
        <v>122</v>
      </c>
      <c r="C117" s="82"/>
      <c r="D117" s="83"/>
      <c r="E117" s="83"/>
      <c r="F117" s="83"/>
      <c r="G117" s="83"/>
      <c r="H117" s="83"/>
      <c r="I117" s="83"/>
      <c r="J117" s="83"/>
      <c r="K117" s="82"/>
    </row>
    <row r="118" spans="2:11" ht="20.25" customHeight="1">
      <c r="B118" s="218" t="str">
        <f>C70</f>
        <v>30</v>
      </c>
      <c r="C118" s="53"/>
      <c r="D118" s="65">
        <f t="shared" ref="D118:J120" si="1">(SUMIFS(D$81:D$116,$B$81:$B$116,$B118,$C$81:$C$116,MAX($C$81:$C$116))/SUMIFS(D$81:D$116,$B$81:$B$116,$B118,$C$81:$C$116,MAX($C$81:$C$116)-1))-1</f>
        <v>0.1310540936591813</v>
      </c>
      <c r="E118" s="65">
        <f t="shared" si="1"/>
        <v>-1.0626548316267526E-2</v>
      </c>
      <c r="F118" s="65">
        <f t="shared" si="1"/>
        <v>-1.6743796221743157E-3</v>
      </c>
      <c r="G118" s="65">
        <f t="shared" si="1"/>
        <v>-2.9956114876390383E-2</v>
      </c>
      <c r="H118" s="65">
        <f t="shared" si="1"/>
        <v>-0.19192880880486729</v>
      </c>
      <c r="I118" s="65">
        <f t="shared" si="1"/>
        <v>-0.33721254544677115</v>
      </c>
      <c r="J118" s="84">
        <f t="shared" si="1"/>
        <v>2.9143343799360899E-2</v>
      </c>
      <c r="K118" s="54"/>
    </row>
    <row r="119" spans="2:11" ht="20.25" customHeight="1">
      <c r="B119" s="41" t="str">
        <f>D70</f>
        <v>급행97</v>
      </c>
      <c r="C119" s="53"/>
      <c r="D119" s="65">
        <f t="shared" si="1"/>
        <v>0.35130736125664375</v>
      </c>
      <c r="E119" s="65">
        <f t="shared" si="1"/>
        <v>8.5466966161877878E-3</v>
      </c>
      <c r="F119" s="65">
        <f t="shared" si="1"/>
        <v>-1.5372955645493902E-2</v>
      </c>
      <c r="G119" s="65">
        <f>(SUMIFS(G$81:G$116,$B$81:$B$116,$B119,$C$81:$C$116,MAX($C$81:$C$116))/SUMIFS(G$81:G$116,$B$81:$B$116,$B119,$C$81:$C$116,MAX($C$81:$C$116)-1))-1</f>
        <v>1.8892602819358117E-3</v>
      </c>
      <c r="H119" s="65">
        <f t="shared" si="1"/>
        <v>0.72784666185588121</v>
      </c>
      <c r="I119" s="65">
        <f t="shared" si="1"/>
        <v>1.0767533193416279E-2</v>
      </c>
      <c r="J119" s="84">
        <f t="shared" si="1"/>
        <v>1.4078645122967526E-2</v>
      </c>
      <c r="K119" s="54"/>
    </row>
    <row r="120" spans="2:11" ht="20.25" customHeight="1">
      <c r="B120" s="41" t="str">
        <f>E70</f>
        <v>78</v>
      </c>
      <c r="C120" s="53"/>
      <c r="D120" s="65">
        <f t="shared" si="1"/>
        <v>0.3699773053255544</v>
      </c>
      <c r="E120" s="65">
        <f t="shared" si="1"/>
        <v>-4.0394440608051752E-2</v>
      </c>
      <c r="F120" s="65">
        <f t="shared" si="1"/>
        <v>-6.1036878875073697E-2</v>
      </c>
      <c r="G120" s="65">
        <f t="shared" si="1"/>
        <v>-1.0007788161993658E-2</v>
      </c>
      <c r="H120" s="65">
        <f t="shared" si="1"/>
        <v>1.427534756403614</v>
      </c>
      <c r="I120" s="65">
        <f t="shared" si="1"/>
        <v>-7.9386195275468308E-2</v>
      </c>
      <c r="J120" s="84">
        <f t="shared" si="1"/>
        <v>0.11262570718410303</v>
      </c>
      <c r="K120" s="54"/>
    </row>
    <row r="121" spans="2:11" ht="20.25" customHeight="1" thickBot="1"/>
    <row r="122" spans="2:11" ht="17.25" thickTop="1">
      <c r="B122" s="25" t="s">
        <v>51</v>
      </c>
      <c r="C122" s="25"/>
      <c r="D122" s="25"/>
      <c r="E122" s="25"/>
      <c r="F122" s="169" t="s">
        <v>75</v>
      </c>
      <c r="G122" s="42"/>
      <c r="H122" s="25"/>
      <c r="I122" s="25"/>
    </row>
    <row r="123" spans="2:11">
      <c r="B123" s="26" t="s">
        <v>33</v>
      </c>
      <c r="C123" s="26" t="s">
        <v>52</v>
      </c>
      <c r="D123" s="26"/>
      <c r="E123" s="26"/>
      <c r="F123" s="90" t="s">
        <v>76</v>
      </c>
      <c r="G123" s="43"/>
      <c r="H123" s="45" t="s">
        <v>79</v>
      </c>
      <c r="I123" s="45"/>
    </row>
    <row r="124" spans="2:11">
      <c r="B124" s="26" t="s">
        <v>34</v>
      </c>
      <c r="C124" s="26" t="s">
        <v>53</v>
      </c>
      <c r="D124" s="26"/>
      <c r="E124" s="26"/>
      <c r="F124" s="90" t="s">
        <v>77</v>
      </c>
      <c r="G124" s="43"/>
      <c r="H124" s="45" t="s">
        <v>80</v>
      </c>
      <c r="I124" s="45"/>
    </row>
    <row r="125" spans="2:11">
      <c r="B125" s="26" t="s">
        <v>4</v>
      </c>
      <c r="C125" s="26" t="s">
        <v>54</v>
      </c>
      <c r="D125" s="26"/>
      <c r="E125" s="26"/>
      <c r="F125" s="90" t="s">
        <v>78</v>
      </c>
      <c r="G125" s="43"/>
      <c r="H125" s="45" t="s">
        <v>81</v>
      </c>
      <c r="I125" s="45"/>
    </row>
    <row r="126" spans="2:11">
      <c r="B126" s="26" t="s">
        <v>5</v>
      </c>
      <c r="C126" s="26" t="s">
        <v>55</v>
      </c>
      <c r="D126" s="26"/>
      <c r="E126" s="26"/>
      <c r="F126" s="90" t="s">
        <v>85</v>
      </c>
      <c r="G126" s="43"/>
      <c r="H126" s="45" t="s">
        <v>82</v>
      </c>
      <c r="I126" s="45"/>
    </row>
    <row r="127" spans="2:11">
      <c r="B127" s="26" t="s">
        <v>56</v>
      </c>
      <c r="C127" s="26" t="s">
        <v>57</v>
      </c>
      <c r="D127" s="26"/>
      <c r="E127" s="26"/>
      <c r="F127" s="90" t="s">
        <v>86</v>
      </c>
      <c r="G127" s="43"/>
      <c r="H127" s="45" t="s">
        <v>83</v>
      </c>
      <c r="I127" s="45"/>
    </row>
    <row r="128" spans="2:11" ht="17.25" thickBot="1">
      <c r="B128" s="27" t="s">
        <v>58</v>
      </c>
      <c r="C128" s="27" t="s">
        <v>59</v>
      </c>
      <c r="D128" s="27"/>
      <c r="E128" s="27"/>
      <c r="F128" s="91" t="s">
        <v>87</v>
      </c>
      <c r="G128" s="44"/>
      <c r="H128" s="46" t="s">
        <v>84</v>
      </c>
      <c r="I128" s="46"/>
    </row>
    <row r="129" ht="17.25" thickTop="1"/>
    <row r="130" ht="6.75" customHeight="1"/>
  </sheetData>
  <mergeCells count="3">
    <mergeCell ref="O9:P9"/>
    <mergeCell ref="C4:D4"/>
    <mergeCell ref="C5:D5"/>
  </mergeCells>
  <phoneticPr fontId="2" type="noConversion"/>
  <conditionalFormatting sqref="B81:K116">
    <cfRule type="expression" dxfId="58" priority="15">
      <formula>$B81&lt;&gt;$B82</formula>
    </cfRule>
  </conditionalFormatting>
  <conditionalFormatting sqref="C71:K71">
    <cfRule type="containsText" dxfId="57" priority="16" operator="containsText" text="F">
      <formula>NOT(ISERROR(SEARCH("F",C71)))</formula>
    </cfRule>
    <cfRule type="containsText" dxfId="56" priority="17" operator="containsText" text="D">
      <formula>NOT(ISERROR(SEARCH("D",C71)))</formula>
    </cfRule>
    <cfRule type="containsText" dxfId="55" priority="18" operator="containsText" text="S">
      <formula>NOT(ISERROR(SEARCH("S",C71)))</formula>
    </cfRule>
    <cfRule type="containsText" dxfId="54" priority="19" operator="containsText" text="A">
      <formula>NOT(ISERROR(SEARCH("A",C71)))</formula>
    </cfRule>
  </conditionalFormatting>
  <conditionalFormatting sqref="D58:K58 D60:K61 D62:D67 D68:K69 D78:K78 D117:K117 K118:K120">
    <cfRule type="containsText" dxfId="53" priority="74" operator="containsText" text="악화">
      <formula>NOT(ISERROR(SEARCH("악화",D58)))</formula>
    </cfRule>
  </conditionalFormatting>
  <conditionalFormatting sqref="D58:K58 D60:K61 D68:K69 D78:K78 D117:K117 K118:K120 D62:D67">
    <cfRule type="containsText" dxfId="52" priority="73" operator="containsText" text="개선">
      <formula>NOT(ISERROR(SEARCH("개선",D58)))</formula>
    </cfRule>
  </conditionalFormatting>
  <conditionalFormatting sqref="G4:G5">
    <cfRule type="containsText" dxfId="51" priority="24" operator="containsText" text="S">
      <formula>NOT(ISERROR(SEARCH("S",G4)))</formula>
    </cfRule>
    <cfRule type="containsText" dxfId="50" priority="25" operator="containsText" text="A">
      <formula>NOT(ISERROR(SEARCH("A",G4)))</formula>
    </cfRule>
  </conditionalFormatting>
  <conditionalFormatting sqref="G5">
    <cfRule type="containsText" dxfId="49" priority="20" operator="containsText" text="F">
      <formula>NOT(ISERROR(SEARCH("F",G5)))</formula>
    </cfRule>
    <cfRule type="containsText" dxfId="48" priority="21" operator="containsText" text="D">
      <formula>NOT(ISERROR(SEARCH("D",G5)))</formula>
    </cfRule>
  </conditionalFormatting>
  <conditionalFormatting sqref="J24">
    <cfRule type="containsText" dxfId="47" priority="5" operator="containsText" text="D">
      <formula>NOT(ISERROR(SEARCH("D",J24)))</formula>
    </cfRule>
    <cfRule type="containsText" dxfId="46" priority="6" operator="containsText" text="F">
      <formula>NOT(ISERROR(SEARCH("F",J24)))</formula>
    </cfRule>
    <cfRule type="containsText" dxfId="45" priority="7" operator="containsText" text="S">
      <formula>NOT(ISERROR(SEARCH("S",J24)))</formula>
    </cfRule>
    <cfRule type="containsText" dxfId="44" priority="8" operator="containsText" text="A">
      <formula>NOT(ISERROR(SEARCH("A",J24)))</formula>
    </cfRule>
  </conditionalFormatting>
  <conditionalFormatting sqref="K1:K23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6:K30 K32:K70 K72:K1048576">
    <cfRule type="containsText" dxfId="39" priority="26" operator="containsText" text="D">
      <formula>NOT(ISERROR(SEARCH("D",K26)))</formula>
    </cfRule>
    <cfRule type="containsText" dxfId="38" priority="27" operator="containsText" text="F">
      <formula>NOT(ISERROR(SEARCH("F",K26)))</formula>
    </cfRule>
    <cfRule type="containsText" dxfId="37" priority="28" operator="containsText" text="S">
      <formula>NOT(ISERROR(SEARCH("S",K26)))</formula>
    </cfRule>
    <cfRule type="containsText" dxfId="36" priority="29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D118:J120</xm:sqref>
        </x14:conditionalFormatting>
        <x14:conditionalFormatting xmlns:xm="http://schemas.microsoft.com/office/excel/2006/main">
          <x14:cfRule type="iconSet" priority="9" id="{B1697DA5-5585-46E9-A1D6-9C4BB77889C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1" width="14.7109375" customWidth="1"/>
    <col min="2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5.28515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149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137</v>
      </c>
      <c r="C4" s="135" t="s">
        <v>1</v>
      </c>
      <c r="D4" s="135" t="s">
        <v>10</v>
      </c>
      <c r="E4" s="136" t="s">
        <v>136</v>
      </c>
      <c r="F4" s="123" t="s">
        <v>45</v>
      </c>
      <c r="G4" s="146" t="s">
        <v>139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19" t="s">
        <v>6</v>
      </c>
      <c r="O4" s="219" t="s">
        <v>7</v>
      </c>
      <c r="P4" s="219" t="s">
        <v>26</v>
      </c>
      <c r="Q4" s="219" t="s">
        <v>14</v>
      </c>
      <c r="R4" s="219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65</v>
      </c>
      <c r="BA4" s="97" t="s">
        <v>121</v>
      </c>
      <c r="BB4" t="s">
        <v>129</v>
      </c>
      <c r="BC4" t="s">
        <v>130</v>
      </c>
      <c r="BD4" t="s">
        <v>111</v>
      </c>
      <c r="BE4" t="s">
        <v>131</v>
      </c>
      <c r="BF4" t="s">
        <v>132</v>
      </c>
      <c r="BG4" t="s">
        <v>88</v>
      </c>
      <c r="BH4" t="s">
        <v>131</v>
      </c>
      <c r="BI4" t="s">
        <v>132</v>
      </c>
      <c r="BJ4" t="s">
        <v>88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인천제물포교통</v>
      </c>
      <c r="B5" s="140" t="str">
        <f>V5</f>
        <v>30</v>
      </c>
      <c r="C5" s="141" t="str">
        <f>Y5</f>
        <v>70바2602</v>
      </c>
      <c r="D5" s="129" t="str">
        <f>Z5</f>
        <v>대형</v>
      </c>
      <c r="E5" s="125" t="str">
        <f>AZ5</f>
        <v>D</v>
      </c>
      <c r="F5" s="148">
        <f>G5/H5</f>
        <v>0.80863636363636349</v>
      </c>
      <c r="G5" s="149">
        <f>AE5</f>
        <v>1.7789999999999999</v>
      </c>
      <c r="H5" s="150">
        <f>AF5</f>
        <v>2.2000000000000002</v>
      </c>
      <c r="I5" s="151">
        <f>AC5</f>
        <v>750.73800000000006</v>
      </c>
      <c r="J5" s="152">
        <f>AI5/AH5</f>
        <v>4.6764926345807881E-2</v>
      </c>
      <c r="K5" s="152">
        <f>AJ5/AH5</f>
        <v>0.37633218262592011</v>
      </c>
      <c r="L5" s="152">
        <f>AK5/AC5</f>
        <v>0.22777586854535137</v>
      </c>
      <c r="M5" s="153">
        <f>AG5</f>
        <v>16.882999999999999</v>
      </c>
      <c r="N5" s="154">
        <f>IF(AW5=0,AT5,"속도계이상")</f>
        <v>3.0640000000000001</v>
      </c>
      <c r="O5" s="154">
        <f>IF(AW5=0,AU5,"속도계이상")</f>
        <v>60.073999999999998</v>
      </c>
      <c r="P5" s="155">
        <f>AQ5/60</f>
        <v>0</v>
      </c>
      <c r="Q5" s="156">
        <f>AN5</f>
        <v>77</v>
      </c>
      <c r="R5" s="157">
        <f>AC5/(AH5-AI5-AJ5)</f>
        <v>27.784813790103854</v>
      </c>
      <c r="S5" s="142">
        <f>IF(AW5=0,AL5,"속도계이상")</f>
        <v>23</v>
      </c>
      <c r="T5" s="142">
        <f>IF(AW5=0,AM5,"속도계이상")</f>
        <v>451</v>
      </c>
      <c r="U5" t="s">
        <v>115</v>
      </c>
      <c r="V5" s="5" t="s">
        <v>116</v>
      </c>
      <c r="W5" t="s">
        <v>115</v>
      </c>
      <c r="X5" s="5" t="s">
        <v>116</v>
      </c>
      <c r="Y5" t="s">
        <v>170</v>
      </c>
      <c r="Z5" t="s">
        <v>165</v>
      </c>
      <c r="AA5" t="s">
        <v>48</v>
      </c>
      <c r="AB5">
        <v>530</v>
      </c>
      <c r="AC5" s="1">
        <v>750.73800000000006</v>
      </c>
      <c r="AD5" s="1">
        <v>421.97</v>
      </c>
      <c r="AE5" s="28">
        <v>1.7789999999999999</v>
      </c>
      <c r="AF5">
        <v>2.2000000000000002</v>
      </c>
      <c r="AG5">
        <v>16.882999999999999</v>
      </c>
      <c r="AH5">
        <v>46.835827000000002</v>
      </c>
      <c r="AI5">
        <v>2.1902740000000001</v>
      </c>
      <c r="AJ5">
        <v>17.625829</v>
      </c>
      <c r="AK5">
        <v>171</v>
      </c>
      <c r="AL5">
        <v>23</v>
      </c>
      <c r="AM5">
        <v>451</v>
      </c>
      <c r="AN5">
        <v>77</v>
      </c>
      <c r="AO5">
        <v>16.029139000000001</v>
      </c>
      <c r="AP5">
        <v>835.9</v>
      </c>
      <c r="AQ5">
        <v>0</v>
      </c>
      <c r="AR5">
        <v>7</v>
      </c>
      <c r="AS5">
        <v>6645</v>
      </c>
      <c r="AT5">
        <v>3.0640000000000001</v>
      </c>
      <c r="AU5">
        <v>60.073999999999998</v>
      </c>
      <c r="AV5">
        <v>0</v>
      </c>
      <c r="AW5">
        <v>0</v>
      </c>
      <c r="AX5" s="29">
        <v>0.51</v>
      </c>
      <c r="AY5">
        <v>0.80863636363636349</v>
      </c>
      <c r="AZ5" t="s">
        <v>66</v>
      </c>
      <c r="BA5" t="s">
        <v>171</v>
      </c>
      <c r="BB5">
        <v>3</v>
      </c>
      <c r="BC5" t="s">
        <v>213</v>
      </c>
      <c r="BD5">
        <v>1</v>
      </c>
      <c r="BE5">
        <v>39771.072</v>
      </c>
      <c r="BF5">
        <v>1.8876483892614211E-2</v>
      </c>
      <c r="BG5">
        <v>1.5264211293163943E-2</v>
      </c>
      <c r="BH5">
        <v>107621.96500000001</v>
      </c>
      <c r="BI5">
        <v>6.9756949708175272E-3</v>
      </c>
      <c r="BJ5">
        <v>5.6408006150383541E-3</v>
      </c>
      <c r="BK5">
        <v>1</v>
      </c>
      <c r="BL5" t="s">
        <v>66</v>
      </c>
      <c r="BM5">
        <v>0</v>
      </c>
      <c r="BN5" t="s">
        <v>210</v>
      </c>
    </row>
    <row r="6" spans="1:66">
      <c r="A6" s="137" t="str">
        <f t="shared" ref="A6:A7" si="0">W6</f>
        <v>인천제물포교통</v>
      </c>
      <c r="B6" s="137" t="str">
        <f t="shared" ref="B6:B7" si="1">V6</f>
        <v>30</v>
      </c>
      <c r="C6" s="138" t="str">
        <f t="shared" ref="C6:C7" si="2">Y6</f>
        <v>70바2688</v>
      </c>
      <c r="D6" s="113" t="str">
        <f t="shared" ref="D6:D7" si="3">Z6</f>
        <v>대형</v>
      </c>
      <c r="E6" s="109" t="str">
        <f>AZ6</f>
        <v>F</v>
      </c>
      <c r="F6" s="158">
        <f>G6/H6</f>
        <v>0.77818181818181809</v>
      </c>
      <c r="G6" s="159">
        <f>AE6</f>
        <v>1.712</v>
      </c>
      <c r="H6" s="160">
        <f>AF6</f>
        <v>2.2000000000000002</v>
      </c>
      <c r="I6" s="161">
        <f t="shared" ref="I6:I7" si="4">AC6</f>
        <v>6465.9920000000002</v>
      </c>
      <c r="J6" s="162">
        <f t="shared" ref="J6:J7" si="5">AI6/AH6</f>
        <v>4.7498282172282281E-2</v>
      </c>
      <c r="K6" s="162">
        <f t="shared" ref="K6:K7" si="6">AJ6/AH6</f>
        <v>0.37724331121387406</v>
      </c>
      <c r="L6" s="162">
        <f t="shared" ref="L6:L7" si="7">AK6/AC6</f>
        <v>0.25286143255358184</v>
      </c>
      <c r="M6" s="163">
        <f t="shared" ref="M6:M7" si="8">AG6</f>
        <v>16.327000000000002</v>
      </c>
      <c r="N6" s="164" t="str">
        <f t="shared" ref="N6:N7" si="9">IF(AW6=0,AT6,"속도계이상")</f>
        <v>속도계이상</v>
      </c>
      <c r="O6" s="164" t="str">
        <f t="shared" ref="O6:O7" si="10">IF(AW6=0,AU6,"속도계이상")</f>
        <v>속도계이상</v>
      </c>
      <c r="P6" s="165">
        <f t="shared" ref="P6:P7" si="11">AQ6/60</f>
        <v>0</v>
      </c>
      <c r="Q6" s="166">
        <f t="shared" ref="Q6:Q7" si="12">AN6</f>
        <v>76</v>
      </c>
      <c r="R6" s="167">
        <f t="shared" ref="R6:R7" si="13">AC6/(AH6-AI6-AJ6)</f>
        <v>30.245844808209881</v>
      </c>
      <c r="S6" s="139" t="str">
        <f t="shared" ref="S6:S7" si="14">IF(AW6=0,AL6,"속도계이상")</f>
        <v>속도계이상</v>
      </c>
      <c r="T6" s="139" t="str">
        <f t="shared" ref="T6:T7" si="15">IF(AW6=0,AM6,"속도계이상")</f>
        <v>속도계이상</v>
      </c>
      <c r="U6" t="s">
        <v>115</v>
      </c>
      <c r="V6" s="5" t="s">
        <v>116</v>
      </c>
      <c r="W6" t="s">
        <v>115</v>
      </c>
      <c r="X6" s="5" t="s">
        <v>116</v>
      </c>
      <c r="Y6" t="s">
        <v>172</v>
      </c>
      <c r="Z6" t="s">
        <v>165</v>
      </c>
      <c r="AA6" t="s">
        <v>48</v>
      </c>
      <c r="AB6">
        <v>530</v>
      </c>
      <c r="AC6" s="1">
        <v>6465.9920000000002</v>
      </c>
      <c r="AD6" s="1">
        <v>3777.7049999999999</v>
      </c>
      <c r="AE6" s="28">
        <v>1.712</v>
      </c>
      <c r="AF6">
        <v>2.2000000000000002</v>
      </c>
      <c r="AG6">
        <v>16.327000000000002</v>
      </c>
      <c r="AH6">
        <v>371.62632400000001</v>
      </c>
      <c r="AI6">
        <v>17.651612</v>
      </c>
      <c r="AJ6">
        <v>140.193545</v>
      </c>
      <c r="AK6">
        <v>1635</v>
      </c>
      <c r="AL6">
        <v>236</v>
      </c>
      <c r="AM6">
        <v>5581</v>
      </c>
      <c r="AN6">
        <v>76</v>
      </c>
      <c r="AO6">
        <v>17.399176000000001</v>
      </c>
      <c r="AP6">
        <v>15473.4</v>
      </c>
      <c r="AQ6">
        <v>0</v>
      </c>
      <c r="AR6">
        <v>133</v>
      </c>
      <c r="AS6">
        <v>42102</v>
      </c>
      <c r="AT6">
        <v>3.65</v>
      </c>
      <c r="AU6">
        <v>86.313000000000002</v>
      </c>
      <c r="AV6">
        <v>0</v>
      </c>
      <c r="AW6">
        <v>17</v>
      </c>
      <c r="AX6" s="29">
        <v>0.44</v>
      </c>
      <c r="AY6">
        <v>0.77818181818181809</v>
      </c>
      <c r="AZ6" t="s">
        <v>69</v>
      </c>
      <c r="BA6" t="s">
        <v>171</v>
      </c>
      <c r="BB6">
        <v>1</v>
      </c>
      <c r="BC6" t="s">
        <v>178</v>
      </c>
      <c r="BD6">
        <v>1</v>
      </c>
      <c r="BE6">
        <v>39771.072</v>
      </c>
      <c r="BF6">
        <v>0.16258027945537903</v>
      </c>
      <c r="BG6">
        <v>0.12651701746709496</v>
      </c>
      <c r="BH6">
        <v>107621.96500000001</v>
      </c>
      <c r="BI6">
        <v>6.0080597859368201E-2</v>
      </c>
      <c r="BJ6">
        <v>4.6753628879653793E-2</v>
      </c>
      <c r="BK6">
        <v>1</v>
      </c>
      <c r="BL6" t="s">
        <v>69</v>
      </c>
      <c r="BM6">
        <v>0</v>
      </c>
      <c r="BN6" t="s">
        <v>210</v>
      </c>
    </row>
    <row r="7" spans="1:66">
      <c r="A7" s="140" t="str">
        <f t="shared" si="0"/>
        <v>인천제물포교통</v>
      </c>
      <c r="B7" s="140" t="str">
        <f t="shared" si="1"/>
        <v>30</v>
      </c>
      <c r="C7" s="141" t="str">
        <f t="shared" si="2"/>
        <v>70바2712</v>
      </c>
      <c r="D7" s="129" t="str">
        <f t="shared" si="3"/>
        <v>대형</v>
      </c>
      <c r="E7" s="125" t="str">
        <f t="shared" ref="E7:E22" si="16">AZ7</f>
        <v>F</v>
      </c>
      <c r="F7" s="148">
        <f t="shared" ref="F7:F22" si="17">G7/H7</f>
        <v>0.76545454545454539</v>
      </c>
      <c r="G7" s="149">
        <f t="shared" ref="G7:G22" si="18">AE7</f>
        <v>1.6839999999999999</v>
      </c>
      <c r="H7" s="150">
        <f t="shared" ref="H7:H22" si="19">AF7</f>
        <v>2.2000000000000002</v>
      </c>
      <c r="I7" s="151">
        <f t="shared" si="4"/>
        <v>1791.298</v>
      </c>
      <c r="J7" s="152">
        <f t="shared" si="5"/>
        <v>6.13577420858233E-2</v>
      </c>
      <c r="K7" s="152">
        <f t="shared" si="6"/>
        <v>0.36077632708642593</v>
      </c>
      <c r="L7" s="152">
        <f t="shared" si="7"/>
        <v>0.23558335910607839</v>
      </c>
      <c r="M7" s="153">
        <f t="shared" si="8"/>
        <v>15.685</v>
      </c>
      <c r="N7" s="154">
        <f t="shared" si="9"/>
        <v>3.5169999999999999</v>
      </c>
      <c r="O7" s="154">
        <f t="shared" si="10"/>
        <v>57.947000000000003</v>
      </c>
      <c r="P7" s="155">
        <f t="shared" si="11"/>
        <v>0</v>
      </c>
      <c r="Q7" s="156">
        <f t="shared" si="12"/>
        <v>85</v>
      </c>
      <c r="R7" s="157">
        <f t="shared" si="13"/>
        <v>28.942468051562535</v>
      </c>
      <c r="S7" s="142">
        <f t="shared" si="14"/>
        <v>63</v>
      </c>
      <c r="T7" s="142">
        <f t="shared" si="15"/>
        <v>1038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174</v>
      </c>
      <c r="Z7" s="4" t="s">
        <v>165</v>
      </c>
      <c r="AA7" s="4" t="s">
        <v>48</v>
      </c>
      <c r="AB7" s="4">
        <v>530</v>
      </c>
      <c r="AC7" s="4">
        <v>1791.298</v>
      </c>
      <c r="AD7" s="4">
        <v>1063.5329999999999</v>
      </c>
      <c r="AE7" s="4">
        <v>1.6839999999999999</v>
      </c>
      <c r="AF7" s="4">
        <v>2.2000000000000002</v>
      </c>
      <c r="AG7" s="4">
        <v>15.685</v>
      </c>
      <c r="AH7" s="4">
        <v>107.103876</v>
      </c>
      <c r="AI7" s="4">
        <v>6.5716520000000003</v>
      </c>
      <c r="AJ7" s="4">
        <v>38.640543000000001</v>
      </c>
      <c r="AK7" s="4">
        <v>422</v>
      </c>
      <c r="AL7" s="4">
        <v>63</v>
      </c>
      <c r="AM7" s="4">
        <v>1038</v>
      </c>
      <c r="AN7" s="4">
        <v>85</v>
      </c>
      <c r="AO7" s="4">
        <v>16.724865999999999</v>
      </c>
      <c r="AP7" s="4">
        <v>2000.5</v>
      </c>
      <c r="AQ7" s="4">
        <v>0</v>
      </c>
      <c r="AR7" s="4">
        <v>21</v>
      </c>
      <c r="AS7" s="4">
        <v>7508</v>
      </c>
      <c r="AT7" s="4">
        <v>3.5169999999999999</v>
      </c>
      <c r="AU7" s="4">
        <v>57.947000000000003</v>
      </c>
      <c r="AV7" s="4">
        <v>0</v>
      </c>
      <c r="AW7" s="4">
        <v>0</v>
      </c>
      <c r="AX7" s="30">
        <v>0.44</v>
      </c>
      <c r="AY7">
        <v>0.76545454545454539</v>
      </c>
      <c r="AZ7" t="s">
        <v>69</v>
      </c>
      <c r="BA7" t="s">
        <v>171</v>
      </c>
      <c r="BB7">
        <v>2</v>
      </c>
      <c r="BC7" t="s">
        <v>227</v>
      </c>
      <c r="BD7">
        <v>1</v>
      </c>
      <c r="BE7">
        <v>39771.072</v>
      </c>
      <c r="BF7">
        <v>4.5040224211205571E-2</v>
      </c>
      <c r="BG7">
        <v>3.4476244350759168E-2</v>
      </c>
      <c r="BH7">
        <v>107621.96500000001</v>
      </c>
      <c r="BI7">
        <v>1.6644353222876017E-2</v>
      </c>
      <c r="BJ7">
        <v>1.2740495830601458E-2</v>
      </c>
      <c r="BK7">
        <v>1</v>
      </c>
      <c r="BL7" t="s">
        <v>69</v>
      </c>
      <c r="BM7">
        <v>0</v>
      </c>
      <c r="BN7" t="s">
        <v>210</v>
      </c>
    </row>
    <row r="8" spans="1:66">
      <c r="A8" s="137" t="str">
        <f t="shared" ref="A8:A22" si="20">W8</f>
        <v>인천제물포교통</v>
      </c>
      <c r="B8" s="137" t="str">
        <f t="shared" ref="B8:B22" si="21">V8</f>
        <v>30</v>
      </c>
      <c r="C8" s="138" t="str">
        <f t="shared" ref="C8:C22" si="22">Y8</f>
        <v>70바2713</v>
      </c>
      <c r="D8" s="113" t="str">
        <f t="shared" ref="D8:D22" si="23">Z8</f>
        <v>대형</v>
      </c>
      <c r="E8" s="109" t="str">
        <f t="shared" si="16"/>
        <v>C</v>
      </c>
      <c r="F8" s="158">
        <f t="shared" si="17"/>
        <v>0.88818181818181807</v>
      </c>
      <c r="G8" s="159">
        <f t="shared" si="18"/>
        <v>1.954</v>
      </c>
      <c r="H8" s="160">
        <f t="shared" si="19"/>
        <v>2.2000000000000002</v>
      </c>
      <c r="I8" s="161">
        <f t="shared" ref="I8:I22" si="24">AC8</f>
        <v>7956.2690000000002</v>
      </c>
      <c r="J8" s="162">
        <f t="shared" ref="J8:J22" si="25">AI8/AH8</f>
        <v>3.1617692174052331E-2</v>
      </c>
      <c r="K8" s="162">
        <f t="shared" ref="K8:K22" si="26">AJ8/AH8</f>
        <v>0.3527906139804422</v>
      </c>
      <c r="L8" s="162">
        <f t="shared" ref="L8:L22" si="27">AK8/AC8</f>
        <v>0.25690433543662233</v>
      </c>
      <c r="M8" s="163">
        <f t="shared" ref="M8:M22" si="28">AG8</f>
        <v>12.862</v>
      </c>
      <c r="N8" s="164">
        <f t="shared" ref="N8:N22" si="29">IF(AW8=0,AT8,"속도계이상")</f>
        <v>0.214</v>
      </c>
      <c r="O8" s="164">
        <f t="shared" ref="O8:O22" si="30">IF(AW8=0,AU8,"속도계이상")</f>
        <v>23.353000000000002</v>
      </c>
      <c r="P8" s="165">
        <f t="shared" ref="P8:P22" si="31">AQ8/60</f>
        <v>0</v>
      </c>
      <c r="Q8" s="166">
        <f t="shared" ref="Q8:Q22" si="32">AN8</f>
        <v>80</v>
      </c>
      <c r="R8" s="167">
        <f t="shared" ref="R8:R22" si="33">AC8/(AH8-AI8-AJ8)</f>
        <v>28.117938195581797</v>
      </c>
      <c r="S8" s="139">
        <f t="shared" ref="S8:S22" si="34">IF(AW8=0,AL8,"속도계이상")</f>
        <v>17</v>
      </c>
      <c r="T8" s="139">
        <f t="shared" ref="T8:T22" si="35">IF(AW8=0,AM8,"속도계이상")</f>
        <v>1858</v>
      </c>
      <c r="U8" t="s">
        <v>115</v>
      </c>
      <c r="V8" s="5" t="s">
        <v>116</v>
      </c>
      <c r="W8" t="s">
        <v>115</v>
      </c>
      <c r="X8" s="5" t="s">
        <v>116</v>
      </c>
      <c r="Y8" t="s">
        <v>175</v>
      </c>
      <c r="Z8" t="s">
        <v>165</v>
      </c>
      <c r="AA8" t="s">
        <v>48</v>
      </c>
      <c r="AB8">
        <v>530</v>
      </c>
      <c r="AC8" s="1">
        <v>7956.2690000000002</v>
      </c>
      <c r="AD8" s="1">
        <v>4072.817</v>
      </c>
      <c r="AE8" s="28">
        <v>1.954</v>
      </c>
      <c r="AF8">
        <v>2.2000000000000002</v>
      </c>
      <c r="AG8">
        <v>12.862</v>
      </c>
      <c r="AH8">
        <v>459.656319</v>
      </c>
      <c r="AI8">
        <v>14.533272</v>
      </c>
      <c r="AJ8">
        <v>162.16243499999999</v>
      </c>
      <c r="AK8">
        <v>2044</v>
      </c>
      <c r="AL8">
        <v>17</v>
      </c>
      <c r="AM8">
        <v>1858</v>
      </c>
      <c r="AN8">
        <v>80</v>
      </c>
      <c r="AO8">
        <v>17.309169000000001</v>
      </c>
      <c r="AP8">
        <v>8648.7999999999993</v>
      </c>
      <c r="AQ8">
        <v>0</v>
      </c>
      <c r="AR8">
        <v>83</v>
      </c>
      <c r="AS8">
        <v>20053</v>
      </c>
      <c r="AT8">
        <v>0.214</v>
      </c>
      <c r="AU8">
        <v>23.353000000000002</v>
      </c>
      <c r="AV8">
        <v>71337</v>
      </c>
      <c r="AW8">
        <v>0</v>
      </c>
      <c r="AX8" s="29">
        <v>0.46</v>
      </c>
      <c r="AY8">
        <v>0.88818181818181807</v>
      </c>
      <c r="AZ8" t="s">
        <v>68</v>
      </c>
      <c r="BA8" t="s">
        <v>171</v>
      </c>
      <c r="BB8">
        <v>1</v>
      </c>
      <c r="BC8" t="s">
        <v>212</v>
      </c>
      <c r="BD8">
        <v>11</v>
      </c>
      <c r="BE8">
        <v>39771.072</v>
      </c>
      <c r="BF8">
        <v>0.20005166066431401</v>
      </c>
      <c r="BG8">
        <v>0.17768224769912253</v>
      </c>
      <c r="BH8">
        <v>107621.96500000001</v>
      </c>
      <c r="BI8">
        <v>7.3927929117443628E-2</v>
      </c>
      <c r="BJ8">
        <v>6.5661442497947656E-2</v>
      </c>
      <c r="BK8">
        <v>1</v>
      </c>
      <c r="BL8" t="s">
        <v>66</v>
      </c>
      <c r="BM8">
        <v>1</v>
      </c>
      <c r="BN8" t="s">
        <v>211</v>
      </c>
    </row>
    <row r="9" spans="1:66">
      <c r="A9" s="140" t="str">
        <f t="shared" si="20"/>
        <v>인천제물포교통</v>
      </c>
      <c r="B9" s="140" t="str">
        <f t="shared" si="21"/>
        <v>30</v>
      </c>
      <c r="C9" s="141" t="str">
        <f t="shared" si="22"/>
        <v>70바2765</v>
      </c>
      <c r="D9" s="129" t="str">
        <f t="shared" si="23"/>
        <v>대형</v>
      </c>
      <c r="E9" s="125" t="str">
        <f t="shared" si="16"/>
        <v>D</v>
      </c>
      <c r="F9" s="148">
        <f t="shared" si="17"/>
        <v>0.82409090909090899</v>
      </c>
      <c r="G9" s="149">
        <f t="shared" si="18"/>
        <v>1.8129999999999999</v>
      </c>
      <c r="H9" s="150">
        <f t="shared" si="19"/>
        <v>2.2000000000000002</v>
      </c>
      <c r="I9" s="151">
        <f t="shared" si="24"/>
        <v>7328.6120000000001</v>
      </c>
      <c r="J9" s="152">
        <f t="shared" si="25"/>
        <v>6.202277568373659E-2</v>
      </c>
      <c r="K9" s="152">
        <f t="shared" si="26"/>
        <v>0.35292750965273784</v>
      </c>
      <c r="L9" s="152">
        <f t="shared" si="27"/>
        <v>0.17574951436916023</v>
      </c>
      <c r="M9" s="153">
        <f t="shared" si="28"/>
        <v>14.077</v>
      </c>
      <c r="N9" s="154">
        <f t="shared" si="29"/>
        <v>0.53200000000000003</v>
      </c>
      <c r="O9" s="154">
        <f t="shared" si="30"/>
        <v>49.395000000000003</v>
      </c>
      <c r="P9" s="155">
        <f t="shared" si="31"/>
        <v>0</v>
      </c>
      <c r="Q9" s="156">
        <f t="shared" si="32"/>
        <v>76</v>
      </c>
      <c r="R9" s="157">
        <f t="shared" si="33"/>
        <v>27.694149078502377</v>
      </c>
      <c r="S9" s="142">
        <f t="shared" si="34"/>
        <v>39</v>
      </c>
      <c r="T9" s="142">
        <f t="shared" si="35"/>
        <v>3620</v>
      </c>
      <c r="U9" t="s">
        <v>115</v>
      </c>
      <c r="V9" s="5" t="s">
        <v>116</v>
      </c>
      <c r="W9" t="s">
        <v>115</v>
      </c>
      <c r="X9" s="5" t="s">
        <v>116</v>
      </c>
      <c r="Y9" t="s">
        <v>176</v>
      </c>
      <c r="Z9" t="s">
        <v>165</v>
      </c>
      <c r="AA9" t="s">
        <v>48</v>
      </c>
      <c r="AB9">
        <v>530</v>
      </c>
      <c r="AC9" s="1">
        <v>7328.6120000000001</v>
      </c>
      <c r="AD9" s="1">
        <v>4041.71</v>
      </c>
      <c r="AE9" s="28">
        <v>1.8129999999999999</v>
      </c>
      <c r="AF9">
        <v>2.2000000000000002</v>
      </c>
      <c r="AG9">
        <v>14.077</v>
      </c>
      <c r="AH9">
        <v>452.31493899999998</v>
      </c>
      <c r="AI9">
        <v>28.053827999999999</v>
      </c>
      <c r="AJ9">
        <v>159.63438500000001</v>
      </c>
      <c r="AK9">
        <v>1288</v>
      </c>
      <c r="AL9">
        <v>39</v>
      </c>
      <c r="AM9">
        <v>3620</v>
      </c>
      <c r="AN9">
        <v>76</v>
      </c>
      <c r="AO9">
        <v>16.202453999999999</v>
      </c>
      <c r="AP9">
        <v>8821.2999999999993</v>
      </c>
      <c r="AQ9">
        <v>0</v>
      </c>
      <c r="AR9">
        <v>100</v>
      </c>
      <c r="AS9">
        <v>33868</v>
      </c>
      <c r="AT9">
        <v>0.53200000000000003</v>
      </c>
      <c r="AU9">
        <v>49.395000000000003</v>
      </c>
      <c r="AV9">
        <v>0</v>
      </c>
      <c r="AW9">
        <v>0</v>
      </c>
      <c r="AX9" s="29">
        <v>0.46</v>
      </c>
      <c r="AY9">
        <v>0.82409090909090899</v>
      </c>
      <c r="AZ9" t="s">
        <v>66</v>
      </c>
      <c r="BA9" t="s">
        <v>171</v>
      </c>
      <c r="BB9">
        <v>1</v>
      </c>
      <c r="BC9" t="s">
        <v>173</v>
      </c>
      <c r="BD9">
        <v>1</v>
      </c>
      <c r="BE9">
        <v>39771.072</v>
      </c>
      <c r="BF9">
        <v>0.18426991356934005</v>
      </c>
      <c r="BG9">
        <v>0.15185516059146068</v>
      </c>
      <c r="BH9">
        <v>107621.96500000001</v>
      </c>
      <c r="BI9">
        <v>6.8095876153162593E-2</v>
      </c>
      <c r="BJ9">
        <v>5.6117192484401709E-2</v>
      </c>
      <c r="BK9">
        <v>1</v>
      </c>
      <c r="BL9" t="s">
        <v>69</v>
      </c>
      <c r="BM9">
        <v>1</v>
      </c>
      <c r="BN9" t="s">
        <v>211</v>
      </c>
    </row>
    <row r="10" spans="1:66">
      <c r="A10" s="137" t="str">
        <f t="shared" si="20"/>
        <v>인천제물포교통</v>
      </c>
      <c r="B10" s="137" t="str">
        <f t="shared" si="21"/>
        <v>30</v>
      </c>
      <c r="C10" s="138" t="str">
        <f t="shared" si="22"/>
        <v>70바2783</v>
      </c>
      <c r="D10" s="113" t="str">
        <f t="shared" si="23"/>
        <v>대형</v>
      </c>
      <c r="E10" s="109" t="str">
        <f t="shared" si="16"/>
        <v>B</v>
      </c>
      <c r="F10" s="158">
        <f t="shared" si="17"/>
        <v>0.94333333333333336</v>
      </c>
      <c r="G10" s="159">
        <f t="shared" si="18"/>
        <v>1.9810000000000001</v>
      </c>
      <c r="H10" s="160">
        <f t="shared" si="19"/>
        <v>2.1</v>
      </c>
      <c r="I10" s="161">
        <f t="shared" si="24"/>
        <v>6790.3919999999998</v>
      </c>
      <c r="J10" s="162">
        <f t="shared" si="25"/>
        <v>4.8726751783675908E-2</v>
      </c>
      <c r="K10" s="162">
        <f t="shared" si="26"/>
        <v>0.35964809962917499</v>
      </c>
      <c r="L10" s="162">
        <f t="shared" si="27"/>
        <v>0.2328289736439369</v>
      </c>
      <c r="M10" s="163">
        <f t="shared" si="28"/>
        <v>13.756</v>
      </c>
      <c r="N10" s="164">
        <f t="shared" si="29"/>
        <v>1.34</v>
      </c>
      <c r="O10" s="164">
        <f t="shared" si="30"/>
        <v>48.597999999999999</v>
      </c>
      <c r="P10" s="165">
        <f t="shared" si="31"/>
        <v>0</v>
      </c>
      <c r="Q10" s="166">
        <f t="shared" si="32"/>
        <v>78</v>
      </c>
      <c r="R10" s="167">
        <f t="shared" si="33"/>
        <v>27.977190734471215</v>
      </c>
      <c r="S10" s="139">
        <f t="shared" si="34"/>
        <v>91</v>
      </c>
      <c r="T10" s="139">
        <f t="shared" si="35"/>
        <v>3300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177</v>
      </c>
      <c r="Z10" s="4" t="s">
        <v>165</v>
      </c>
      <c r="AA10" s="4" t="s">
        <v>48</v>
      </c>
      <c r="AB10" s="4">
        <v>530</v>
      </c>
      <c r="AC10" s="4">
        <v>6790.3919999999998</v>
      </c>
      <c r="AD10" s="4">
        <v>3427.2510000000002</v>
      </c>
      <c r="AE10" s="4">
        <v>1.9810000000000001</v>
      </c>
      <c r="AF10" s="4">
        <v>2.1</v>
      </c>
      <c r="AG10" s="4">
        <v>13.756</v>
      </c>
      <c r="AH10" s="4">
        <v>410.24577399999998</v>
      </c>
      <c r="AI10" s="4">
        <v>19.989944000000001</v>
      </c>
      <c r="AJ10" s="4">
        <v>147.54411300000001</v>
      </c>
      <c r="AK10" s="4">
        <v>1581</v>
      </c>
      <c r="AL10" s="4">
        <v>91</v>
      </c>
      <c r="AM10" s="4">
        <v>3300</v>
      </c>
      <c r="AN10" s="4">
        <v>78</v>
      </c>
      <c r="AO10" s="4">
        <v>16.552009000000002</v>
      </c>
      <c r="AP10" s="4">
        <v>9165.1</v>
      </c>
      <c r="AQ10" s="4">
        <v>0</v>
      </c>
      <c r="AR10" s="4">
        <v>80</v>
      </c>
      <c r="AS10" s="4">
        <v>47764</v>
      </c>
      <c r="AT10" s="4">
        <v>1.34</v>
      </c>
      <c r="AU10" s="4">
        <v>48.597999999999999</v>
      </c>
      <c r="AV10" s="4">
        <v>1191</v>
      </c>
      <c r="AW10" s="4">
        <v>0</v>
      </c>
      <c r="AX10" s="30">
        <v>0.49</v>
      </c>
      <c r="AY10">
        <v>0.94333333333333336</v>
      </c>
      <c r="AZ10" t="s">
        <v>67</v>
      </c>
      <c r="BA10" t="s">
        <v>171</v>
      </c>
      <c r="BB10">
        <v>1</v>
      </c>
      <c r="BC10" t="s">
        <v>220</v>
      </c>
      <c r="BD10">
        <v>2</v>
      </c>
      <c r="BE10">
        <v>39771.072</v>
      </c>
      <c r="BF10">
        <v>0.17073696177965733</v>
      </c>
      <c r="BG10">
        <v>0.16106186727881008</v>
      </c>
      <c r="BH10">
        <v>107621.96500000001</v>
      </c>
      <c r="BI10">
        <v>6.3094852430914075E-2</v>
      </c>
      <c r="BJ10">
        <v>5.9519477459828947E-2</v>
      </c>
      <c r="BK10">
        <v>1</v>
      </c>
      <c r="BL10" t="s">
        <v>67</v>
      </c>
      <c r="BM10">
        <v>0</v>
      </c>
      <c r="BN10" t="s">
        <v>210</v>
      </c>
    </row>
    <row r="11" spans="1:66">
      <c r="A11" s="140" t="str">
        <f t="shared" si="20"/>
        <v>인천제물포교통</v>
      </c>
      <c r="B11" s="140" t="str">
        <f t="shared" si="21"/>
        <v>30</v>
      </c>
      <c r="C11" s="141" t="str">
        <f t="shared" si="22"/>
        <v>70바2829</v>
      </c>
      <c r="D11" s="129" t="str">
        <f t="shared" si="23"/>
        <v>대형</v>
      </c>
      <c r="E11" s="125" t="str">
        <f t="shared" si="16"/>
        <v>D</v>
      </c>
      <c r="F11" s="148">
        <f t="shared" si="17"/>
        <v>0.82363636363636361</v>
      </c>
      <c r="G11" s="149">
        <f t="shared" si="18"/>
        <v>1.8120000000000001</v>
      </c>
      <c r="H11" s="150">
        <f t="shared" si="19"/>
        <v>2.2000000000000002</v>
      </c>
      <c r="I11" s="151">
        <f t="shared" si="24"/>
        <v>7714.1289999999999</v>
      </c>
      <c r="J11" s="152">
        <f t="shared" si="25"/>
        <v>3.827687018680568E-2</v>
      </c>
      <c r="K11" s="152">
        <f t="shared" si="26"/>
        <v>0.37162018943145869</v>
      </c>
      <c r="L11" s="152">
        <f t="shared" si="27"/>
        <v>0.25706077769765062</v>
      </c>
      <c r="M11" s="153">
        <f t="shared" si="28"/>
        <v>13.532</v>
      </c>
      <c r="N11" s="154">
        <f t="shared" si="29"/>
        <v>1.7110000000000001</v>
      </c>
      <c r="O11" s="154">
        <f t="shared" si="30"/>
        <v>22.919</v>
      </c>
      <c r="P11" s="155">
        <f t="shared" si="31"/>
        <v>6.0000000000000005E-2</v>
      </c>
      <c r="Q11" s="156">
        <f t="shared" si="32"/>
        <v>82</v>
      </c>
      <c r="R11" s="157">
        <f t="shared" si="33"/>
        <v>27.559669187180262</v>
      </c>
      <c r="S11" s="142">
        <f t="shared" si="34"/>
        <v>132</v>
      </c>
      <c r="T11" s="142">
        <f t="shared" si="35"/>
        <v>1768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179</v>
      </c>
      <c r="Z11" t="s">
        <v>165</v>
      </c>
      <c r="AA11" t="s">
        <v>48</v>
      </c>
      <c r="AB11">
        <v>530</v>
      </c>
      <c r="AC11" s="1">
        <v>7714.1289999999999</v>
      </c>
      <c r="AD11" s="1">
        <v>4256.9539999999997</v>
      </c>
      <c r="AE11" s="28">
        <v>1.8120000000000001</v>
      </c>
      <c r="AF11">
        <v>2.2000000000000002</v>
      </c>
      <c r="AG11">
        <v>13.532</v>
      </c>
      <c r="AH11">
        <v>474.33494200000001</v>
      </c>
      <c r="AI11">
        <v>18.156057000000001</v>
      </c>
      <c r="AJ11">
        <v>176.27244099999999</v>
      </c>
      <c r="AK11">
        <v>1983</v>
      </c>
      <c r="AL11">
        <v>132</v>
      </c>
      <c r="AM11">
        <v>1768</v>
      </c>
      <c r="AN11">
        <v>82</v>
      </c>
      <c r="AO11">
        <v>16.263041000000001</v>
      </c>
      <c r="AP11">
        <v>11572.2</v>
      </c>
      <c r="AQ11">
        <v>3.6</v>
      </c>
      <c r="AR11">
        <v>138</v>
      </c>
      <c r="AS11">
        <v>84059</v>
      </c>
      <c r="AT11">
        <v>1.7110000000000001</v>
      </c>
      <c r="AU11">
        <v>22.919</v>
      </c>
      <c r="AV11">
        <v>27171</v>
      </c>
      <c r="AW11">
        <v>0</v>
      </c>
      <c r="AX11" s="29">
        <v>0.45</v>
      </c>
      <c r="AY11">
        <v>0.82363636363636361</v>
      </c>
      <c r="AZ11" t="s">
        <v>66</v>
      </c>
      <c r="BA11" t="s">
        <v>171</v>
      </c>
      <c r="BB11">
        <v>2</v>
      </c>
      <c r="BC11" t="s">
        <v>214</v>
      </c>
      <c r="BD11">
        <v>7</v>
      </c>
      <c r="BE11">
        <v>39771.072</v>
      </c>
      <c r="BF11">
        <v>0.19396331584926854</v>
      </c>
      <c r="BG11">
        <v>0.15975524014494299</v>
      </c>
      <c r="BH11">
        <v>107621.96500000001</v>
      </c>
      <c r="BI11">
        <v>7.1678016657659049E-2</v>
      </c>
      <c r="BJ11">
        <v>5.9036620992580995E-2</v>
      </c>
      <c r="BK11">
        <v>1</v>
      </c>
      <c r="BL11" t="s">
        <v>66</v>
      </c>
      <c r="BM11">
        <v>0</v>
      </c>
      <c r="BN11" t="s">
        <v>210</v>
      </c>
    </row>
    <row r="12" spans="1:66" s="2" customFormat="1">
      <c r="A12" s="137" t="str">
        <f t="shared" si="20"/>
        <v>인천제물포교통</v>
      </c>
      <c r="B12" s="137" t="str">
        <f t="shared" si="21"/>
        <v>30</v>
      </c>
      <c r="C12" s="138" t="str">
        <f t="shared" si="22"/>
        <v>70바2837</v>
      </c>
      <c r="D12" s="113" t="str">
        <f t="shared" si="23"/>
        <v>대형</v>
      </c>
      <c r="E12" s="109" t="str">
        <f t="shared" si="16"/>
        <v>B</v>
      </c>
      <c r="F12" s="158">
        <f t="shared" si="17"/>
        <v>0.93727272727272715</v>
      </c>
      <c r="G12" s="159">
        <f t="shared" si="18"/>
        <v>2.0619999999999998</v>
      </c>
      <c r="H12" s="160">
        <f t="shared" si="19"/>
        <v>2.2000000000000002</v>
      </c>
      <c r="I12" s="161">
        <f t="shared" si="24"/>
        <v>973.64200000000005</v>
      </c>
      <c r="J12" s="162">
        <f t="shared" si="25"/>
        <v>5.0647194474830508E-2</v>
      </c>
      <c r="K12" s="162">
        <f t="shared" si="26"/>
        <v>0.36471374519439492</v>
      </c>
      <c r="L12" s="162">
        <f t="shared" si="27"/>
        <v>0.22184745522481569</v>
      </c>
      <c r="M12" s="163">
        <f t="shared" si="28"/>
        <v>13.58</v>
      </c>
      <c r="N12" s="164">
        <f t="shared" si="29"/>
        <v>1.0269999999999999</v>
      </c>
      <c r="O12" s="164">
        <f t="shared" si="30"/>
        <v>32.045000000000002</v>
      </c>
      <c r="P12" s="165">
        <f t="shared" si="31"/>
        <v>0</v>
      </c>
      <c r="Q12" s="166">
        <f t="shared" si="32"/>
        <v>71</v>
      </c>
      <c r="R12" s="167">
        <f t="shared" si="33"/>
        <v>28.288461525051872</v>
      </c>
      <c r="S12" s="139">
        <f t="shared" si="34"/>
        <v>10</v>
      </c>
      <c r="T12" s="139">
        <f t="shared" si="35"/>
        <v>312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180</v>
      </c>
      <c r="Z12" t="s">
        <v>165</v>
      </c>
      <c r="AA12" t="s">
        <v>48</v>
      </c>
      <c r="AB12">
        <v>530</v>
      </c>
      <c r="AC12" s="1">
        <v>973.64200000000005</v>
      </c>
      <c r="AD12" s="1">
        <v>472.27300000000002</v>
      </c>
      <c r="AE12" s="28">
        <v>2.0619999999999998</v>
      </c>
      <c r="AF12">
        <v>2.2000000000000002</v>
      </c>
      <c r="AG12">
        <v>13.58</v>
      </c>
      <c r="AH12">
        <v>58.871099000000001</v>
      </c>
      <c r="AI12">
        <v>2.9816560000000001</v>
      </c>
      <c r="AJ12">
        <v>21.471098999999999</v>
      </c>
      <c r="AK12">
        <v>216</v>
      </c>
      <c r="AL12">
        <v>10</v>
      </c>
      <c r="AM12">
        <v>312</v>
      </c>
      <c r="AN12">
        <v>71</v>
      </c>
      <c r="AO12">
        <v>16.538539</v>
      </c>
      <c r="AP12">
        <v>589.6</v>
      </c>
      <c r="AQ12">
        <v>0</v>
      </c>
      <c r="AR12">
        <v>11</v>
      </c>
      <c r="AS12">
        <v>4170</v>
      </c>
      <c r="AT12">
        <v>1.0269999999999999</v>
      </c>
      <c r="AU12">
        <v>32.045000000000002</v>
      </c>
      <c r="AV12">
        <v>5695</v>
      </c>
      <c r="AW12">
        <v>0</v>
      </c>
      <c r="AX12" s="29">
        <v>0.5</v>
      </c>
      <c r="AY12" s="2">
        <v>0.93727272727272715</v>
      </c>
      <c r="AZ12" s="2" t="s">
        <v>67</v>
      </c>
      <c r="BA12" s="2" t="s">
        <v>171</v>
      </c>
      <c r="BB12" s="2">
        <v>2</v>
      </c>
      <c r="BC12" s="2" t="s">
        <v>233</v>
      </c>
      <c r="BD12" s="2">
        <v>4</v>
      </c>
      <c r="BE12" s="2">
        <v>39771.072</v>
      </c>
      <c r="BF12" s="2">
        <v>2.4481160578221278E-2</v>
      </c>
      <c r="BG12" s="2">
        <v>2.2945524141951033E-2</v>
      </c>
      <c r="BH12" s="2">
        <v>107621.96500000001</v>
      </c>
      <c r="BI12" s="2">
        <v>9.0468706829502695E-3</v>
      </c>
      <c r="BJ12" s="2">
        <v>8.4793851582924788E-3</v>
      </c>
      <c r="BK12" s="2">
        <v>1</v>
      </c>
      <c r="BL12" s="2" t="s">
        <v>66</v>
      </c>
      <c r="BM12" s="2">
        <v>2</v>
      </c>
      <c r="BN12" s="2" t="s">
        <v>211</v>
      </c>
    </row>
    <row r="13" spans="1:66">
      <c r="A13" s="140" t="str">
        <f t="shared" si="20"/>
        <v>인천제물포교통</v>
      </c>
      <c r="B13" s="140" t="str">
        <f t="shared" si="21"/>
        <v>78</v>
      </c>
      <c r="C13" s="141" t="str">
        <f t="shared" si="22"/>
        <v>70바2608</v>
      </c>
      <c r="D13" s="129" t="str">
        <f t="shared" si="23"/>
        <v>대형</v>
      </c>
      <c r="E13" s="125" t="str">
        <f t="shared" si="16"/>
        <v>D</v>
      </c>
      <c r="F13" s="148">
        <f t="shared" si="17"/>
        <v>0.8107692307692308</v>
      </c>
      <c r="G13" s="149">
        <f t="shared" si="18"/>
        <v>2.1080000000000001</v>
      </c>
      <c r="H13" s="150">
        <f t="shared" si="19"/>
        <v>2.6</v>
      </c>
      <c r="I13" s="151">
        <f t="shared" si="24"/>
        <v>8152.6779999999999</v>
      </c>
      <c r="J13" s="152">
        <f t="shared" si="25"/>
        <v>7.4819592474376528E-2</v>
      </c>
      <c r="K13" s="152">
        <f t="shared" si="26"/>
        <v>0.33627022168675968</v>
      </c>
      <c r="L13" s="152">
        <f t="shared" si="27"/>
        <v>0.15271055719359947</v>
      </c>
      <c r="M13" s="153">
        <f t="shared" si="28"/>
        <v>12.224</v>
      </c>
      <c r="N13" s="154">
        <f t="shared" si="29"/>
        <v>7.875</v>
      </c>
      <c r="O13" s="154">
        <f t="shared" si="30"/>
        <v>30.898</v>
      </c>
      <c r="P13" s="155">
        <f t="shared" si="31"/>
        <v>0</v>
      </c>
      <c r="Q13" s="156">
        <f t="shared" si="32"/>
        <v>73</v>
      </c>
      <c r="R13" s="157">
        <f t="shared" si="33"/>
        <v>31.405768996503447</v>
      </c>
      <c r="S13" s="142">
        <f t="shared" si="34"/>
        <v>642</v>
      </c>
      <c r="T13" s="142">
        <f t="shared" si="35"/>
        <v>2519</v>
      </c>
      <c r="U13" t="s">
        <v>115</v>
      </c>
      <c r="V13" t="s">
        <v>117</v>
      </c>
      <c r="W13" s="4" t="s">
        <v>115</v>
      </c>
      <c r="X13" s="4" t="s">
        <v>117</v>
      </c>
      <c r="Y13" s="4" t="s">
        <v>181</v>
      </c>
      <c r="Z13" s="4" t="s">
        <v>165</v>
      </c>
      <c r="AA13" s="4" t="s">
        <v>48</v>
      </c>
      <c r="AB13" s="4">
        <v>530</v>
      </c>
      <c r="AC13" s="4">
        <v>8152.6779999999999</v>
      </c>
      <c r="AD13" s="4">
        <v>3868.0360000000001</v>
      </c>
      <c r="AE13" s="4">
        <v>2.1080000000000001</v>
      </c>
      <c r="AF13" s="4">
        <v>2.6</v>
      </c>
      <c r="AG13" s="4">
        <v>12.224</v>
      </c>
      <c r="AH13" s="4">
        <v>440.800209</v>
      </c>
      <c r="AI13" s="4">
        <v>32.980491999999998</v>
      </c>
      <c r="AJ13" s="4">
        <v>148.22798399999999</v>
      </c>
      <c r="AK13" s="4">
        <v>1245</v>
      </c>
      <c r="AL13" s="4">
        <v>642</v>
      </c>
      <c r="AM13" s="4">
        <v>2519</v>
      </c>
      <c r="AN13" s="4">
        <v>73</v>
      </c>
      <c r="AO13" s="4">
        <v>18.495177000000002</v>
      </c>
      <c r="AP13" s="4">
        <v>5339.2</v>
      </c>
      <c r="AQ13" s="4">
        <v>0</v>
      </c>
      <c r="AR13" s="4">
        <v>127</v>
      </c>
      <c r="AS13" s="4">
        <v>67625</v>
      </c>
      <c r="AT13" s="4">
        <v>7.875</v>
      </c>
      <c r="AU13" s="4">
        <v>30.898</v>
      </c>
      <c r="AV13" s="4">
        <v>2487</v>
      </c>
      <c r="AW13" s="4">
        <v>0</v>
      </c>
      <c r="AX13" s="30">
        <v>0.43</v>
      </c>
      <c r="AY13">
        <v>0.8107692307692308</v>
      </c>
      <c r="AZ13" t="s">
        <v>66</v>
      </c>
      <c r="BA13" t="s">
        <v>215</v>
      </c>
      <c r="BB13">
        <v>1</v>
      </c>
      <c r="BC13" t="s">
        <v>269</v>
      </c>
      <c r="BD13">
        <v>1</v>
      </c>
      <c r="BE13">
        <v>9624.9169999999995</v>
      </c>
      <c r="BF13">
        <v>0.84703878485393691</v>
      </c>
      <c r="BG13">
        <v>0.68675298402773044</v>
      </c>
      <c r="BH13">
        <v>107621.96500000001</v>
      </c>
      <c r="BI13">
        <v>7.5752919025405263E-2</v>
      </c>
      <c r="BJ13">
        <v>6.1418135886751657E-2</v>
      </c>
      <c r="BK13">
        <v>1</v>
      </c>
      <c r="BL13" t="s">
        <v>69</v>
      </c>
      <c r="BM13">
        <v>1</v>
      </c>
      <c r="BN13" t="s">
        <v>211</v>
      </c>
    </row>
    <row r="14" spans="1:66">
      <c r="A14" s="137" t="str">
        <f t="shared" si="20"/>
        <v>인천제물포교통</v>
      </c>
      <c r="B14" s="137" t="str">
        <f t="shared" si="21"/>
        <v>78</v>
      </c>
      <c r="C14" s="138" t="str">
        <f t="shared" si="22"/>
        <v>70바2770</v>
      </c>
      <c r="D14" s="113" t="str">
        <f t="shared" si="23"/>
        <v>중형</v>
      </c>
      <c r="E14" s="109" t="str">
        <f t="shared" si="16"/>
        <v>F</v>
      </c>
      <c r="F14" s="158">
        <f t="shared" si="17"/>
        <v>0.77074074074074073</v>
      </c>
      <c r="G14" s="159">
        <f t="shared" si="18"/>
        <v>2.081</v>
      </c>
      <c r="H14" s="160">
        <f t="shared" si="19"/>
        <v>2.7</v>
      </c>
      <c r="I14" s="161">
        <f t="shared" si="24"/>
        <v>1472.239</v>
      </c>
      <c r="J14" s="162">
        <f t="shared" si="25"/>
        <v>2.4915827348964848E-2</v>
      </c>
      <c r="K14" s="162">
        <f t="shared" si="26"/>
        <v>0.37407139518701082</v>
      </c>
      <c r="L14" s="162">
        <f t="shared" si="27"/>
        <v>0.26761959165597432</v>
      </c>
      <c r="M14" s="163">
        <f t="shared" si="28"/>
        <v>13.199</v>
      </c>
      <c r="N14" s="164">
        <f t="shared" si="29"/>
        <v>1.97</v>
      </c>
      <c r="O14" s="164">
        <f t="shared" si="30"/>
        <v>33.893999999999998</v>
      </c>
      <c r="P14" s="165">
        <f t="shared" si="31"/>
        <v>0</v>
      </c>
      <c r="Q14" s="166">
        <f t="shared" si="32"/>
        <v>80</v>
      </c>
      <c r="R14" s="167">
        <f t="shared" si="33"/>
        <v>29.801059413564619</v>
      </c>
      <c r="S14" s="139">
        <f t="shared" si="34"/>
        <v>29</v>
      </c>
      <c r="T14" s="139">
        <f t="shared" si="35"/>
        <v>499</v>
      </c>
      <c r="U14" t="s">
        <v>115</v>
      </c>
      <c r="V14" s="5" t="s">
        <v>117</v>
      </c>
      <c r="W14" t="s">
        <v>115</v>
      </c>
      <c r="X14" s="5" t="s">
        <v>117</v>
      </c>
      <c r="Y14" t="s">
        <v>286</v>
      </c>
      <c r="Z14" t="s">
        <v>287</v>
      </c>
      <c r="AA14" t="s">
        <v>48</v>
      </c>
      <c r="AB14">
        <v>530</v>
      </c>
      <c r="AC14" s="1">
        <v>1472.239</v>
      </c>
      <c r="AD14" s="1">
        <v>707.61900000000003</v>
      </c>
      <c r="AE14" s="28">
        <v>2.081</v>
      </c>
      <c r="AF14">
        <v>2.7</v>
      </c>
      <c r="AG14">
        <v>13.199</v>
      </c>
      <c r="AH14">
        <v>82.198313999999996</v>
      </c>
      <c r="AI14">
        <v>2.0480390000000002</v>
      </c>
      <c r="AJ14">
        <v>30.748038000000001</v>
      </c>
      <c r="AK14">
        <v>394</v>
      </c>
      <c r="AL14">
        <v>29</v>
      </c>
      <c r="AM14">
        <v>499</v>
      </c>
      <c r="AN14">
        <v>80</v>
      </c>
      <c r="AO14">
        <v>17.910817000000002</v>
      </c>
      <c r="AP14">
        <v>6903</v>
      </c>
      <c r="AQ14">
        <v>0</v>
      </c>
      <c r="AR14">
        <v>20</v>
      </c>
      <c r="AS14">
        <v>13037</v>
      </c>
      <c r="AT14">
        <v>1.97</v>
      </c>
      <c r="AU14">
        <v>33.893999999999998</v>
      </c>
      <c r="AV14">
        <v>0</v>
      </c>
      <c r="AW14">
        <v>0</v>
      </c>
      <c r="AX14" s="29">
        <v>0.47</v>
      </c>
      <c r="AY14">
        <v>0.77074074074074073</v>
      </c>
      <c r="AZ14" t="s">
        <v>69</v>
      </c>
      <c r="BA14" t="s">
        <v>215</v>
      </c>
      <c r="BB14">
        <v>1</v>
      </c>
      <c r="BC14" t="s">
        <v>216</v>
      </c>
      <c r="BD14">
        <v>1</v>
      </c>
      <c r="BE14">
        <v>9624.9169999999995</v>
      </c>
      <c r="BF14">
        <v>0.15296121514606309</v>
      </c>
      <c r="BG14">
        <v>0.11789344026628047</v>
      </c>
      <c r="BH14">
        <v>107621.96500000001</v>
      </c>
      <c r="BI14">
        <v>1.3679726067071902E-2</v>
      </c>
      <c r="BJ14">
        <v>1.0543522202065418E-2</v>
      </c>
      <c r="BK14">
        <v>1</v>
      </c>
      <c r="BL14" t="s">
        <v>69</v>
      </c>
      <c r="BM14">
        <v>0</v>
      </c>
      <c r="BN14" t="s">
        <v>210</v>
      </c>
    </row>
    <row r="15" spans="1:66">
      <c r="A15" s="140" t="str">
        <f t="shared" si="20"/>
        <v>인천제물포교통</v>
      </c>
      <c r="B15" s="140" t="str">
        <f t="shared" si="21"/>
        <v>급행97</v>
      </c>
      <c r="C15" s="141" t="str">
        <f t="shared" si="22"/>
        <v>70바2445</v>
      </c>
      <c r="D15" s="129" t="str">
        <f t="shared" si="23"/>
        <v>대형</v>
      </c>
      <c r="E15" s="125" t="str">
        <f t="shared" si="16"/>
        <v>D</v>
      </c>
      <c r="F15" s="148">
        <f t="shared" si="17"/>
        <v>0.8428000000000001</v>
      </c>
      <c r="G15" s="149">
        <f t="shared" si="18"/>
        <v>2.1070000000000002</v>
      </c>
      <c r="H15" s="150">
        <f t="shared" si="19"/>
        <v>2.5</v>
      </c>
      <c r="I15" s="151">
        <f t="shared" si="24"/>
        <v>7378.9390000000003</v>
      </c>
      <c r="J15" s="152">
        <f t="shared" si="25"/>
        <v>6.9436768982662211E-2</v>
      </c>
      <c r="K15" s="152">
        <f t="shared" si="26"/>
        <v>0.37948441648364289</v>
      </c>
      <c r="L15" s="152">
        <f t="shared" si="27"/>
        <v>0.23580625886729786</v>
      </c>
      <c r="M15" s="153">
        <f t="shared" si="28"/>
        <v>14.456</v>
      </c>
      <c r="N15" s="154">
        <f t="shared" si="29"/>
        <v>1.0980000000000001</v>
      </c>
      <c r="O15" s="154">
        <f t="shared" si="30"/>
        <v>24.515999999999998</v>
      </c>
      <c r="P15" s="155">
        <f t="shared" si="31"/>
        <v>0</v>
      </c>
      <c r="Q15" s="156">
        <f t="shared" si="32"/>
        <v>74</v>
      </c>
      <c r="R15" s="157">
        <f t="shared" si="33"/>
        <v>27.903484094733212</v>
      </c>
      <c r="S15" s="142">
        <f t="shared" si="34"/>
        <v>81</v>
      </c>
      <c r="T15" s="142">
        <f t="shared" si="35"/>
        <v>1809</v>
      </c>
      <c r="U15" t="s">
        <v>115</v>
      </c>
      <c r="V15" s="5" t="s">
        <v>118</v>
      </c>
      <c r="W15" t="s">
        <v>115</v>
      </c>
      <c r="X15" s="5" t="s">
        <v>118</v>
      </c>
      <c r="Y15" t="s">
        <v>182</v>
      </c>
      <c r="Z15" t="s">
        <v>165</v>
      </c>
      <c r="AA15" t="s">
        <v>48</v>
      </c>
      <c r="AB15">
        <v>530</v>
      </c>
      <c r="AC15" s="1">
        <v>7378.9390000000003</v>
      </c>
      <c r="AD15" s="1">
        <v>3502.4160000000002</v>
      </c>
      <c r="AE15" s="28">
        <v>2.1070000000000002</v>
      </c>
      <c r="AF15">
        <v>2.5</v>
      </c>
      <c r="AG15">
        <v>14.456</v>
      </c>
      <c r="AH15">
        <v>479.86797899999999</v>
      </c>
      <c r="AI15">
        <v>33.320481999999998</v>
      </c>
      <c r="AJ15">
        <v>182.10242</v>
      </c>
      <c r="AK15">
        <v>1740</v>
      </c>
      <c r="AL15">
        <v>81</v>
      </c>
      <c r="AM15">
        <v>1809</v>
      </c>
      <c r="AN15">
        <v>74</v>
      </c>
      <c r="AO15">
        <v>15.377018</v>
      </c>
      <c r="AP15">
        <v>4572.3</v>
      </c>
      <c r="AQ15">
        <v>0</v>
      </c>
      <c r="AR15">
        <v>149</v>
      </c>
      <c r="AS15">
        <v>73746</v>
      </c>
      <c r="AT15">
        <v>1.0980000000000001</v>
      </c>
      <c r="AU15">
        <v>24.515999999999998</v>
      </c>
      <c r="AV15">
        <v>1819</v>
      </c>
      <c r="AW15">
        <v>0</v>
      </c>
      <c r="AX15" s="29">
        <v>0.54</v>
      </c>
      <c r="AY15">
        <v>0.8428000000000001</v>
      </c>
      <c r="AZ15" t="s">
        <v>66</v>
      </c>
      <c r="BA15" t="s">
        <v>217</v>
      </c>
      <c r="BB15">
        <v>1</v>
      </c>
      <c r="BC15" t="s">
        <v>218</v>
      </c>
      <c r="BD15">
        <v>3</v>
      </c>
      <c r="BE15">
        <v>58225.976000000002</v>
      </c>
      <c r="BF15">
        <v>0.12672933125242933</v>
      </c>
      <c r="BG15">
        <v>0.10680748037954745</v>
      </c>
      <c r="BH15">
        <v>107621.96500000001</v>
      </c>
      <c r="BI15">
        <v>6.8563503742010284E-2</v>
      </c>
      <c r="BJ15">
        <v>5.7785320953766275E-2</v>
      </c>
      <c r="BK15">
        <v>1</v>
      </c>
      <c r="BL15" t="s">
        <v>66</v>
      </c>
      <c r="BM15">
        <v>0</v>
      </c>
      <c r="BN15" t="s">
        <v>210</v>
      </c>
    </row>
    <row r="16" spans="1:66">
      <c r="A16" s="137" t="str">
        <f t="shared" si="20"/>
        <v>인천제물포교통</v>
      </c>
      <c r="B16" s="137" t="str">
        <f t="shared" si="21"/>
        <v>급행97</v>
      </c>
      <c r="C16" s="138" t="str">
        <f t="shared" si="22"/>
        <v>70바2831</v>
      </c>
      <c r="D16" s="113" t="str">
        <f t="shared" si="23"/>
        <v>대형</v>
      </c>
      <c r="E16" s="109" t="str">
        <f t="shared" si="16"/>
        <v>C</v>
      </c>
      <c r="F16" s="158">
        <f t="shared" si="17"/>
        <v>0.87625000000000008</v>
      </c>
      <c r="G16" s="159">
        <f t="shared" si="18"/>
        <v>2.1030000000000002</v>
      </c>
      <c r="H16" s="160">
        <f t="shared" si="19"/>
        <v>2.4</v>
      </c>
      <c r="I16" s="161">
        <f t="shared" si="24"/>
        <v>6986.8109999999997</v>
      </c>
      <c r="J16" s="162">
        <f t="shared" si="25"/>
        <v>4.4919955846174711E-2</v>
      </c>
      <c r="K16" s="162">
        <f t="shared" si="26"/>
        <v>0.35843182401393892</v>
      </c>
      <c r="L16" s="162">
        <f t="shared" si="27"/>
        <v>0.19407996008479406</v>
      </c>
      <c r="M16" s="163">
        <f t="shared" si="28"/>
        <v>12.105</v>
      </c>
      <c r="N16" s="164">
        <f t="shared" si="29"/>
        <v>7.1999999999999995E-2</v>
      </c>
      <c r="O16" s="164">
        <f t="shared" si="30"/>
        <v>13.382</v>
      </c>
      <c r="P16" s="165">
        <f t="shared" si="31"/>
        <v>0</v>
      </c>
      <c r="Q16" s="166">
        <f t="shared" si="32"/>
        <v>72</v>
      </c>
      <c r="R16" s="167">
        <f t="shared" si="33"/>
        <v>26.261921433459325</v>
      </c>
      <c r="S16" s="139">
        <f t="shared" si="34"/>
        <v>5</v>
      </c>
      <c r="T16" s="139">
        <f t="shared" si="35"/>
        <v>935</v>
      </c>
      <c r="U16" t="s">
        <v>115</v>
      </c>
      <c r="V16" t="s">
        <v>118</v>
      </c>
      <c r="W16" s="4" t="s">
        <v>115</v>
      </c>
      <c r="X16" s="4" t="s">
        <v>118</v>
      </c>
      <c r="Y16" s="4" t="s">
        <v>183</v>
      </c>
      <c r="Z16" s="4" t="s">
        <v>165</v>
      </c>
      <c r="AA16" s="4" t="s">
        <v>48</v>
      </c>
      <c r="AB16" s="4">
        <v>530</v>
      </c>
      <c r="AC16" s="4">
        <v>6986.8109999999997</v>
      </c>
      <c r="AD16" s="4">
        <v>3321.636</v>
      </c>
      <c r="AE16" s="4">
        <v>2.1030000000000002</v>
      </c>
      <c r="AF16" s="4">
        <v>2.4</v>
      </c>
      <c r="AG16" s="4">
        <v>12.105</v>
      </c>
      <c r="AH16" s="4">
        <v>445.89658700000001</v>
      </c>
      <c r="AI16" s="4">
        <v>20.029655000000002</v>
      </c>
      <c r="AJ16" s="4">
        <v>159.82352700000001</v>
      </c>
      <c r="AK16" s="4">
        <v>1356</v>
      </c>
      <c r="AL16" s="4">
        <v>5</v>
      </c>
      <c r="AM16" s="4">
        <v>935</v>
      </c>
      <c r="AN16" s="4">
        <v>72</v>
      </c>
      <c r="AO16" s="4">
        <v>15.669128000000001</v>
      </c>
      <c r="AP16" s="4">
        <v>3484.1</v>
      </c>
      <c r="AQ16" s="4">
        <v>0</v>
      </c>
      <c r="AR16" s="4">
        <v>116</v>
      </c>
      <c r="AS16" s="4">
        <v>53555</v>
      </c>
      <c r="AT16" s="4">
        <v>7.1999999999999995E-2</v>
      </c>
      <c r="AU16" s="4">
        <v>13.382</v>
      </c>
      <c r="AV16" s="4">
        <v>60798</v>
      </c>
      <c r="AW16" s="4">
        <v>0</v>
      </c>
      <c r="AX16" s="30">
        <v>0.51</v>
      </c>
      <c r="AY16">
        <v>0.87625000000000008</v>
      </c>
      <c r="AZ16" t="s">
        <v>68</v>
      </c>
      <c r="BA16" t="s">
        <v>217</v>
      </c>
      <c r="BB16">
        <v>1</v>
      </c>
      <c r="BC16" t="s">
        <v>268</v>
      </c>
      <c r="BD16">
        <v>11</v>
      </c>
      <c r="BE16">
        <v>58225.976000000002</v>
      </c>
      <c r="BF16">
        <v>0.11999474255270533</v>
      </c>
      <c r="BG16">
        <v>0.10514539316180806</v>
      </c>
      <c r="BH16">
        <v>107621.96500000001</v>
      </c>
      <c r="BI16">
        <v>6.4919935256710831E-2</v>
      </c>
      <c r="BJ16">
        <v>5.6886093268692872E-2</v>
      </c>
      <c r="BK16">
        <v>1</v>
      </c>
      <c r="BL16" t="s">
        <v>66</v>
      </c>
      <c r="BM16">
        <v>1</v>
      </c>
      <c r="BN16" t="s">
        <v>211</v>
      </c>
    </row>
    <row r="17" spans="1:66">
      <c r="A17" s="140" t="str">
        <f t="shared" si="20"/>
        <v>인천제물포교통</v>
      </c>
      <c r="B17" s="140" t="str">
        <f t="shared" si="21"/>
        <v>급행97</v>
      </c>
      <c r="C17" s="141" t="str">
        <f t="shared" si="22"/>
        <v>70바2832</v>
      </c>
      <c r="D17" s="129" t="str">
        <f t="shared" si="23"/>
        <v>대형</v>
      </c>
      <c r="E17" s="125" t="str">
        <f t="shared" si="16"/>
        <v>B</v>
      </c>
      <c r="F17" s="148">
        <f t="shared" si="17"/>
        <v>0.9425</v>
      </c>
      <c r="G17" s="149">
        <f t="shared" si="18"/>
        <v>2.262</v>
      </c>
      <c r="H17" s="150">
        <f t="shared" si="19"/>
        <v>2.4</v>
      </c>
      <c r="I17" s="151">
        <f t="shared" si="24"/>
        <v>6258.1139999999996</v>
      </c>
      <c r="J17" s="152">
        <f t="shared" si="25"/>
        <v>2.4349340241313768E-2</v>
      </c>
      <c r="K17" s="152">
        <f t="shared" si="26"/>
        <v>0.36759329263839757</v>
      </c>
      <c r="L17" s="152">
        <f t="shared" si="27"/>
        <v>0.22674562975362866</v>
      </c>
      <c r="M17" s="153">
        <f t="shared" si="28"/>
        <v>11.516</v>
      </c>
      <c r="N17" s="154">
        <f t="shared" si="29"/>
        <v>0.28799999999999998</v>
      </c>
      <c r="O17" s="154">
        <f t="shared" si="30"/>
        <v>19.222999999999999</v>
      </c>
      <c r="P17" s="155">
        <f t="shared" si="31"/>
        <v>0</v>
      </c>
      <c r="Q17" s="156">
        <f t="shared" si="32"/>
        <v>73</v>
      </c>
      <c r="R17" s="157">
        <f t="shared" si="33"/>
        <v>27.920892798052009</v>
      </c>
      <c r="S17" s="142">
        <f t="shared" si="34"/>
        <v>18</v>
      </c>
      <c r="T17" s="142">
        <f t="shared" si="35"/>
        <v>1203</v>
      </c>
      <c r="U17" t="s">
        <v>115</v>
      </c>
      <c r="V17" s="5" t="s">
        <v>118</v>
      </c>
      <c r="W17" t="s">
        <v>115</v>
      </c>
      <c r="X17" s="5" t="s">
        <v>118</v>
      </c>
      <c r="Y17" t="s">
        <v>184</v>
      </c>
      <c r="Z17" t="s">
        <v>165</v>
      </c>
      <c r="AA17" t="s">
        <v>48</v>
      </c>
      <c r="AB17">
        <v>530</v>
      </c>
      <c r="AC17" s="1">
        <v>6258.1139999999996</v>
      </c>
      <c r="AD17" s="1">
        <v>2766.9029999999998</v>
      </c>
      <c r="AE17" s="28">
        <v>2.262</v>
      </c>
      <c r="AF17">
        <v>2.4</v>
      </c>
      <c r="AG17">
        <v>11.516</v>
      </c>
      <c r="AH17">
        <v>368.612123</v>
      </c>
      <c r="AI17">
        <v>8.9754620000000003</v>
      </c>
      <c r="AJ17">
        <v>135.49934400000001</v>
      </c>
      <c r="AK17">
        <v>1419</v>
      </c>
      <c r="AL17">
        <v>18</v>
      </c>
      <c r="AM17">
        <v>1203</v>
      </c>
      <c r="AN17">
        <v>73</v>
      </c>
      <c r="AO17">
        <v>16.977504</v>
      </c>
      <c r="AP17">
        <v>2006.6</v>
      </c>
      <c r="AQ17">
        <v>0</v>
      </c>
      <c r="AR17">
        <v>43</v>
      </c>
      <c r="AS17">
        <v>17958</v>
      </c>
      <c r="AT17">
        <v>0.28799999999999998</v>
      </c>
      <c r="AU17">
        <v>19.222999999999999</v>
      </c>
      <c r="AV17">
        <v>50627</v>
      </c>
      <c r="AW17">
        <v>0</v>
      </c>
      <c r="AX17" s="29">
        <v>0.5</v>
      </c>
      <c r="AY17">
        <v>0.9425</v>
      </c>
      <c r="AZ17" t="s">
        <v>67</v>
      </c>
      <c r="BA17" t="s">
        <v>217</v>
      </c>
      <c r="BB17">
        <v>1</v>
      </c>
      <c r="BC17" t="s">
        <v>235</v>
      </c>
      <c r="BD17">
        <v>10</v>
      </c>
      <c r="BE17">
        <v>58225.976000000002</v>
      </c>
      <c r="BF17">
        <v>0.10747976126668962</v>
      </c>
      <c r="BG17">
        <v>0.10129967499385496</v>
      </c>
      <c r="BH17">
        <v>107621.96500000001</v>
      </c>
      <c r="BI17">
        <v>5.8149040486298487E-2</v>
      </c>
      <c r="BJ17">
        <v>5.4805470658336325E-2</v>
      </c>
      <c r="BK17">
        <v>1</v>
      </c>
      <c r="BL17" t="s">
        <v>68</v>
      </c>
      <c r="BM17">
        <v>1</v>
      </c>
      <c r="BN17" t="s">
        <v>211</v>
      </c>
    </row>
    <row r="18" spans="1:66">
      <c r="A18" s="137" t="str">
        <f t="shared" si="20"/>
        <v>인천제물포교통</v>
      </c>
      <c r="B18" s="137" t="str">
        <f t="shared" si="21"/>
        <v>급행97</v>
      </c>
      <c r="C18" s="138" t="str">
        <f t="shared" si="22"/>
        <v>70바2834</v>
      </c>
      <c r="D18" s="113" t="str">
        <f t="shared" si="23"/>
        <v>대형</v>
      </c>
      <c r="E18" s="109" t="str">
        <f t="shared" si="16"/>
        <v>D</v>
      </c>
      <c r="F18" s="158">
        <f t="shared" si="17"/>
        <v>0.8156000000000001</v>
      </c>
      <c r="G18" s="159">
        <f t="shared" si="18"/>
        <v>2.0390000000000001</v>
      </c>
      <c r="H18" s="160">
        <f t="shared" si="19"/>
        <v>2.5</v>
      </c>
      <c r="I18" s="161">
        <f t="shared" si="24"/>
        <v>6382.0839999999998</v>
      </c>
      <c r="J18" s="162">
        <f t="shared" si="25"/>
        <v>5.1217281467002038E-2</v>
      </c>
      <c r="K18" s="162">
        <f t="shared" si="26"/>
        <v>0.36486879402948325</v>
      </c>
      <c r="L18" s="162">
        <f t="shared" si="27"/>
        <v>0.2419272450817006</v>
      </c>
      <c r="M18" s="163">
        <f t="shared" si="28"/>
        <v>12.795999999999999</v>
      </c>
      <c r="N18" s="164">
        <f t="shared" si="29"/>
        <v>0.32900000000000001</v>
      </c>
      <c r="O18" s="164">
        <f t="shared" si="30"/>
        <v>16.827999999999999</v>
      </c>
      <c r="P18" s="165">
        <f t="shared" si="31"/>
        <v>0</v>
      </c>
      <c r="Q18" s="166">
        <f t="shared" si="32"/>
        <v>72</v>
      </c>
      <c r="R18" s="167">
        <f t="shared" si="33"/>
        <v>27.460183054261815</v>
      </c>
      <c r="S18" s="139">
        <f t="shared" si="34"/>
        <v>21</v>
      </c>
      <c r="T18" s="139">
        <f t="shared" si="35"/>
        <v>1074</v>
      </c>
      <c r="U18" t="s">
        <v>115</v>
      </c>
      <c r="V18" s="5" t="s">
        <v>118</v>
      </c>
      <c r="W18" t="s">
        <v>115</v>
      </c>
      <c r="X18" s="5" t="s">
        <v>118</v>
      </c>
      <c r="Y18" t="s">
        <v>185</v>
      </c>
      <c r="Z18" t="s">
        <v>165</v>
      </c>
      <c r="AA18" t="s">
        <v>48</v>
      </c>
      <c r="AB18">
        <v>530</v>
      </c>
      <c r="AC18" s="1">
        <v>6382.0839999999998</v>
      </c>
      <c r="AD18" s="1">
        <v>3129.4349999999999</v>
      </c>
      <c r="AE18" s="28">
        <v>2.0390000000000001</v>
      </c>
      <c r="AF18">
        <v>2.5</v>
      </c>
      <c r="AG18">
        <v>12.795999999999999</v>
      </c>
      <c r="AH18">
        <v>398.02491300000003</v>
      </c>
      <c r="AI18">
        <v>20.385753999999999</v>
      </c>
      <c r="AJ18">
        <v>145.22686999999999</v>
      </c>
      <c r="AK18">
        <v>1544</v>
      </c>
      <c r="AL18">
        <v>21</v>
      </c>
      <c r="AM18">
        <v>1074</v>
      </c>
      <c r="AN18">
        <v>72</v>
      </c>
      <c r="AO18">
        <v>16.034382999999998</v>
      </c>
      <c r="AP18">
        <v>2008.9</v>
      </c>
      <c r="AQ18">
        <v>0</v>
      </c>
      <c r="AR18">
        <v>108</v>
      </c>
      <c r="AS18">
        <v>43219</v>
      </c>
      <c r="AT18">
        <v>0.32900000000000001</v>
      </c>
      <c r="AU18">
        <v>16.827999999999999</v>
      </c>
      <c r="AV18">
        <v>52040</v>
      </c>
      <c r="AW18">
        <v>0</v>
      </c>
      <c r="AX18" s="29">
        <v>0.49</v>
      </c>
      <c r="AY18">
        <v>0.8156000000000001</v>
      </c>
      <c r="AZ18" t="s">
        <v>66</v>
      </c>
      <c r="BA18" t="s">
        <v>217</v>
      </c>
      <c r="BB18">
        <v>5</v>
      </c>
      <c r="BC18" t="s">
        <v>229</v>
      </c>
      <c r="BD18">
        <v>5</v>
      </c>
      <c r="BE18">
        <v>58225.976000000002</v>
      </c>
      <c r="BF18">
        <v>0.10960887972062502</v>
      </c>
      <c r="BG18">
        <v>8.9397002300141776E-2</v>
      </c>
      <c r="BH18">
        <v>107621.96500000001</v>
      </c>
      <c r="BI18">
        <v>5.9300942888377846E-2</v>
      </c>
      <c r="BJ18">
        <v>4.836584901976098E-2</v>
      </c>
      <c r="BK18">
        <v>1</v>
      </c>
      <c r="BL18" t="s">
        <v>69</v>
      </c>
      <c r="BM18">
        <v>1</v>
      </c>
      <c r="BN18" t="s">
        <v>211</v>
      </c>
    </row>
    <row r="19" spans="1:66">
      <c r="A19" s="140" t="str">
        <f t="shared" si="20"/>
        <v>인천제물포교통</v>
      </c>
      <c r="B19" s="140" t="str">
        <f t="shared" si="21"/>
        <v>급행97</v>
      </c>
      <c r="C19" s="141" t="str">
        <f t="shared" si="22"/>
        <v>70바2835</v>
      </c>
      <c r="D19" s="129" t="str">
        <f t="shared" si="23"/>
        <v>대형</v>
      </c>
      <c r="E19" s="125" t="str">
        <f t="shared" si="16"/>
        <v>D</v>
      </c>
      <c r="F19" s="148">
        <f t="shared" si="17"/>
        <v>0.82125000000000004</v>
      </c>
      <c r="G19" s="149">
        <f t="shared" si="18"/>
        <v>1.9710000000000001</v>
      </c>
      <c r="H19" s="150">
        <f t="shared" si="19"/>
        <v>2.4</v>
      </c>
      <c r="I19" s="151">
        <f t="shared" si="24"/>
        <v>6656.3109999999997</v>
      </c>
      <c r="J19" s="152">
        <f t="shared" si="25"/>
        <v>2.4393833315231549E-2</v>
      </c>
      <c r="K19" s="152">
        <f t="shared" si="26"/>
        <v>0.37154962217290555</v>
      </c>
      <c r="L19" s="152">
        <f t="shared" si="27"/>
        <v>0.21227974474149422</v>
      </c>
      <c r="M19" s="153">
        <f t="shared" si="28"/>
        <v>15.448</v>
      </c>
      <c r="N19" s="154">
        <f t="shared" si="29"/>
        <v>0.18</v>
      </c>
      <c r="O19" s="154">
        <f t="shared" si="30"/>
        <v>63.624000000000002</v>
      </c>
      <c r="P19" s="155">
        <f t="shared" si="31"/>
        <v>0</v>
      </c>
      <c r="Q19" s="156">
        <f t="shared" si="32"/>
        <v>77</v>
      </c>
      <c r="R19" s="157">
        <f t="shared" si="33"/>
        <v>28.921261161294016</v>
      </c>
      <c r="S19" s="142">
        <f t="shared" si="34"/>
        <v>12</v>
      </c>
      <c r="T19" s="142">
        <f t="shared" si="35"/>
        <v>4235</v>
      </c>
      <c r="U19" t="s">
        <v>115</v>
      </c>
      <c r="V19" t="s">
        <v>118</v>
      </c>
      <c r="W19" s="4" t="s">
        <v>115</v>
      </c>
      <c r="X19" s="4" t="s">
        <v>118</v>
      </c>
      <c r="Y19" s="4" t="s">
        <v>186</v>
      </c>
      <c r="Z19" s="4" t="s">
        <v>165</v>
      </c>
      <c r="AA19" s="4" t="s">
        <v>48</v>
      </c>
      <c r="AB19" s="4">
        <v>530</v>
      </c>
      <c r="AC19" s="4">
        <v>6656.3109999999997</v>
      </c>
      <c r="AD19" s="4">
        <v>3376.7510000000002</v>
      </c>
      <c r="AE19" s="4">
        <v>1.9710000000000001</v>
      </c>
      <c r="AF19" s="4">
        <v>2.4</v>
      </c>
      <c r="AG19" s="4">
        <v>15.448</v>
      </c>
      <c r="AH19" s="4">
        <v>381.012114</v>
      </c>
      <c r="AI19" s="4">
        <v>9.2943460000000009</v>
      </c>
      <c r="AJ19" s="4">
        <v>141.56490700000001</v>
      </c>
      <c r="AK19" s="4">
        <v>1413</v>
      </c>
      <c r="AL19" s="4">
        <v>12</v>
      </c>
      <c r="AM19" s="4">
        <v>4235</v>
      </c>
      <c r="AN19" s="4">
        <v>77</v>
      </c>
      <c r="AO19" s="4">
        <v>17.470077</v>
      </c>
      <c r="AP19" s="4">
        <v>7170.9</v>
      </c>
      <c r="AQ19" s="4">
        <v>0</v>
      </c>
      <c r="AR19" s="4">
        <v>58</v>
      </c>
      <c r="AS19" s="4">
        <v>21623</v>
      </c>
      <c r="AT19" s="4">
        <v>0.18</v>
      </c>
      <c r="AU19" s="4">
        <v>63.624000000000002</v>
      </c>
      <c r="AV19" s="4">
        <v>59631</v>
      </c>
      <c r="AW19" s="4">
        <v>0</v>
      </c>
      <c r="AX19" s="30">
        <v>0.51</v>
      </c>
      <c r="AY19">
        <v>0.82125000000000004</v>
      </c>
      <c r="AZ19" t="s">
        <v>66</v>
      </c>
      <c r="BA19" t="s">
        <v>217</v>
      </c>
      <c r="BB19">
        <v>3</v>
      </c>
      <c r="BC19" t="s">
        <v>222</v>
      </c>
      <c r="BD19">
        <v>9</v>
      </c>
      <c r="BE19">
        <v>58225.976000000002</v>
      </c>
      <c r="BF19">
        <v>0.11431858179586375</v>
      </c>
      <c r="BG19">
        <v>9.3884135299853108E-2</v>
      </c>
      <c r="BH19">
        <v>107621.96500000001</v>
      </c>
      <c r="BI19">
        <v>6.1849000805736999E-2</v>
      </c>
      <c r="BJ19">
        <v>5.0793491911711515E-2</v>
      </c>
      <c r="BK19">
        <v>1</v>
      </c>
      <c r="BL19" t="s">
        <v>66</v>
      </c>
      <c r="BM19">
        <v>0</v>
      </c>
      <c r="BN19" t="s">
        <v>210</v>
      </c>
    </row>
    <row r="20" spans="1:66">
      <c r="A20" s="137" t="str">
        <f t="shared" si="20"/>
        <v>인천제물포교통</v>
      </c>
      <c r="B20" s="137" t="str">
        <f t="shared" si="21"/>
        <v>급행97</v>
      </c>
      <c r="C20" s="138" t="str">
        <f t="shared" si="22"/>
        <v>70바2854</v>
      </c>
      <c r="D20" s="113" t="str">
        <f t="shared" si="23"/>
        <v>대형</v>
      </c>
      <c r="E20" s="109" t="str">
        <f t="shared" si="16"/>
        <v>F</v>
      </c>
      <c r="F20" s="158">
        <f t="shared" si="17"/>
        <v>0.76708333333333334</v>
      </c>
      <c r="G20" s="159">
        <f t="shared" si="18"/>
        <v>1.841</v>
      </c>
      <c r="H20" s="160">
        <f t="shared" si="19"/>
        <v>2.4</v>
      </c>
      <c r="I20" s="161">
        <f t="shared" si="24"/>
        <v>5924.4750000000004</v>
      </c>
      <c r="J20" s="162">
        <f t="shared" si="25"/>
        <v>7.7842204822433994E-2</v>
      </c>
      <c r="K20" s="162">
        <f t="shared" si="26"/>
        <v>0.37776536792250831</v>
      </c>
      <c r="L20" s="162">
        <f t="shared" si="27"/>
        <v>0.15089944678642411</v>
      </c>
      <c r="M20" s="163">
        <f t="shared" si="28"/>
        <v>16.398</v>
      </c>
      <c r="N20" s="164">
        <f t="shared" si="29"/>
        <v>2.2959999999999998</v>
      </c>
      <c r="O20" s="164">
        <f t="shared" si="30"/>
        <v>62.165999999999997</v>
      </c>
      <c r="P20" s="165">
        <f t="shared" si="31"/>
        <v>0</v>
      </c>
      <c r="Q20" s="166">
        <f t="shared" si="32"/>
        <v>77</v>
      </c>
      <c r="R20" s="167">
        <f t="shared" si="33"/>
        <v>29.300906260157006</v>
      </c>
      <c r="S20" s="139">
        <f t="shared" si="34"/>
        <v>136</v>
      </c>
      <c r="T20" s="139">
        <f t="shared" si="35"/>
        <v>3683</v>
      </c>
      <c r="U20" t="s">
        <v>115</v>
      </c>
      <c r="V20" s="5" t="s">
        <v>118</v>
      </c>
      <c r="W20" t="s">
        <v>115</v>
      </c>
      <c r="X20" s="5" t="s">
        <v>118</v>
      </c>
      <c r="Y20" t="s">
        <v>187</v>
      </c>
      <c r="Z20" t="s">
        <v>165</v>
      </c>
      <c r="AA20" t="s">
        <v>48</v>
      </c>
      <c r="AB20">
        <v>530</v>
      </c>
      <c r="AC20" s="1">
        <v>5924.4750000000004</v>
      </c>
      <c r="AD20" s="1">
        <v>3218.7159999999999</v>
      </c>
      <c r="AE20" s="28">
        <v>1.841</v>
      </c>
      <c r="AF20">
        <v>2.4</v>
      </c>
      <c r="AG20">
        <v>16.398</v>
      </c>
      <c r="AH20">
        <v>371.41269399999999</v>
      </c>
      <c r="AI20">
        <v>28.911583</v>
      </c>
      <c r="AJ20">
        <v>140.30685299999999</v>
      </c>
      <c r="AK20">
        <v>894</v>
      </c>
      <c r="AL20">
        <v>136</v>
      </c>
      <c r="AM20">
        <v>3683</v>
      </c>
      <c r="AN20">
        <v>77</v>
      </c>
      <c r="AO20">
        <v>15.951191</v>
      </c>
      <c r="AP20">
        <v>8194.2000000000007</v>
      </c>
      <c r="AQ20">
        <v>0</v>
      </c>
      <c r="AR20">
        <v>84</v>
      </c>
      <c r="AS20">
        <v>64509</v>
      </c>
      <c r="AT20">
        <v>2.2959999999999998</v>
      </c>
      <c r="AU20">
        <v>62.165999999999997</v>
      </c>
      <c r="AV20">
        <v>2586</v>
      </c>
      <c r="AW20">
        <v>0</v>
      </c>
      <c r="AX20" s="29">
        <v>0.49</v>
      </c>
      <c r="AY20">
        <v>0.76708333333333334</v>
      </c>
      <c r="AZ20" t="s">
        <v>69</v>
      </c>
      <c r="BA20" t="s">
        <v>217</v>
      </c>
      <c r="BB20">
        <v>1</v>
      </c>
      <c r="BC20" t="s">
        <v>219</v>
      </c>
      <c r="BD20">
        <v>3</v>
      </c>
      <c r="BE20">
        <v>58225.976000000002</v>
      </c>
      <c r="BF20">
        <v>0.10174968986350696</v>
      </c>
      <c r="BG20">
        <v>7.8050491266131797E-2</v>
      </c>
      <c r="BH20">
        <v>107621.96500000001</v>
      </c>
      <c r="BI20">
        <v>5.5048939126878048E-2</v>
      </c>
      <c r="BJ20">
        <v>4.2227123721909371E-2</v>
      </c>
      <c r="BK20">
        <v>1</v>
      </c>
      <c r="BL20" t="s">
        <v>69</v>
      </c>
      <c r="BM20">
        <v>0</v>
      </c>
      <c r="BN20" t="s">
        <v>210</v>
      </c>
    </row>
    <row r="21" spans="1:66">
      <c r="A21" s="140" t="str">
        <f t="shared" si="20"/>
        <v>인천제물포교통</v>
      </c>
      <c r="B21" s="140" t="str">
        <f t="shared" si="21"/>
        <v>급행97</v>
      </c>
      <c r="C21" s="141" t="str">
        <f t="shared" si="22"/>
        <v>70바2858</v>
      </c>
      <c r="D21" s="129" t="str">
        <f t="shared" si="23"/>
        <v>대형</v>
      </c>
      <c r="E21" s="125" t="str">
        <f t="shared" si="16"/>
        <v>D</v>
      </c>
      <c r="F21" s="148">
        <f t="shared" si="17"/>
        <v>0.82625000000000004</v>
      </c>
      <c r="G21" s="149">
        <f t="shared" si="18"/>
        <v>1.9830000000000001</v>
      </c>
      <c r="H21" s="150">
        <f t="shared" si="19"/>
        <v>2.4</v>
      </c>
      <c r="I21" s="151">
        <f t="shared" si="24"/>
        <v>6654.2430000000004</v>
      </c>
      <c r="J21" s="152">
        <f t="shared" si="25"/>
        <v>3.0046845221204425E-2</v>
      </c>
      <c r="K21" s="152">
        <f t="shared" si="26"/>
        <v>0.38498586993312756</v>
      </c>
      <c r="L21" s="152">
        <f t="shared" si="27"/>
        <v>0.25893253372321989</v>
      </c>
      <c r="M21" s="153">
        <f t="shared" si="28"/>
        <v>15.384</v>
      </c>
      <c r="N21" s="154">
        <f t="shared" si="29"/>
        <v>0.24</v>
      </c>
      <c r="O21" s="154">
        <f t="shared" si="30"/>
        <v>57.182000000000002</v>
      </c>
      <c r="P21" s="155">
        <f t="shared" si="31"/>
        <v>0</v>
      </c>
      <c r="Q21" s="156">
        <f t="shared" si="32"/>
        <v>80</v>
      </c>
      <c r="R21" s="157">
        <f t="shared" si="33"/>
        <v>29.591428141479771</v>
      </c>
      <c r="S21" s="142">
        <f t="shared" si="34"/>
        <v>16</v>
      </c>
      <c r="T21" s="142">
        <f t="shared" si="35"/>
        <v>3805</v>
      </c>
      <c r="U21" t="s">
        <v>115</v>
      </c>
      <c r="V21" s="5" t="s">
        <v>118</v>
      </c>
      <c r="W21" t="s">
        <v>115</v>
      </c>
      <c r="X21" s="5" t="s">
        <v>118</v>
      </c>
      <c r="Y21" t="s">
        <v>188</v>
      </c>
      <c r="Z21" t="s">
        <v>165</v>
      </c>
      <c r="AA21" t="s">
        <v>48</v>
      </c>
      <c r="AB21">
        <v>530</v>
      </c>
      <c r="AC21" s="1">
        <v>6654.2430000000004</v>
      </c>
      <c r="AD21" s="1">
        <v>3355.98</v>
      </c>
      <c r="AE21" s="28">
        <v>1.9830000000000001</v>
      </c>
      <c r="AF21">
        <v>2.4</v>
      </c>
      <c r="AG21">
        <v>15.384</v>
      </c>
      <c r="AH21">
        <v>384.41573199999999</v>
      </c>
      <c r="AI21">
        <v>11.55048</v>
      </c>
      <c r="AJ21">
        <v>147.99462500000001</v>
      </c>
      <c r="AK21">
        <v>1723</v>
      </c>
      <c r="AL21">
        <v>16</v>
      </c>
      <c r="AM21">
        <v>3805</v>
      </c>
      <c r="AN21">
        <v>80</v>
      </c>
      <c r="AO21">
        <v>17.310016999999998</v>
      </c>
      <c r="AP21">
        <v>8510.9</v>
      </c>
      <c r="AQ21">
        <v>0</v>
      </c>
      <c r="AR21">
        <v>84</v>
      </c>
      <c r="AS21">
        <v>35132</v>
      </c>
      <c r="AT21">
        <v>0.24</v>
      </c>
      <c r="AU21">
        <v>57.182000000000002</v>
      </c>
      <c r="AV21">
        <v>55026</v>
      </c>
      <c r="AW21">
        <v>0</v>
      </c>
      <c r="AX21" s="29">
        <v>0.5</v>
      </c>
      <c r="AY21">
        <v>0.82625000000000004</v>
      </c>
      <c r="AZ21" t="s">
        <v>66</v>
      </c>
      <c r="BA21" t="s">
        <v>217</v>
      </c>
      <c r="BB21">
        <v>2</v>
      </c>
      <c r="BC21" t="s">
        <v>221</v>
      </c>
      <c r="BD21">
        <v>10</v>
      </c>
      <c r="BE21">
        <v>58225.976000000002</v>
      </c>
      <c r="BF21">
        <v>0.11428306500177859</v>
      </c>
      <c r="BG21">
        <v>9.4426382457719574E-2</v>
      </c>
      <c r="BH21">
        <v>107621.96500000001</v>
      </c>
      <c r="BI21">
        <v>6.1829785397432578E-2</v>
      </c>
      <c r="BJ21">
        <v>5.1086860184628671E-2</v>
      </c>
      <c r="BK21">
        <v>1</v>
      </c>
      <c r="BL21" t="s">
        <v>66</v>
      </c>
      <c r="BM21">
        <v>0</v>
      </c>
      <c r="BN21" t="s">
        <v>210</v>
      </c>
    </row>
    <row r="22" spans="1:66">
      <c r="A22" s="137" t="str">
        <f t="shared" si="20"/>
        <v>인천제물포교통</v>
      </c>
      <c r="B22" s="137" t="str">
        <f t="shared" si="21"/>
        <v>급행97</v>
      </c>
      <c r="C22" s="138" t="str">
        <f t="shared" si="22"/>
        <v>70바2859</v>
      </c>
      <c r="D22" s="113" t="str">
        <f t="shared" si="23"/>
        <v>대형</v>
      </c>
      <c r="E22" s="109" t="str">
        <f t="shared" si="16"/>
        <v>D</v>
      </c>
      <c r="F22" s="158">
        <f t="shared" si="17"/>
        <v>0.81814814814814807</v>
      </c>
      <c r="G22" s="159">
        <f t="shared" si="18"/>
        <v>2.2090000000000001</v>
      </c>
      <c r="H22" s="160">
        <f t="shared" si="19"/>
        <v>2.7</v>
      </c>
      <c r="I22" s="161">
        <f t="shared" si="24"/>
        <v>6598.65</v>
      </c>
      <c r="J22" s="162">
        <f t="shared" si="25"/>
        <v>8.8263077456937303E-2</v>
      </c>
      <c r="K22" s="162">
        <f t="shared" si="26"/>
        <v>0.34689478470875257</v>
      </c>
      <c r="L22" s="162">
        <f t="shared" si="27"/>
        <v>0.2232274783478439</v>
      </c>
      <c r="M22" s="163">
        <f t="shared" si="28"/>
        <v>11.538</v>
      </c>
      <c r="N22" s="164">
        <f t="shared" si="29"/>
        <v>4.1520000000000001</v>
      </c>
      <c r="O22" s="164">
        <f t="shared" si="30"/>
        <v>35.371000000000002</v>
      </c>
      <c r="P22" s="165">
        <f t="shared" si="31"/>
        <v>0</v>
      </c>
      <c r="Q22" s="166">
        <f t="shared" si="32"/>
        <v>86</v>
      </c>
      <c r="R22" s="167">
        <f t="shared" si="33"/>
        <v>29.038300672122908</v>
      </c>
      <c r="S22" s="139">
        <f t="shared" si="34"/>
        <v>274</v>
      </c>
      <c r="T22" s="139">
        <f t="shared" si="35"/>
        <v>2334</v>
      </c>
      <c r="U22" t="s">
        <v>115</v>
      </c>
      <c r="V22" t="s">
        <v>118</v>
      </c>
      <c r="W22" s="4" t="s">
        <v>115</v>
      </c>
      <c r="X22" s="4" t="s">
        <v>118</v>
      </c>
      <c r="Y22" s="4" t="s">
        <v>189</v>
      </c>
      <c r="Z22" s="4" t="s">
        <v>165</v>
      </c>
      <c r="AA22" s="4" t="s">
        <v>48</v>
      </c>
      <c r="AB22" s="4">
        <v>530</v>
      </c>
      <c r="AC22" s="4">
        <v>6598.65</v>
      </c>
      <c r="AD22" s="4">
        <v>2987.672</v>
      </c>
      <c r="AE22" s="4">
        <v>2.2090000000000001</v>
      </c>
      <c r="AF22" s="4">
        <v>2.7</v>
      </c>
      <c r="AG22" s="4">
        <v>11.538</v>
      </c>
      <c r="AH22" s="4">
        <v>402.30627600000003</v>
      </c>
      <c r="AI22" s="4">
        <v>35.508789999999998</v>
      </c>
      <c r="AJ22" s="4">
        <v>139.55794900000001</v>
      </c>
      <c r="AK22" s="4">
        <v>1473</v>
      </c>
      <c r="AL22" s="4">
        <v>274</v>
      </c>
      <c r="AM22" s="4">
        <v>2334</v>
      </c>
      <c r="AN22" s="4">
        <v>86</v>
      </c>
      <c r="AO22" s="4">
        <v>16.402055000000001</v>
      </c>
      <c r="AP22" s="4">
        <v>4011.6</v>
      </c>
      <c r="AQ22" s="4">
        <v>0</v>
      </c>
      <c r="AR22" s="4">
        <v>58</v>
      </c>
      <c r="AS22" s="4">
        <v>28635</v>
      </c>
      <c r="AT22" s="4">
        <v>4.1520000000000001</v>
      </c>
      <c r="AU22" s="4">
        <v>35.371000000000002</v>
      </c>
      <c r="AV22" s="4">
        <v>0</v>
      </c>
      <c r="AW22" s="4">
        <v>0</v>
      </c>
      <c r="AX22" s="30">
        <v>0.47</v>
      </c>
      <c r="AY22">
        <v>0.81814814814814807</v>
      </c>
      <c r="AZ22" t="s">
        <v>66</v>
      </c>
      <c r="BA22" t="s">
        <v>217</v>
      </c>
      <c r="BB22">
        <v>4</v>
      </c>
      <c r="BC22" t="s">
        <v>228</v>
      </c>
      <c r="BD22">
        <v>1</v>
      </c>
      <c r="BE22">
        <v>58225.976000000002</v>
      </c>
      <c r="BF22">
        <v>0.11332828495652866</v>
      </c>
      <c r="BG22">
        <v>9.2719326469989552E-2</v>
      </c>
      <c r="BH22">
        <v>107621.96500000001</v>
      </c>
      <c r="BI22">
        <v>6.1313227276606583E-2</v>
      </c>
      <c r="BJ22">
        <v>5.0163303353342195E-2</v>
      </c>
      <c r="BK22">
        <v>1</v>
      </c>
      <c r="BL22" t="s">
        <v>66</v>
      </c>
      <c r="BM22">
        <v>0</v>
      </c>
      <c r="BN22" t="s">
        <v>210</v>
      </c>
    </row>
    <row r="23" spans="1:66">
      <c r="A23" s="140" t="str">
        <f t="shared" ref="A23" si="36">W23</f>
        <v>인천제물포교통</v>
      </c>
      <c r="B23" s="140" t="str">
        <f t="shared" ref="B23" si="37">V23</f>
        <v>급행97</v>
      </c>
      <c r="C23" s="141" t="str">
        <f t="shared" ref="C23" si="38">Y23</f>
        <v>70바2860</v>
      </c>
      <c r="D23" s="129" t="str">
        <f t="shared" ref="D23" si="39">Z23</f>
        <v>대형</v>
      </c>
      <c r="E23" s="125" t="str">
        <f t="shared" ref="E23" si="40">AZ23</f>
        <v>D</v>
      </c>
      <c r="F23" s="148">
        <f t="shared" ref="F23" si="41">G23/H23</f>
        <v>0.81208333333333338</v>
      </c>
      <c r="G23" s="149">
        <f t="shared" ref="G23" si="42">AE23</f>
        <v>1.9490000000000001</v>
      </c>
      <c r="H23" s="150">
        <f t="shared" ref="H23" si="43">AF23</f>
        <v>2.4</v>
      </c>
      <c r="I23" s="151">
        <f t="shared" ref="I23" si="44">AC23</f>
        <v>5386.3490000000002</v>
      </c>
      <c r="J23" s="152">
        <f t="shared" ref="J23" si="45">AI23/AH23</f>
        <v>7.7210024673057126E-2</v>
      </c>
      <c r="K23" s="152">
        <f t="shared" ref="K23" si="46">AJ23/AH23</f>
        <v>0.36959284470609782</v>
      </c>
      <c r="L23" s="152">
        <f t="shared" ref="L23" si="47">AK23/AC23</f>
        <v>0.26270113577861365</v>
      </c>
      <c r="M23" s="153">
        <f t="shared" ref="M23" si="48">AG23</f>
        <v>14.451000000000001</v>
      </c>
      <c r="N23" s="154">
        <f t="shared" ref="N23" si="49">IF(AW23=0,AT23,"속도계이상")</f>
        <v>0.72399999999999998</v>
      </c>
      <c r="O23" s="154">
        <f t="shared" ref="O23" si="50">IF(AW23=0,AU23,"속도계이상")</f>
        <v>59.372</v>
      </c>
      <c r="P23" s="155">
        <f t="shared" ref="P23" si="51">AQ23/60</f>
        <v>0</v>
      </c>
      <c r="Q23" s="156">
        <f t="shared" ref="Q23" si="52">AN23</f>
        <v>75</v>
      </c>
      <c r="R23" s="157">
        <f t="shared" ref="R23" si="53">AC23/(AH23-AI23-AJ23)</f>
        <v>29.03052150276066</v>
      </c>
      <c r="S23" s="142">
        <f t="shared" ref="S23" si="54">IF(AW23=0,AL23,"속도계이상")</f>
        <v>39</v>
      </c>
      <c r="T23" s="142">
        <f t="shared" ref="T23" si="55">IF(AW23=0,AM23,"속도계이상")</f>
        <v>3198</v>
      </c>
      <c r="U23" t="s">
        <v>115</v>
      </c>
      <c r="V23" t="s">
        <v>118</v>
      </c>
      <c r="W23" t="s">
        <v>115</v>
      </c>
      <c r="X23" s="4" t="s">
        <v>118</v>
      </c>
      <c r="Y23" s="4" t="s">
        <v>230</v>
      </c>
      <c r="Z23" s="4" t="s">
        <v>165</v>
      </c>
      <c r="AA23" s="4" t="s">
        <v>48</v>
      </c>
      <c r="AB23" s="4">
        <v>530</v>
      </c>
      <c r="AC23" s="4">
        <v>5386.3490000000002</v>
      </c>
      <c r="AD23" s="4">
        <v>2763.8270000000002</v>
      </c>
      <c r="AE23" s="4">
        <v>1.9490000000000001</v>
      </c>
      <c r="AF23" s="4">
        <v>2.4</v>
      </c>
      <c r="AG23" s="4">
        <v>14.451000000000001</v>
      </c>
      <c r="AH23" s="4">
        <v>335.39743199999998</v>
      </c>
      <c r="AI23" s="4">
        <v>25.896044</v>
      </c>
      <c r="AJ23" s="4">
        <v>123.960491</v>
      </c>
      <c r="AK23" s="4">
        <v>1415</v>
      </c>
      <c r="AL23" s="4">
        <v>39</v>
      </c>
      <c r="AM23" s="4">
        <v>3198</v>
      </c>
      <c r="AN23" s="4">
        <v>75</v>
      </c>
      <c r="AO23" s="4">
        <v>16.059601000000001</v>
      </c>
      <c r="AP23" s="4">
        <v>4692.8999999999996</v>
      </c>
      <c r="AQ23" s="4">
        <v>0</v>
      </c>
      <c r="AR23" s="4">
        <v>84</v>
      </c>
      <c r="AS23" s="4">
        <v>36113</v>
      </c>
      <c r="AT23" s="4">
        <v>0.72399999999999998</v>
      </c>
      <c r="AU23" s="4">
        <v>59.372</v>
      </c>
      <c r="AV23" s="4">
        <v>2541</v>
      </c>
      <c r="AW23" s="4">
        <v>0</v>
      </c>
      <c r="AX23" s="4">
        <v>0.48</v>
      </c>
      <c r="AY23">
        <v>0.81208333333333338</v>
      </c>
      <c r="AZ23" t="s">
        <v>66</v>
      </c>
      <c r="BA23" t="s">
        <v>217</v>
      </c>
      <c r="BB23">
        <v>6</v>
      </c>
      <c r="BC23" t="s">
        <v>237</v>
      </c>
      <c r="BD23">
        <v>3</v>
      </c>
      <c r="BE23">
        <v>58225.976000000002</v>
      </c>
      <c r="BF23">
        <v>9.2507663589872668E-2</v>
      </c>
      <c r="BG23">
        <v>7.5123931806942434E-2</v>
      </c>
      <c r="BH23">
        <v>107621.96500000001</v>
      </c>
      <c r="BI23">
        <v>5.0048788832279728E-2</v>
      </c>
      <c r="BJ23">
        <v>4.0643787264213832E-2</v>
      </c>
      <c r="BK23">
        <v>1</v>
      </c>
      <c r="BL23" t="s">
        <v>66</v>
      </c>
      <c r="BM23">
        <v>0</v>
      </c>
      <c r="BN23" t="s">
        <v>210</v>
      </c>
    </row>
  </sheetData>
  <sortState xmlns:xlrd2="http://schemas.microsoft.com/office/spreadsheetml/2017/richdata2" ref="U5:AX22">
    <sortCondition ref="Y5:Y22"/>
    <sortCondition ref="U5:U22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57031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0"/>
      <c r="R1" s="210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1"/>
      <c r="R2" s="211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150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136</v>
      </c>
      <c r="D4" s="121" t="s">
        <v>151</v>
      </c>
      <c r="E4" s="122" t="s">
        <v>140</v>
      </c>
      <c r="F4" s="120" t="s">
        <v>144</v>
      </c>
      <c r="G4" s="122" t="s">
        <v>142</v>
      </c>
      <c r="H4" s="122" t="s">
        <v>146</v>
      </c>
      <c r="I4" s="123" t="s">
        <v>148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156</v>
      </c>
      <c r="Q4" s="213" t="s">
        <v>43</v>
      </c>
      <c r="R4" s="213" t="s">
        <v>44</v>
      </c>
      <c r="S4" s="13"/>
      <c r="T4" s="13" t="s">
        <v>42</v>
      </c>
      <c r="U4" s="13" t="s">
        <v>153</v>
      </c>
      <c r="V4" s="13" t="s">
        <v>154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246</v>
      </c>
      <c r="AN4" s="13"/>
      <c r="AO4" t="s">
        <v>163</v>
      </c>
      <c r="AP4" t="s">
        <v>247</v>
      </c>
      <c r="AQ4" t="s">
        <v>141</v>
      </c>
      <c r="AR4" t="s">
        <v>31</v>
      </c>
      <c r="AS4" t="s">
        <v>0</v>
      </c>
      <c r="AT4" t="s">
        <v>9</v>
      </c>
      <c r="AU4" t="s">
        <v>29</v>
      </c>
      <c r="AV4" t="s">
        <v>154</v>
      </c>
      <c r="AW4" t="s">
        <v>65</v>
      </c>
      <c r="AX4" t="s">
        <v>248</v>
      </c>
      <c r="AY4" t="s">
        <v>121</v>
      </c>
      <c r="AZ4" t="s">
        <v>249</v>
      </c>
      <c r="BA4" t="s">
        <v>250</v>
      </c>
      <c r="BB4" t="s">
        <v>251</v>
      </c>
      <c r="BC4" t="s">
        <v>252</v>
      </c>
      <c r="BD4">
        <v>10</v>
      </c>
      <c r="BE4" t="s">
        <v>133</v>
      </c>
      <c r="BF4" t="s">
        <v>134</v>
      </c>
      <c r="BG4" t="s">
        <v>135</v>
      </c>
      <c r="BI4" t="s">
        <v>0</v>
      </c>
      <c r="BJ4" t="s">
        <v>72</v>
      </c>
      <c r="BK4" t="s">
        <v>65</v>
      </c>
      <c r="BL4" t="s">
        <v>152</v>
      </c>
      <c r="BM4" t="s">
        <v>138</v>
      </c>
      <c r="BN4" t="s">
        <v>143</v>
      </c>
      <c r="BO4" t="s">
        <v>141</v>
      </c>
      <c r="BP4" t="s">
        <v>145</v>
      </c>
      <c r="BQ4" t="s">
        <v>147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248" t="str">
        <f>BI5</f>
        <v>인천제물포교통</v>
      </c>
      <c r="B5" s="124" t="str">
        <f>IF(BJ5="NULL", E5, BJ5)</f>
        <v>권인호</v>
      </c>
      <c r="C5" s="125" t="str">
        <f>BK5</f>
        <v>D</v>
      </c>
      <c r="D5" s="126">
        <f>BL5</f>
        <v>0.83291666666666675</v>
      </c>
      <c r="E5" s="127">
        <f>U5</f>
        <v>2218</v>
      </c>
      <c r="F5" s="128" t="str">
        <f t="shared" ref="F5:I6" si="0">BN5</f>
        <v>급행97</v>
      </c>
      <c r="G5" s="129" t="str">
        <f t="shared" si="0"/>
        <v>70바2858</v>
      </c>
      <c r="H5" s="130">
        <f t="shared" si="0"/>
        <v>1</v>
      </c>
      <c r="I5" s="131">
        <f t="shared" si="0"/>
        <v>2190.674</v>
      </c>
      <c r="J5" s="132">
        <f>AB5/AA5</f>
        <v>3.548889497558249E-2</v>
      </c>
      <c r="K5" s="132">
        <f>AC5/AA5</f>
        <v>0.37276001663070307</v>
      </c>
      <c r="L5" s="132">
        <f>AD5/I5</f>
        <v>0.26658462190175264</v>
      </c>
      <c r="M5" s="133">
        <f>Z5</f>
        <v>15.567</v>
      </c>
      <c r="N5" s="134">
        <f>BV5</f>
        <v>9.1296103391011171E-2</v>
      </c>
      <c r="O5" s="134">
        <f>BW5</f>
        <v>70.024111300905574</v>
      </c>
      <c r="P5" s="214">
        <f>AK5</f>
        <v>20</v>
      </c>
      <c r="Q5" s="215">
        <f>AE5</f>
        <v>2</v>
      </c>
      <c r="R5" s="215">
        <f>AF5</f>
        <v>1534</v>
      </c>
      <c r="T5">
        <v>530</v>
      </c>
      <c r="U5">
        <v>2218</v>
      </c>
      <c r="V5" t="s">
        <v>190</v>
      </c>
      <c r="W5">
        <v>2190.674</v>
      </c>
      <c r="X5">
        <v>1095.7560000000001</v>
      </c>
      <c r="Y5">
        <v>1.9990000000000001</v>
      </c>
      <c r="Z5">
        <v>15.567</v>
      </c>
      <c r="AA5">
        <v>123.07357</v>
      </c>
      <c r="AB5">
        <v>4.3677450000000002</v>
      </c>
      <c r="AC5">
        <v>45.876905999999998</v>
      </c>
      <c r="AD5" s="1">
        <v>584</v>
      </c>
      <c r="AE5">
        <v>2</v>
      </c>
      <c r="AF5">
        <v>1534</v>
      </c>
      <c r="AG5">
        <v>77</v>
      </c>
      <c r="AH5">
        <v>17.799710999999999</v>
      </c>
      <c r="AI5">
        <v>2303.5</v>
      </c>
      <c r="AJ5">
        <v>0</v>
      </c>
      <c r="AK5">
        <v>20</v>
      </c>
      <c r="AL5">
        <v>7086</v>
      </c>
      <c r="AM5">
        <v>0.83291666666666675</v>
      </c>
      <c r="AN5" t="s">
        <v>66</v>
      </c>
      <c r="AO5">
        <v>2190.674</v>
      </c>
      <c r="AP5" t="s">
        <v>288</v>
      </c>
      <c r="AQ5" t="s">
        <v>115</v>
      </c>
      <c r="AR5" t="s">
        <v>118</v>
      </c>
      <c r="AS5" t="s">
        <v>115</v>
      </c>
      <c r="AT5" t="s">
        <v>118</v>
      </c>
      <c r="AU5" t="s">
        <v>188</v>
      </c>
      <c r="AV5" t="s">
        <v>190</v>
      </c>
      <c r="AW5" t="s">
        <v>66</v>
      </c>
      <c r="AX5">
        <v>2218</v>
      </c>
      <c r="AY5" t="s">
        <v>256</v>
      </c>
      <c r="AZ5">
        <v>2</v>
      </c>
      <c r="BA5" t="s">
        <v>221</v>
      </c>
      <c r="BB5">
        <v>1</v>
      </c>
      <c r="BC5">
        <v>1</v>
      </c>
      <c r="BE5" t="s">
        <v>69</v>
      </c>
      <c r="BF5">
        <v>1</v>
      </c>
      <c r="BG5" t="s">
        <v>211</v>
      </c>
      <c r="BI5" t="s">
        <v>115</v>
      </c>
      <c r="BJ5" t="s">
        <v>190</v>
      </c>
      <c r="BK5" t="s">
        <v>66</v>
      </c>
      <c r="BL5">
        <v>0.83291666666666675</v>
      </c>
      <c r="BM5">
        <v>2218</v>
      </c>
      <c r="BN5" t="s">
        <v>118</v>
      </c>
      <c r="BO5" t="s">
        <v>188</v>
      </c>
      <c r="BP5">
        <v>1</v>
      </c>
      <c r="BQ5">
        <v>2190.674</v>
      </c>
      <c r="BR5">
        <v>3.548889497558249E-2</v>
      </c>
      <c r="BS5">
        <v>0.37276001663070307</v>
      </c>
      <c r="BT5">
        <v>0.26658462190175264</v>
      </c>
      <c r="BU5">
        <v>15.567</v>
      </c>
      <c r="BV5">
        <v>9.1296103391011171E-2</v>
      </c>
      <c r="BW5">
        <v>70.024111300905574</v>
      </c>
      <c r="BX5">
        <v>20</v>
      </c>
      <c r="BY5">
        <v>2</v>
      </c>
      <c r="BZ5">
        <v>1534</v>
      </c>
    </row>
    <row r="6" spans="1:78" ht="16.5">
      <c r="A6" s="249" t="str">
        <f>BI6</f>
        <v>인천제물포교통</v>
      </c>
      <c r="B6" s="108" t="str">
        <f>IF(BJ6="NULL", E6, BJ6)</f>
        <v>김승호</v>
      </c>
      <c r="C6" s="109" t="str">
        <f>BK6</f>
        <v>D</v>
      </c>
      <c r="D6" s="110">
        <f>BL6</f>
        <v>0.8375999999999999</v>
      </c>
      <c r="E6" s="111">
        <f>U6</f>
        <v>6697</v>
      </c>
      <c r="F6" s="112" t="str">
        <f t="shared" si="0"/>
        <v>급행97</v>
      </c>
      <c r="G6" s="113" t="str">
        <f t="shared" si="0"/>
        <v>70바2834</v>
      </c>
      <c r="H6" s="114">
        <f t="shared" si="0"/>
        <v>1</v>
      </c>
      <c r="I6" s="115">
        <f t="shared" si="0"/>
        <v>2664.1149999999998</v>
      </c>
      <c r="J6" s="116">
        <f>AB6/AA6</f>
        <v>4.8306829624881663E-2</v>
      </c>
      <c r="K6" s="116">
        <f>AC6/AA6</f>
        <v>0.36813619480098358</v>
      </c>
      <c r="L6" s="116">
        <f>AD6/I6</f>
        <v>0.21770831964836354</v>
      </c>
      <c r="M6" s="117">
        <f>Z6</f>
        <v>12.914</v>
      </c>
      <c r="N6" s="118">
        <f>BV6</f>
        <v>0.4128950889882757</v>
      </c>
      <c r="O6" s="118">
        <f>BW6</f>
        <v>16.027836636181249</v>
      </c>
      <c r="P6" s="216">
        <f>AK6</f>
        <v>51</v>
      </c>
      <c r="Q6" s="217">
        <f>AE6</f>
        <v>11</v>
      </c>
      <c r="R6" s="217">
        <f>AF6</f>
        <v>427</v>
      </c>
      <c r="T6">
        <v>530</v>
      </c>
      <c r="U6">
        <v>6697</v>
      </c>
      <c r="V6" t="s">
        <v>191</v>
      </c>
      <c r="W6">
        <v>2664.1149999999998</v>
      </c>
      <c r="X6">
        <v>1272.3900000000001</v>
      </c>
      <c r="Y6">
        <v>2.0939999999999999</v>
      </c>
      <c r="Z6">
        <v>12.914</v>
      </c>
      <c r="AA6">
        <v>160.96690799999999</v>
      </c>
      <c r="AB6">
        <v>7.7758010000000004</v>
      </c>
      <c r="AC6">
        <v>59.257745</v>
      </c>
      <c r="AD6" s="1">
        <v>580</v>
      </c>
      <c r="AE6">
        <v>11</v>
      </c>
      <c r="AF6">
        <v>427</v>
      </c>
      <c r="AG6">
        <v>71</v>
      </c>
      <c r="AH6">
        <v>16.550699000000002</v>
      </c>
      <c r="AI6">
        <v>673.5</v>
      </c>
      <c r="AJ6">
        <v>0</v>
      </c>
      <c r="AK6">
        <v>51</v>
      </c>
      <c r="AL6">
        <v>20527</v>
      </c>
      <c r="AM6">
        <v>0.8375999999999999</v>
      </c>
      <c r="AN6" t="s">
        <v>66</v>
      </c>
      <c r="AO6">
        <v>2664.1149999999998</v>
      </c>
      <c r="AP6" t="s">
        <v>289</v>
      </c>
      <c r="AQ6" t="s">
        <v>115</v>
      </c>
      <c r="AR6" t="s">
        <v>118</v>
      </c>
      <c r="AS6" t="s">
        <v>115</v>
      </c>
      <c r="AT6" t="s">
        <v>118</v>
      </c>
      <c r="AU6" t="s">
        <v>185</v>
      </c>
      <c r="AV6" t="s">
        <v>191</v>
      </c>
      <c r="AW6" t="s">
        <v>66</v>
      </c>
      <c r="AX6">
        <v>6697</v>
      </c>
      <c r="AY6" t="s">
        <v>256</v>
      </c>
      <c r="AZ6">
        <v>1</v>
      </c>
      <c r="BA6" t="s">
        <v>218</v>
      </c>
      <c r="BB6">
        <v>1</v>
      </c>
      <c r="BC6">
        <v>1</v>
      </c>
      <c r="BE6" t="s">
        <v>68</v>
      </c>
      <c r="BF6">
        <v>-1</v>
      </c>
      <c r="BG6" t="s">
        <v>234</v>
      </c>
      <c r="BI6" t="s">
        <v>115</v>
      </c>
      <c r="BJ6" t="s">
        <v>191</v>
      </c>
      <c r="BK6" t="s">
        <v>66</v>
      </c>
      <c r="BL6">
        <v>0.8375999999999999</v>
      </c>
      <c r="BM6">
        <v>6697</v>
      </c>
      <c r="BN6" t="s">
        <v>118</v>
      </c>
      <c r="BO6" t="s">
        <v>185</v>
      </c>
      <c r="BP6">
        <v>1</v>
      </c>
      <c r="BQ6">
        <v>2664.1149999999998</v>
      </c>
      <c r="BR6">
        <v>4.8306829624881663E-2</v>
      </c>
      <c r="BS6">
        <v>0.36813619480098358</v>
      </c>
      <c r="BT6">
        <v>0.21770831964836354</v>
      </c>
      <c r="BU6">
        <v>12.914</v>
      </c>
      <c r="BV6">
        <v>0.4128950889882757</v>
      </c>
      <c r="BW6">
        <v>16.027836636181249</v>
      </c>
      <c r="BX6">
        <v>51</v>
      </c>
      <c r="BY6">
        <v>11</v>
      </c>
      <c r="BZ6">
        <v>427</v>
      </c>
    </row>
    <row r="7" spans="1:78" ht="16.5">
      <c r="A7" s="248" t="str">
        <f t="shared" ref="A7:A32" si="1">BI7</f>
        <v>인천제물포교통</v>
      </c>
      <c r="B7" s="124" t="str">
        <f t="shared" ref="B7:B32" si="2">IF(BJ7="NULL", E7, BJ7)</f>
        <v>김은범</v>
      </c>
      <c r="C7" s="125" t="str">
        <f t="shared" ref="C7:C32" si="3">BK7</f>
        <v>F</v>
      </c>
      <c r="D7" s="126">
        <f t="shared" ref="D7:D32" si="4">BL7</f>
        <v>0.76041666666666663</v>
      </c>
      <c r="E7" s="127">
        <f t="shared" ref="E7:E32" si="5">U7</f>
        <v>8373</v>
      </c>
      <c r="F7" s="128" t="str">
        <f t="shared" ref="F7:F32" si="6">BN7</f>
        <v>급행97</v>
      </c>
      <c r="G7" s="129" t="str">
        <f t="shared" ref="G7:G32" si="7">BO7</f>
        <v>70바2854</v>
      </c>
      <c r="H7" s="130">
        <f t="shared" ref="H7:H32" si="8">BP7</f>
        <v>1</v>
      </c>
      <c r="I7" s="131">
        <f t="shared" ref="I7:I32" si="9">BQ7</f>
        <v>4558.8360000000002</v>
      </c>
      <c r="J7" s="132">
        <f t="shared" ref="J7:J32" si="10">AB7/AA7</f>
        <v>7.1996322310512506E-2</v>
      </c>
      <c r="K7" s="132">
        <f t="shared" ref="K7:K32" si="11">AC7/AA7</f>
        <v>0.3848546314182959</v>
      </c>
      <c r="L7" s="132">
        <f t="shared" ref="L7:L32" si="12">AD7/I7</f>
        <v>0.1513544246820899</v>
      </c>
      <c r="M7" s="133">
        <f t="shared" ref="M7:M32" si="13">Z7</f>
        <v>16.664999999999999</v>
      </c>
      <c r="N7" s="134">
        <f t="shared" ref="N7:N32" si="14">BV7</f>
        <v>2.5006383208345286</v>
      </c>
      <c r="O7" s="134">
        <f t="shared" ref="O7:O32" si="15">BW7</f>
        <v>65.104338037165618</v>
      </c>
      <c r="P7" s="214">
        <f t="shared" ref="P7:P32" si="16">AK7</f>
        <v>72</v>
      </c>
      <c r="Q7" s="215">
        <f t="shared" ref="Q7:Q32" si="17">AE7</f>
        <v>114</v>
      </c>
      <c r="R7" s="215">
        <f t="shared" ref="R7:R32" si="18">AF7</f>
        <v>2968</v>
      </c>
      <c r="T7">
        <v>530</v>
      </c>
      <c r="U7">
        <v>8373</v>
      </c>
      <c r="V7" t="s">
        <v>231</v>
      </c>
      <c r="W7">
        <v>4558.8360000000002</v>
      </c>
      <c r="X7">
        <v>2497.6210000000001</v>
      </c>
      <c r="Y7">
        <v>1.825</v>
      </c>
      <c r="Z7">
        <v>16.664999999999999</v>
      </c>
      <c r="AA7">
        <v>285.62715900000001</v>
      </c>
      <c r="AB7">
        <v>20.564105000000001</v>
      </c>
      <c r="AC7">
        <v>109.924935</v>
      </c>
      <c r="AD7" s="1">
        <v>690</v>
      </c>
      <c r="AE7">
        <v>114</v>
      </c>
      <c r="AF7">
        <v>2968</v>
      </c>
      <c r="AG7">
        <v>77</v>
      </c>
      <c r="AH7">
        <v>15.960793000000001</v>
      </c>
      <c r="AI7">
        <v>6229.6</v>
      </c>
      <c r="AJ7">
        <v>0</v>
      </c>
      <c r="AK7">
        <v>72</v>
      </c>
      <c r="AL7">
        <v>51560</v>
      </c>
      <c r="AM7">
        <v>0.76041666666666663</v>
      </c>
      <c r="AN7" t="s">
        <v>69</v>
      </c>
      <c r="AO7">
        <v>4558.8360000000002</v>
      </c>
      <c r="AP7" t="s">
        <v>290</v>
      </c>
      <c r="AQ7" t="s">
        <v>115</v>
      </c>
      <c r="AR7" t="s">
        <v>118</v>
      </c>
      <c r="AS7" t="s">
        <v>115</v>
      </c>
      <c r="AT7" t="s">
        <v>118</v>
      </c>
      <c r="AU7" t="s">
        <v>187</v>
      </c>
      <c r="AV7" t="s">
        <v>231</v>
      </c>
      <c r="AW7" t="s">
        <v>69</v>
      </c>
      <c r="AX7">
        <v>8373</v>
      </c>
      <c r="AY7" t="s">
        <v>254</v>
      </c>
      <c r="AZ7">
        <v>3</v>
      </c>
      <c r="BA7" t="s">
        <v>264</v>
      </c>
      <c r="BB7">
        <v>1</v>
      </c>
      <c r="BC7">
        <v>1</v>
      </c>
      <c r="BE7" t="s">
        <v>69</v>
      </c>
      <c r="BF7">
        <v>0</v>
      </c>
      <c r="BG7" t="s">
        <v>210</v>
      </c>
      <c r="BI7" t="s">
        <v>115</v>
      </c>
      <c r="BJ7" t="s">
        <v>231</v>
      </c>
      <c r="BK7" t="s">
        <v>69</v>
      </c>
      <c r="BL7">
        <v>0.76041666666666663</v>
      </c>
      <c r="BM7">
        <v>8373</v>
      </c>
      <c r="BN7" t="s">
        <v>118</v>
      </c>
      <c r="BO7" t="s">
        <v>187</v>
      </c>
      <c r="BP7">
        <v>1</v>
      </c>
      <c r="BQ7">
        <v>4558.8360000000002</v>
      </c>
      <c r="BR7">
        <v>7.1996322310512506E-2</v>
      </c>
      <c r="BS7">
        <v>0.3848546314182959</v>
      </c>
      <c r="BT7">
        <v>0.1513544246820899</v>
      </c>
      <c r="BU7">
        <v>16.664999999999999</v>
      </c>
      <c r="BV7">
        <v>2.5006383208345286</v>
      </c>
      <c r="BW7">
        <v>65.104338037165618</v>
      </c>
      <c r="BX7">
        <v>72</v>
      </c>
      <c r="BY7">
        <v>114</v>
      </c>
      <c r="BZ7">
        <v>2968</v>
      </c>
    </row>
    <row r="8" spans="1:78" ht="16.5">
      <c r="A8" s="249" t="str">
        <f t="shared" si="1"/>
        <v>인천제물포교통</v>
      </c>
      <c r="B8" s="108" t="str">
        <f t="shared" si="2"/>
        <v>김정섭</v>
      </c>
      <c r="C8" s="109" t="str">
        <f t="shared" si="3"/>
        <v>F</v>
      </c>
      <c r="D8" s="110">
        <f t="shared" si="4"/>
        <v>0.79159970004002189</v>
      </c>
      <c r="E8" s="111">
        <f t="shared" si="5"/>
        <v>8696</v>
      </c>
      <c r="F8" s="112" t="str">
        <f t="shared" si="6"/>
        <v>30</v>
      </c>
      <c r="G8" s="113" t="str">
        <f t="shared" si="7"/>
        <v>70바2688</v>
      </c>
      <c r="H8" s="114">
        <f t="shared" si="8"/>
        <v>2</v>
      </c>
      <c r="I8" s="115">
        <f t="shared" si="9"/>
        <v>11181.128000000001</v>
      </c>
      <c r="J8" s="116">
        <f t="shared" si="10"/>
        <v>4.8347247956437724E-2</v>
      </c>
      <c r="K8" s="116">
        <f t="shared" si="11"/>
        <v>0.37420808746393158</v>
      </c>
      <c r="L8" s="116">
        <f t="shared" si="12"/>
        <v>0.25435716324864538</v>
      </c>
      <c r="M8" s="117">
        <f t="shared" si="13"/>
        <v>15.314</v>
      </c>
      <c r="N8" s="118">
        <f t="shared" si="14"/>
        <v>2.5237872248011506</v>
      </c>
      <c r="O8" s="118">
        <f t="shared" si="15"/>
        <v>27.422326736704942</v>
      </c>
      <c r="P8" s="216">
        <f t="shared" si="16"/>
        <v>219</v>
      </c>
      <c r="Q8" s="217">
        <f t="shared" si="17"/>
        <v>355</v>
      </c>
      <c r="R8" s="217">
        <f t="shared" si="18"/>
        <v>6874</v>
      </c>
      <c r="T8">
        <v>530</v>
      </c>
      <c r="U8">
        <v>8696</v>
      </c>
      <c r="V8" t="s">
        <v>291</v>
      </c>
      <c r="W8">
        <v>11181.128000000001</v>
      </c>
      <c r="X8">
        <v>6423.7139999999999</v>
      </c>
      <c r="Y8">
        <v>1.7410000000000001</v>
      </c>
      <c r="Z8">
        <v>15.314</v>
      </c>
      <c r="AA8">
        <v>664.26101500000004</v>
      </c>
      <c r="AB8">
        <v>32.115192</v>
      </c>
      <c r="AC8">
        <v>248.571844</v>
      </c>
      <c r="AD8" s="1">
        <v>2844</v>
      </c>
      <c r="AE8">
        <v>355</v>
      </c>
      <c r="AF8">
        <v>6874</v>
      </c>
      <c r="AG8">
        <v>79</v>
      </c>
      <c r="AH8">
        <v>16.832431</v>
      </c>
      <c r="AI8">
        <v>22786.400000000001</v>
      </c>
      <c r="AJ8">
        <v>0</v>
      </c>
      <c r="AK8">
        <v>219</v>
      </c>
      <c r="AL8">
        <v>99374</v>
      </c>
      <c r="AM8">
        <v>0.79159970004002189</v>
      </c>
      <c r="AN8" t="s">
        <v>69</v>
      </c>
      <c r="AO8">
        <v>6465.9920000000002</v>
      </c>
      <c r="AP8" t="s">
        <v>292</v>
      </c>
      <c r="AQ8" t="s">
        <v>115</v>
      </c>
      <c r="AR8" t="s">
        <v>116</v>
      </c>
      <c r="AS8" t="s">
        <v>115</v>
      </c>
      <c r="AT8" t="s">
        <v>116</v>
      </c>
      <c r="AU8" t="s">
        <v>172</v>
      </c>
      <c r="AV8" t="s">
        <v>291</v>
      </c>
      <c r="AW8" t="s">
        <v>69</v>
      </c>
      <c r="AX8">
        <v>8696</v>
      </c>
      <c r="AY8" t="s">
        <v>260</v>
      </c>
      <c r="AZ8">
        <v>2</v>
      </c>
      <c r="BA8" t="s">
        <v>227</v>
      </c>
      <c r="BB8">
        <v>2</v>
      </c>
      <c r="BC8">
        <v>1</v>
      </c>
      <c r="BE8" t="s">
        <v>69</v>
      </c>
      <c r="BF8">
        <v>0</v>
      </c>
      <c r="BG8" t="s">
        <v>210</v>
      </c>
      <c r="BI8" t="s">
        <v>115</v>
      </c>
      <c r="BJ8" t="s">
        <v>291</v>
      </c>
      <c r="BK8" t="s">
        <v>69</v>
      </c>
      <c r="BL8">
        <v>0.79159970004002189</v>
      </c>
      <c r="BM8">
        <v>8696</v>
      </c>
      <c r="BN8" t="s">
        <v>116</v>
      </c>
      <c r="BO8" t="s">
        <v>172</v>
      </c>
      <c r="BP8">
        <v>2</v>
      </c>
      <c r="BQ8">
        <v>11181.128000000001</v>
      </c>
      <c r="BR8">
        <v>4.8347247956437724E-2</v>
      </c>
      <c r="BS8">
        <v>0.37420808746393158</v>
      </c>
      <c r="BT8">
        <v>0.25435716324864538</v>
      </c>
      <c r="BU8">
        <v>15.314</v>
      </c>
      <c r="BV8">
        <v>2.5237872248011506</v>
      </c>
      <c r="BW8">
        <v>27.422326736704942</v>
      </c>
      <c r="BX8">
        <v>219</v>
      </c>
      <c r="BY8">
        <v>355</v>
      </c>
      <c r="BZ8">
        <v>6874</v>
      </c>
    </row>
    <row r="9" spans="1:78" ht="16.5">
      <c r="A9" s="248" t="str">
        <f t="shared" si="1"/>
        <v>인천제물포교통</v>
      </c>
      <c r="B9" s="124" t="str">
        <f t="shared" si="2"/>
        <v>김종섭</v>
      </c>
      <c r="C9" s="125" t="str">
        <f t="shared" si="3"/>
        <v>D</v>
      </c>
      <c r="D9" s="126">
        <f t="shared" si="4"/>
        <v>0.80640000000000001</v>
      </c>
      <c r="E9" s="127">
        <f t="shared" si="5"/>
        <v>4173</v>
      </c>
      <c r="F9" s="128" t="str">
        <f t="shared" si="6"/>
        <v>급행97</v>
      </c>
      <c r="G9" s="129" t="str">
        <f t="shared" si="7"/>
        <v>70바2834</v>
      </c>
      <c r="H9" s="130">
        <f t="shared" si="8"/>
        <v>1</v>
      </c>
      <c r="I9" s="131">
        <f t="shared" si="9"/>
        <v>2914.7620000000002</v>
      </c>
      <c r="J9" s="132">
        <f t="shared" si="10"/>
        <v>6.0076082053420424E-2</v>
      </c>
      <c r="K9" s="132">
        <f t="shared" si="11"/>
        <v>0.35682513714639741</v>
      </c>
      <c r="L9" s="132">
        <f t="shared" si="12"/>
        <v>0.27069105470703952</v>
      </c>
      <c r="M9" s="133">
        <f t="shared" si="13"/>
        <v>12.611000000000001</v>
      </c>
      <c r="N9" s="134">
        <f t="shared" si="14"/>
        <v>0.13723247386922155</v>
      </c>
      <c r="O9" s="134">
        <f t="shared" si="15"/>
        <v>17.222675470587305</v>
      </c>
      <c r="P9" s="214">
        <f t="shared" si="16"/>
        <v>44</v>
      </c>
      <c r="Q9" s="215">
        <f t="shared" si="17"/>
        <v>4</v>
      </c>
      <c r="R9" s="215">
        <f t="shared" si="18"/>
        <v>502</v>
      </c>
      <c r="T9">
        <v>530</v>
      </c>
      <c r="U9">
        <v>4173</v>
      </c>
      <c r="V9" t="s">
        <v>192</v>
      </c>
      <c r="W9">
        <v>2914.7620000000002</v>
      </c>
      <c r="X9">
        <v>1445.9659999999999</v>
      </c>
      <c r="Y9">
        <v>2.016</v>
      </c>
      <c r="Z9">
        <v>12.611000000000001</v>
      </c>
      <c r="AA9">
        <v>185.90718000000001</v>
      </c>
      <c r="AB9">
        <v>11.168575000000001</v>
      </c>
      <c r="AC9">
        <v>66.336354999999998</v>
      </c>
      <c r="AD9" s="1">
        <v>789</v>
      </c>
      <c r="AE9">
        <v>4</v>
      </c>
      <c r="AF9">
        <v>502</v>
      </c>
      <c r="AG9">
        <v>72</v>
      </c>
      <c r="AH9">
        <v>15.678587</v>
      </c>
      <c r="AI9">
        <v>918.1</v>
      </c>
      <c r="AJ9">
        <v>0</v>
      </c>
      <c r="AK9">
        <v>44</v>
      </c>
      <c r="AL9">
        <v>15814</v>
      </c>
      <c r="AM9">
        <v>0.80640000000000001</v>
      </c>
      <c r="AN9" t="s">
        <v>66</v>
      </c>
      <c r="AO9">
        <v>2914.7620000000002</v>
      </c>
      <c r="AP9" t="s">
        <v>293</v>
      </c>
      <c r="AQ9" t="s">
        <v>115</v>
      </c>
      <c r="AR9" t="s">
        <v>118</v>
      </c>
      <c r="AS9" t="s">
        <v>115</v>
      </c>
      <c r="AT9" t="s">
        <v>118</v>
      </c>
      <c r="AU9" t="s">
        <v>185</v>
      </c>
      <c r="AV9" t="s">
        <v>192</v>
      </c>
      <c r="AW9" t="s">
        <v>66</v>
      </c>
      <c r="AX9">
        <v>4173</v>
      </c>
      <c r="AY9" t="s">
        <v>256</v>
      </c>
      <c r="AZ9">
        <v>9</v>
      </c>
      <c r="BA9" t="s">
        <v>294</v>
      </c>
      <c r="BB9">
        <v>1</v>
      </c>
      <c r="BC9">
        <v>1</v>
      </c>
      <c r="BE9" t="s">
        <v>69</v>
      </c>
      <c r="BF9">
        <v>1</v>
      </c>
      <c r="BG9" t="s">
        <v>211</v>
      </c>
      <c r="BI9" t="s">
        <v>115</v>
      </c>
      <c r="BJ9" t="s">
        <v>192</v>
      </c>
      <c r="BK9" t="s">
        <v>66</v>
      </c>
      <c r="BL9">
        <v>0.80640000000000001</v>
      </c>
      <c r="BM9">
        <v>4173</v>
      </c>
      <c r="BN9" t="s">
        <v>118</v>
      </c>
      <c r="BO9" t="s">
        <v>185</v>
      </c>
      <c r="BP9">
        <v>1</v>
      </c>
      <c r="BQ9">
        <v>2914.7620000000002</v>
      </c>
      <c r="BR9">
        <v>6.0076082053420424E-2</v>
      </c>
      <c r="BS9">
        <v>0.35682513714639741</v>
      </c>
      <c r="BT9">
        <v>0.27069105470703952</v>
      </c>
      <c r="BU9">
        <v>12.611000000000001</v>
      </c>
      <c r="BV9">
        <v>0.13723247386922155</v>
      </c>
      <c r="BW9">
        <v>17.222675470587305</v>
      </c>
      <c r="BX9">
        <v>44</v>
      </c>
      <c r="BY9">
        <v>4</v>
      </c>
      <c r="BZ9">
        <v>502</v>
      </c>
    </row>
    <row r="10" spans="1:78" ht="16.5">
      <c r="A10" s="249" t="str">
        <f t="shared" si="1"/>
        <v>인천제물포교통</v>
      </c>
      <c r="B10" s="108" t="str">
        <f t="shared" si="2"/>
        <v>김종윤</v>
      </c>
      <c r="C10" s="109" t="str">
        <f t="shared" si="3"/>
        <v>D</v>
      </c>
      <c r="D10" s="110">
        <f t="shared" si="4"/>
        <v>0.81726431749079742</v>
      </c>
      <c r="E10" s="111">
        <f t="shared" si="5"/>
        <v>2190</v>
      </c>
      <c r="F10" s="112" t="str">
        <f t="shared" si="6"/>
        <v>급행97</v>
      </c>
      <c r="G10" s="113" t="str">
        <f t="shared" si="7"/>
        <v>70바2835</v>
      </c>
      <c r="H10" s="114">
        <f t="shared" si="8"/>
        <v>3</v>
      </c>
      <c r="I10" s="115">
        <f t="shared" si="9"/>
        <v>416.709</v>
      </c>
      <c r="J10" s="116">
        <f t="shared" si="10"/>
        <v>4.2175902949243005E-2</v>
      </c>
      <c r="K10" s="116">
        <f t="shared" si="11"/>
        <v>0.42627393693833832</v>
      </c>
      <c r="L10" s="116">
        <f t="shared" si="12"/>
        <v>0.1847812262274153</v>
      </c>
      <c r="M10" s="117">
        <f t="shared" si="13"/>
        <v>15.337</v>
      </c>
      <c r="N10" s="118">
        <f t="shared" si="14"/>
        <v>0.66516118518419987</v>
      </c>
      <c r="O10" s="118">
        <f t="shared" si="15"/>
        <v>64.853215555459485</v>
      </c>
      <c r="P10" s="216">
        <f t="shared" si="16"/>
        <v>13</v>
      </c>
      <c r="Q10" s="217">
        <f t="shared" si="17"/>
        <v>3</v>
      </c>
      <c r="R10" s="217">
        <f t="shared" si="18"/>
        <v>298</v>
      </c>
      <c r="T10">
        <v>530</v>
      </c>
      <c r="U10">
        <v>2190</v>
      </c>
      <c r="V10" t="s">
        <v>193</v>
      </c>
      <c r="W10">
        <v>416.709</v>
      </c>
      <c r="X10">
        <v>218.05099999999999</v>
      </c>
      <c r="Y10">
        <v>1.911</v>
      </c>
      <c r="Z10">
        <v>15.337</v>
      </c>
      <c r="AA10">
        <v>27.134996999999998</v>
      </c>
      <c r="AB10">
        <v>1.1444430000000001</v>
      </c>
      <c r="AC10">
        <v>11.566941999999999</v>
      </c>
      <c r="AD10" s="1">
        <v>77</v>
      </c>
      <c r="AE10">
        <v>3</v>
      </c>
      <c r="AF10">
        <v>298</v>
      </c>
      <c r="AG10">
        <v>70</v>
      </c>
      <c r="AH10">
        <v>15.356883</v>
      </c>
      <c r="AI10">
        <v>392.3</v>
      </c>
      <c r="AJ10">
        <v>0</v>
      </c>
      <c r="AK10">
        <v>13</v>
      </c>
      <c r="AL10">
        <v>10217</v>
      </c>
      <c r="AM10">
        <v>0.81726431749079742</v>
      </c>
      <c r="AN10" t="s">
        <v>66</v>
      </c>
      <c r="AO10">
        <v>150.41499999999999</v>
      </c>
      <c r="AP10" t="s">
        <v>295</v>
      </c>
      <c r="AQ10" t="s">
        <v>115</v>
      </c>
      <c r="AR10" t="s">
        <v>118</v>
      </c>
      <c r="AS10" t="s">
        <v>115</v>
      </c>
      <c r="AT10" t="s">
        <v>118</v>
      </c>
      <c r="AU10" t="s">
        <v>186</v>
      </c>
      <c r="AV10" t="s">
        <v>193</v>
      </c>
      <c r="AW10" t="s">
        <v>66</v>
      </c>
      <c r="AX10">
        <v>2190</v>
      </c>
      <c r="AY10" t="s">
        <v>256</v>
      </c>
      <c r="AZ10">
        <v>7</v>
      </c>
      <c r="BA10" t="s">
        <v>236</v>
      </c>
      <c r="BB10">
        <v>3</v>
      </c>
      <c r="BC10">
        <v>1</v>
      </c>
      <c r="BE10" t="s">
        <v>66</v>
      </c>
      <c r="BF10">
        <v>0</v>
      </c>
      <c r="BG10" t="s">
        <v>210</v>
      </c>
      <c r="BI10" t="s">
        <v>115</v>
      </c>
      <c r="BJ10" t="s">
        <v>193</v>
      </c>
      <c r="BK10" t="s">
        <v>66</v>
      </c>
      <c r="BL10">
        <v>0.81726431749079742</v>
      </c>
      <c r="BM10">
        <v>2190</v>
      </c>
      <c r="BN10" t="s">
        <v>118</v>
      </c>
      <c r="BO10" t="s">
        <v>186</v>
      </c>
      <c r="BP10">
        <v>3</v>
      </c>
      <c r="BQ10">
        <v>416.709</v>
      </c>
      <c r="BR10">
        <v>4.2175902949243005E-2</v>
      </c>
      <c r="BS10">
        <v>0.42627393693833832</v>
      </c>
      <c r="BT10">
        <v>0.1847812262274153</v>
      </c>
      <c r="BU10">
        <v>15.337</v>
      </c>
      <c r="BV10">
        <v>0.66516118518419987</v>
      </c>
      <c r="BW10">
        <v>64.853215555459485</v>
      </c>
      <c r="BX10">
        <v>13</v>
      </c>
      <c r="BY10">
        <v>3</v>
      </c>
      <c r="BZ10">
        <v>298</v>
      </c>
    </row>
    <row r="11" spans="1:78" ht="16.5">
      <c r="A11" s="248" t="str">
        <f t="shared" si="1"/>
        <v>인천제물포교통</v>
      </c>
      <c r="B11" s="124" t="str">
        <f t="shared" si="2"/>
        <v>김혁길</v>
      </c>
      <c r="C11" s="125" t="str">
        <f t="shared" si="3"/>
        <v>C</v>
      </c>
      <c r="D11" s="126">
        <f t="shared" si="4"/>
        <v>0.86749999999999994</v>
      </c>
      <c r="E11" s="127">
        <f t="shared" si="5"/>
        <v>5121</v>
      </c>
      <c r="F11" s="128" t="str">
        <f t="shared" si="6"/>
        <v>급행97</v>
      </c>
      <c r="G11" s="129" t="str">
        <f t="shared" si="7"/>
        <v>70바2831</v>
      </c>
      <c r="H11" s="130">
        <f t="shared" si="8"/>
        <v>1</v>
      </c>
      <c r="I11" s="131">
        <f t="shared" si="9"/>
        <v>2761.82</v>
      </c>
      <c r="J11" s="132">
        <f t="shared" si="10"/>
        <v>2.4613344108313819E-2</v>
      </c>
      <c r="K11" s="132">
        <f t="shared" si="11"/>
        <v>0.37025604143627266</v>
      </c>
      <c r="L11" s="132">
        <f t="shared" si="12"/>
        <v>0.19552324192018306</v>
      </c>
      <c r="M11" s="133">
        <f t="shared" si="13"/>
        <v>11.920999999999999</v>
      </c>
      <c r="N11" s="134">
        <f t="shared" si="14"/>
        <v>0</v>
      </c>
      <c r="O11" s="134">
        <f t="shared" si="15"/>
        <v>13.469378887834832</v>
      </c>
      <c r="P11" s="214">
        <f t="shared" si="16"/>
        <v>50</v>
      </c>
      <c r="Q11" s="215">
        <f t="shared" si="17"/>
        <v>0</v>
      </c>
      <c r="R11" s="215">
        <f t="shared" si="18"/>
        <v>372</v>
      </c>
      <c r="T11">
        <v>530</v>
      </c>
      <c r="U11">
        <v>5121</v>
      </c>
      <c r="V11" t="s">
        <v>194</v>
      </c>
      <c r="W11">
        <v>2761.82</v>
      </c>
      <c r="X11">
        <v>1326.816</v>
      </c>
      <c r="Y11">
        <v>2.0819999999999999</v>
      </c>
      <c r="Z11">
        <v>11.920999999999999</v>
      </c>
      <c r="AA11">
        <v>177.319424</v>
      </c>
      <c r="AB11">
        <v>4.3644239999999996</v>
      </c>
      <c r="AC11">
        <v>65.653587999999999</v>
      </c>
      <c r="AD11" s="1">
        <v>540</v>
      </c>
      <c r="AE11">
        <v>0</v>
      </c>
      <c r="AF11">
        <v>372</v>
      </c>
      <c r="AG11">
        <v>71</v>
      </c>
      <c r="AH11">
        <v>15.575393999999999</v>
      </c>
      <c r="AI11">
        <v>2004.9</v>
      </c>
      <c r="AJ11">
        <v>0</v>
      </c>
      <c r="AK11">
        <v>50</v>
      </c>
      <c r="AL11">
        <v>30109</v>
      </c>
      <c r="AM11">
        <v>0.86749999999999994</v>
      </c>
      <c r="AN11" t="s">
        <v>68</v>
      </c>
      <c r="AO11">
        <v>2761.82</v>
      </c>
      <c r="AP11" t="s">
        <v>296</v>
      </c>
      <c r="AQ11" t="s">
        <v>115</v>
      </c>
      <c r="AR11" t="s">
        <v>118</v>
      </c>
      <c r="AS11" t="s">
        <v>115</v>
      </c>
      <c r="AT11" t="s">
        <v>118</v>
      </c>
      <c r="AU11" t="s">
        <v>183</v>
      </c>
      <c r="AV11" t="s">
        <v>194</v>
      </c>
      <c r="AW11" t="s">
        <v>68</v>
      </c>
      <c r="AX11">
        <v>5121</v>
      </c>
      <c r="AY11" t="s">
        <v>253</v>
      </c>
      <c r="AZ11">
        <v>2</v>
      </c>
      <c r="BA11" t="s">
        <v>255</v>
      </c>
      <c r="BB11">
        <v>1</v>
      </c>
      <c r="BC11">
        <v>1</v>
      </c>
      <c r="BE11" t="s">
        <v>66</v>
      </c>
      <c r="BF11">
        <v>1</v>
      </c>
      <c r="BG11" t="s">
        <v>211</v>
      </c>
      <c r="BI11" t="s">
        <v>115</v>
      </c>
      <c r="BJ11" t="s">
        <v>194</v>
      </c>
      <c r="BK11" t="s">
        <v>68</v>
      </c>
      <c r="BL11">
        <v>0.86749999999999994</v>
      </c>
      <c r="BM11">
        <v>5121</v>
      </c>
      <c r="BN11" t="s">
        <v>118</v>
      </c>
      <c r="BO11" t="s">
        <v>183</v>
      </c>
      <c r="BP11">
        <v>1</v>
      </c>
      <c r="BQ11">
        <v>2761.82</v>
      </c>
      <c r="BR11">
        <v>2.4613344108313819E-2</v>
      </c>
      <c r="BS11">
        <v>0.37025604143627266</v>
      </c>
      <c r="BT11">
        <v>0.19552324192018306</v>
      </c>
      <c r="BU11">
        <v>11.920999999999999</v>
      </c>
      <c r="BV11">
        <v>0</v>
      </c>
      <c r="BW11">
        <v>13.469378887834832</v>
      </c>
      <c r="BX11">
        <v>50</v>
      </c>
      <c r="BY11">
        <v>0</v>
      </c>
      <c r="BZ11">
        <v>372</v>
      </c>
    </row>
    <row r="12" spans="1:78" ht="16.5">
      <c r="A12" s="249" t="str">
        <f t="shared" si="1"/>
        <v>인천제물포교통</v>
      </c>
      <c r="B12" s="108" t="str">
        <f t="shared" si="2"/>
        <v>김현국</v>
      </c>
      <c r="C12" s="109" t="str">
        <f t="shared" si="3"/>
        <v>D</v>
      </c>
      <c r="D12" s="110">
        <f t="shared" si="4"/>
        <v>0.82505313798454805</v>
      </c>
      <c r="E12" s="111">
        <f t="shared" si="5"/>
        <v>1863</v>
      </c>
      <c r="F12" s="112" t="str">
        <f t="shared" si="6"/>
        <v>급행97</v>
      </c>
      <c r="G12" s="113" t="str">
        <f t="shared" si="7"/>
        <v>70바2858</v>
      </c>
      <c r="H12" s="114">
        <f t="shared" si="8"/>
        <v>3</v>
      </c>
      <c r="I12" s="115">
        <f t="shared" si="9"/>
        <v>444.774</v>
      </c>
      <c r="J12" s="116">
        <f t="shared" si="10"/>
        <v>3.0854973819175839E-2</v>
      </c>
      <c r="K12" s="116">
        <f t="shared" si="11"/>
        <v>0.38175170404136971</v>
      </c>
      <c r="L12" s="116">
        <f t="shared" si="12"/>
        <v>0.14614163597692312</v>
      </c>
      <c r="M12" s="117">
        <f t="shared" si="13"/>
        <v>14.929</v>
      </c>
      <c r="N12" s="118">
        <f t="shared" si="14"/>
        <v>0</v>
      </c>
      <c r="O12" s="118">
        <f t="shared" si="15"/>
        <v>53.735155382284034</v>
      </c>
      <c r="P12" s="216">
        <f t="shared" si="16"/>
        <v>4</v>
      </c>
      <c r="Q12" s="217">
        <f t="shared" si="17"/>
        <v>0</v>
      </c>
      <c r="R12" s="217">
        <f t="shared" si="18"/>
        <v>239</v>
      </c>
      <c r="T12">
        <v>530</v>
      </c>
      <c r="U12">
        <v>1863</v>
      </c>
      <c r="V12" t="s">
        <v>195</v>
      </c>
      <c r="W12">
        <v>444.774</v>
      </c>
      <c r="X12">
        <v>231.78299999999999</v>
      </c>
      <c r="Y12">
        <v>1.919</v>
      </c>
      <c r="Z12">
        <v>14.929</v>
      </c>
      <c r="AA12">
        <v>26.422774</v>
      </c>
      <c r="AB12">
        <v>0.81527400000000005</v>
      </c>
      <c r="AC12">
        <v>10.086938999999999</v>
      </c>
      <c r="AD12" s="1">
        <v>65</v>
      </c>
      <c r="AE12">
        <v>0</v>
      </c>
      <c r="AF12">
        <v>239</v>
      </c>
      <c r="AG12">
        <v>68</v>
      </c>
      <c r="AH12">
        <v>16.832979000000002</v>
      </c>
      <c r="AI12">
        <v>103.7</v>
      </c>
      <c r="AJ12">
        <v>0</v>
      </c>
      <c r="AK12">
        <v>4</v>
      </c>
      <c r="AL12">
        <v>732</v>
      </c>
      <c r="AM12">
        <v>0.82505313798454805</v>
      </c>
      <c r="AN12" t="s">
        <v>66</v>
      </c>
      <c r="AO12">
        <v>150.614</v>
      </c>
      <c r="AP12" t="s">
        <v>297</v>
      </c>
      <c r="AQ12" t="s">
        <v>115</v>
      </c>
      <c r="AR12" t="s">
        <v>118</v>
      </c>
      <c r="AS12" t="s">
        <v>115</v>
      </c>
      <c r="AT12" t="s">
        <v>118</v>
      </c>
      <c r="AU12" t="s">
        <v>188</v>
      </c>
      <c r="AV12" t="s">
        <v>195</v>
      </c>
      <c r="AW12" t="s">
        <v>66</v>
      </c>
      <c r="AX12">
        <v>1863</v>
      </c>
      <c r="AY12" t="s">
        <v>256</v>
      </c>
      <c r="AZ12">
        <v>4</v>
      </c>
      <c r="BA12" t="s">
        <v>228</v>
      </c>
      <c r="BB12">
        <v>3</v>
      </c>
      <c r="BC12">
        <v>1</v>
      </c>
      <c r="BE12" t="s">
        <v>66</v>
      </c>
      <c r="BF12">
        <v>0</v>
      </c>
      <c r="BG12" t="s">
        <v>210</v>
      </c>
      <c r="BI12" t="s">
        <v>115</v>
      </c>
      <c r="BJ12" t="s">
        <v>195</v>
      </c>
      <c r="BK12" t="s">
        <v>66</v>
      </c>
      <c r="BL12">
        <v>0.82505313798454805</v>
      </c>
      <c r="BM12">
        <v>1863</v>
      </c>
      <c r="BN12" t="s">
        <v>118</v>
      </c>
      <c r="BO12" t="s">
        <v>188</v>
      </c>
      <c r="BP12">
        <v>3</v>
      </c>
      <c r="BQ12">
        <v>444.774</v>
      </c>
      <c r="BR12">
        <v>3.0854973819175839E-2</v>
      </c>
      <c r="BS12">
        <v>0.38175170404136971</v>
      </c>
      <c r="BT12">
        <v>0.14614163597692312</v>
      </c>
      <c r="BU12">
        <v>14.929</v>
      </c>
      <c r="BV12">
        <v>0</v>
      </c>
      <c r="BW12">
        <v>53.735155382284034</v>
      </c>
      <c r="BX12">
        <v>4</v>
      </c>
      <c r="BY12">
        <v>0</v>
      </c>
      <c r="BZ12">
        <v>239</v>
      </c>
    </row>
    <row r="13" spans="1:78" ht="16.5">
      <c r="A13" s="248" t="str">
        <f t="shared" si="1"/>
        <v>인천제물포교통</v>
      </c>
      <c r="B13" s="124" t="str">
        <f t="shared" si="2"/>
        <v>남형우</v>
      </c>
      <c r="C13" s="125" t="str">
        <f t="shared" si="3"/>
        <v>C</v>
      </c>
      <c r="D13" s="126">
        <f t="shared" si="4"/>
        <v>0.85296339245903452</v>
      </c>
      <c r="E13" s="127">
        <f t="shared" si="5"/>
        <v>5409</v>
      </c>
      <c r="F13" s="128" t="str">
        <f t="shared" si="6"/>
        <v>30</v>
      </c>
      <c r="G13" s="129" t="str">
        <f t="shared" si="7"/>
        <v>70바2765</v>
      </c>
      <c r="H13" s="130">
        <f t="shared" si="8"/>
        <v>8</v>
      </c>
      <c r="I13" s="131">
        <f t="shared" si="9"/>
        <v>18195.232</v>
      </c>
      <c r="J13" s="132">
        <f t="shared" si="10"/>
        <v>6.0845582273457835E-2</v>
      </c>
      <c r="K13" s="132">
        <f t="shared" si="11"/>
        <v>0.35907220459305983</v>
      </c>
      <c r="L13" s="132">
        <f t="shared" si="12"/>
        <v>0.21060462433235255</v>
      </c>
      <c r="M13" s="133">
        <f t="shared" si="13"/>
        <v>13.972</v>
      </c>
      <c r="N13" s="134">
        <f t="shared" si="14"/>
        <v>1.005757991983834</v>
      </c>
      <c r="O13" s="134">
        <f t="shared" si="15"/>
        <v>40.582060179282131</v>
      </c>
      <c r="P13" s="214">
        <f t="shared" si="16"/>
        <v>251</v>
      </c>
      <c r="Q13" s="215">
        <f t="shared" si="17"/>
        <v>183</v>
      </c>
      <c r="R13" s="215">
        <f t="shared" si="18"/>
        <v>7384</v>
      </c>
      <c r="T13">
        <v>530</v>
      </c>
      <c r="U13">
        <v>5409</v>
      </c>
      <c r="V13" t="s">
        <v>196</v>
      </c>
      <c r="W13">
        <v>18195.232</v>
      </c>
      <c r="X13">
        <v>9383.52</v>
      </c>
      <c r="Y13">
        <v>1.9390000000000001</v>
      </c>
      <c r="Z13">
        <v>13.972</v>
      </c>
      <c r="AA13">
        <v>1124.8939929999999</v>
      </c>
      <c r="AB13">
        <v>68.444829999999996</v>
      </c>
      <c r="AC13">
        <v>403.91816599999999</v>
      </c>
      <c r="AD13" s="1">
        <v>3832</v>
      </c>
      <c r="AE13">
        <v>183</v>
      </c>
      <c r="AF13">
        <v>7384</v>
      </c>
      <c r="AG13">
        <v>80</v>
      </c>
      <c r="AH13">
        <v>16.175063000000002</v>
      </c>
      <c r="AI13">
        <v>24516.7</v>
      </c>
      <c r="AJ13">
        <v>0</v>
      </c>
      <c r="AK13">
        <v>251</v>
      </c>
      <c r="AL13">
        <v>110192</v>
      </c>
      <c r="AM13">
        <v>0.85296339245903452</v>
      </c>
      <c r="AN13" t="s">
        <v>68</v>
      </c>
      <c r="AO13">
        <v>7328.6120000000001</v>
      </c>
      <c r="AP13" t="s">
        <v>298</v>
      </c>
      <c r="AQ13" t="s">
        <v>115</v>
      </c>
      <c r="AR13" t="s">
        <v>116</v>
      </c>
      <c r="AS13" t="s">
        <v>115</v>
      </c>
      <c r="AT13" t="s">
        <v>116</v>
      </c>
      <c r="AU13" t="s">
        <v>176</v>
      </c>
      <c r="AV13" t="s">
        <v>196</v>
      </c>
      <c r="AW13" t="s">
        <v>68</v>
      </c>
      <c r="AX13">
        <v>5409</v>
      </c>
      <c r="AY13" t="s">
        <v>258</v>
      </c>
      <c r="AZ13">
        <v>5</v>
      </c>
      <c r="BA13" t="s">
        <v>299</v>
      </c>
      <c r="BB13">
        <v>8</v>
      </c>
      <c r="BC13">
        <v>1</v>
      </c>
      <c r="BE13" t="s">
        <v>69</v>
      </c>
      <c r="BF13">
        <v>2</v>
      </c>
      <c r="BG13" t="s">
        <v>211</v>
      </c>
      <c r="BI13" t="s">
        <v>115</v>
      </c>
      <c r="BJ13" t="s">
        <v>196</v>
      </c>
      <c r="BK13" t="s">
        <v>68</v>
      </c>
      <c r="BL13">
        <v>0.85296339245903452</v>
      </c>
      <c r="BM13">
        <v>5409</v>
      </c>
      <c r="BN13" t="s">
        <v>116</v>
      </c>
      <c r="BO13" t="s">
        <v>176</v>
      </c>
      <c r="BP13">
        <v>8</v>
      </c>
      <c r="BQ13">
        <v>18195.232</v>
      </c>
      <c r="BR13">
        <v>6.0845582273457835E-2</v>
      </c>
      <c r="BS13">
        <v>0.35907220459305983</v>
      </c>
      <c r="BT13">
        <v>0.21060462433235255</v>
      </c>
      <c r="BU13">
        <v>13.972</v>
      </c>
      <c r="BV13">
        <v>1.005757991983834</v>
      </c>
      <c r="BW13">
        <v>40.582060179282131</v>
      </c>
      <c r="BX13">
        <v>251</v>
      </c>
      <c r="BY13">
        <v>183</v>
      </c>
      <c r="BZ13">
        <v>7384</v>
      </c>
    </row>
    <row r="14" spans="1:78" ht="16.5">
      <c r="A14" s="249" t="str">
        <f t="shared" si="1"/>
        <v>인천제물포교통</v>
      </c>
      <c r="B14" s="108" t="str">
        <f t="shared" si="2"/>
        <v>류봉희</v>
      </c>
      <c r="C14" s="109" t="str">
        <f t="shared" si="3"/>
        <v>B</v>
      </c>
      <c r="D14" s="110">
        <f t="shared" si="4"/>
        <v>0.92397975166221225</v>
      </c>
      <c r="E14" s="111">
        <f t="shared" si="5"/>
        <v>6356</v>
      </c>
      <c r="F14" s="112" t="str">
        <f t="shared" si="6"/>
        <v>급행97</v>
      </c>
      <c r="G14" s="113" t="str">
        <f t="shared" si="7"/>
        <v>70바2832</v>
      </c>
      <c r="H14" s="114">
        <f t="shared" si="8"/>
        <v>2</v>
      </c>
      <c r="I14" s="115">
        <f t="shared" si="9"/>
        <v>2323.0589999999997</v>
      </c>
      <c r="J14" s="116">
        <f t="shared" si="10"/>
        <v>2.7002337078723546E-2</v>
      </c>
      <c r="K14" s="116">
        <f t="shared" si="11"/>
        <v>0.38273515641233979</v>
      </c>
      <c r="L14" s="116">
        <f t="shared" si="12"/>
        <v>0.24450519767255161</v>
      </c>
      <c r="M14" s="117">
        <f t="shared" si="13"/>
        <v>12.111000000000001</v>
      </c>
      <c r="N14" s="118">
        <f t="shared" si="14"/>
        <v>0.30132682811758121</v>
      </c>
      <c r="O14" s="118">
        <f t="shared" si="15"/>
        <v>29.530029155522957</v>
      </c>
      <c r="P14" s="216">
        <f t="shared" si="16"/>
        <v>14</v>
      </c>
      <c r="Q14" s="217">
        <f t="shared" si="17"/>
        <v>7</v>
      </c>
      <c r="R14" s="217">
        <f t="shared" si="18"/>
        <v>686</v>
      </c>
      <c r="T14">
        <v>530</v>
      </c>
      <c r="U14">
        <v>6356</v>
      </c>
      <c r="V14" t="s">
        <v>238</v>
      </c>
      <c r="W14">
        <v>2323.0590000000002</v>
      </c>
      <c r="X14">
        <v>1053.6980000000001</v>
      </c>
      <c r="Y14">
        <v>2.2050000000000001</v>
      </c>
      <c r="Z14">
        <v>12.111000000000001</v>
      </c>
      <c r="AA14">
        <v>140.09968799999999</v>
      </c>
      <c r="AB14">
        <v>3.7830189999999999</v>
      </c>
      <c r="AC14">
        <v>53.621076000000002</v>
      </c>
      <c r="AD14" s="1">
        <v>568</v>
      </c>
      <c r="AE14">
        <v>7</v>
      </c>
      <c r="AF14">
        <v>686</v>
      </c>
      <c r="AG14">
        <v>73</v>
      </c>
      <c r="AH14">
        <v>16.581471000000001</v>
      </c>
      <c r="AI14">
        <v>660</v>
      </c>
      <c r="AJ14">
        <v>0</v>
      </c>
      <c r="AK14">
        <v>14</v>
      </c>
      <c r="AL14">
        <v>3280</v>
      </c>
      <c r="AM14">
        <v>0.92397975166221225</v>
      </c>
      <c r="AN14" t="s">
        <v>67</v>
      </c>
      <c r="AO14">
        <v>2172.6669999999999</v>
      </c>
      <c r="AP14" t="s">
        <v>300</v>
      </c>
      <c r="AQ14" t="s">
        <v>115</v>
      </c>
      <c r="AR14" t="s">
        <v>118</v>
      </c>
      <c r="AS14" t="s">
        <v>115</v>
      </c>
      <c r="AT14" t="s">
        <v>118</v>
      </c>
      <c r="AU14" t="s">
        <v>184</v>
      </c>
      <c r="AV14" t="s">
        <v>238</v>
      </c>
      <c r="AW14" t="s">
        <v>67</v>
      </c>
      <c r="AX14">
        <v>6356</v>
      </c>
      <c r="AY14" t="s">
        <v>261</v>
      </c>
      <c r="AZ14">
        <v>2</v>
      </c>
      <c r="BA14" t="s">
        <v>265</v>
      </c>
      <c r="BB14">
        <v>2</v>
      </c>
      <c r="BC14">
        <v>1</v>
      </c>
      <c r="BE14" t="s">
        <v>67</v>
      </c>
      <c r="BF14">
        <v>0</v>
      </c>
      <c r="BG14" t="s">
        <v>210</v>
      </c>
      <c r="BI14" t="s">
        <v>115</v>
      </c>
      <c r="BJ14" t="s">
        <v>238</v>
      </c>
      <c r="BK14" t="s">
        <v>67</v>
      </c>
      <c r="BL14">
        <v>0.92397975166221225</v>
      </c>
      <c r="BM14">
        <v>6356</v>
      </c>
      <c r="BN14" t="s">
        <v>118</v>
      </c>
      <c r="BO14" t="s">
        <v>184</v>
      </c>
      <c r="BP14">
        <v>2</v>
      </c>
      <c r="BQ14">
        <v>2323.0589999999997</v>
      </c>
      <c r="BR14">
        <v>2.7002337078723546E-2</v>
      </c>
      <c r="BS14">
        <v>0.38273515641233979</v>
      </c>
      <c r="BT14">
        <v>0.24450519767255155</v>
      </c>
      <c r="BU14">
        <v>12.111000000000001</v>
      </c>
      <c r="BV14">
        <v>0.30132682811758121</v>
      </c>
      <c r="BW14">
        <v>29.530029155522957</v>
      </c>
      <c r="BX14">
        <v>14</v>
      </c>
      <c r="BY14">
        <v>7</v>
      </c>
      <c r="BZ14">
        <v>686</v>
      </c>
    </row>
    <row r="15" spans="1:78" ht="16.5">
      <c r="A15" s="248" t="str">
        <f t="shared" si="1"/>
        <v>인천제물포교통</v>
      </c>
      <c r="B15" s="124" t="str">
        <f t="shared" si="2"/>
        <v>박광수</v>
      </c>
      <c r="C15" s="125" t="str">
        <f t="shared" si="3"/>
        <v>F</v>
      </c>
      <c r="D15" s="126">
        <f t="shared" si="4"/>
        <v>0.76545454545454539</v>
      </c>
      <c r="E15" s="127">
        <f t="shared" si="5"/>
        <v>8998</v>
      </c>
      <c r="F15" s="128" t="str">
        <f t="shared" si="6"/>
        <v>30</v>
      </c>
      <c r="G15" s="129" t="str">
        <f t="shared" si="7"/>
        <v>70바2712</v>
      </c>
      <c r="H15" s="130">
        <f t="shared" si="8"/>
        <v>1</v>
      </c>
      <c r="I15" s="131">
        <f t="shared" si="9"/>
        <v>1791.298</v>
      </c>
      <c r="J15" s="132">
        <f t="shared" si="10"/>
        <v>6.13577420858233E-2</v>
      </c>
      <c r="K15" s="132">
        <f t="shared" si="11"/>
        <v>0.36077632708642593</v>
      </c>
      <c r="L15" s="132">
        <f t="shared" si="12"/>
        <v>0.23558335910607839</v>
      </c>
      <c r="M15" s="133">
        <f t="shared" si="13"/>
        <v>15.685</v>
      </c>
      <c r="N15" s="134">
        <f t="shared" si="14"/>
        <v>3.5170027544272364</v>
      </c>
      <c r="O15" s="134">
        <f t="shared" si="15"/>
        <v>57.94680728722971</v>
      </c>
      <c r="P15" s="214">
        <f t="shared" si="16"/>
        <v>21</v>
      </c>
      <c r="Q15" s="215">
        <f t="shared" si="17"/>
        <v>63</v>
      </c>
      <c r="R15" s="215">
        <f t="shared" si="18"/>
        <v>1038</v>
      </c>
      <c r="T15">
        <v>530</v>
      </c>
      <c r="U15">
        <v>8998</v>
      </c>
      <c r="V15" t="s">
        <v>197</v>
      </c>
      <c r="W15">
        <v>1791.298</v>
      </c>
      <c r="X15">
        <v>1063.5329999999999</v>
      </c>
      <c r="Y15">
        <v>1.6839999999999999</v>
      </c>
      <c r="Z15">
        <v>15.685</v>
      </c>
      <c r="AA15">
        <v>107.103876</v>
      </c>
      <c r="AB15">
        <v>6.5716520000000003</v>
      </c>
      <c r="AC15">
        <v>38.640543000000001</v>
      </c>
      <c r="AD15" s="1">
        <v>422</v>
      </c>
      <c r="AE15">
        <v>63</v>
      </c>
      <c r="AF15">
        <v>1038</v>
      </c>
      <c r="AG15">
        <v>85</v>
      </c>
      <c r="AH15">
        <v>16.724865999999999</v>
      </c>
      <c r="AI15">
        <v>2000.5</v>
      </c>
      <c r="AJ15">
        <v>0</v>
      </c>
      <c r="AK15">
        <v>21</v>
      </c>
      <c r="AL15">
        <v>7508</v>
      </c>
      <c r="AM15">
        <v>0.76545454545454539</v>
      </c>
      <c r="AN15" t="s">
        <v>69</v>
      </c>
      <c r="AO15">
        <v>1791.298</v>
      </c>
      <c r="AP15" t="s">
        <v>301</v>
      </c>
      <c r="AQ15" t="s">
        <v>115</v>
      </c>
      <c r="AR15" t="s">
        <v>116</v>
      </c>
      <c r="AS15" t="s">
        <v>115</v>
      </c>
      <c r="AT15" t="s">
        <v>116</v>
      </c>
      <c r="AU15" t="s">
        <v>174</v>
      </c>
      <c r="AV15" t="s">
        <v>197</v>
      </c>
      <c r="AW15" t="s">
        <v>69</v>
      </c>
      <c r="AX15">
        <v>8998</v>
      </c>
      <c r="AY15" t="s">
        <v>260</v>
      </c>
      <c r="AZ15">
        <v>3</v>
      </c>
      <c r="BA15" t="s">
        <v>302</v>
      </c>
      <c r="BB15">
        <v>1</v>
      </c>
      <c r="BC15">
        <v>1</v>
      </c>
      <c r="BE15" t="s">
        <v>69</v>
      </c>
      <c r="BF15">
        <v>0</v>
      </c>
      <c r="BG15" t="s">
        <v>210</v>
      </c>
      <c r="BI15" t="s">
        <v>115</v>
      </c>
      <c r="BJ15" t="s">
        <v>197</v>
      </c>
      <c r="BK15" t="s">
        <v>69</v>
      </c>
      <c r="BL15">
        <v>0.76545454545454539</v>
      </c>
      <c r="BM15">
        <v>8998</v>
      </c>
      <c r="BN15" t="s">
        <v>116</v>
      </c>
      <c r="BO15" t="s">
        <v>174</v>
      </c>
      <c r="BP15">
        <v>1</v>
      </c>
      <c r="BQ15">
        <v>1791.298</v>
      </c>
      <c r="BR15">
        <v>6.13577420858233E-2</v>
      </c>
      <c r="BS15">
        <v>0.36077632708642593</v>
      </c>
      <c r="BT15">
        <v>0.23558335910607839</v>
      </c>
      <c r="BU15">
        <v>15.685</v>
      </c>
      <c r="BV15">
        <v>3.5170027544272364</v>
      </c>
      <c r="BW15">
        <v>57.94680728722971</v>
      </c>
      <c r="BX15">
        <v>21</v>
      </c>
      <c r="BY15">
        <v>63</v>
      </c>
      <c r="BZ15">
        <v>1038</v>
      </c>
    </row>
    <row r="16" spans="1:78" ht="16.5">
      <c r="A16" s="249" t="str">
        <f t="shared" si="1"/>
        <v>인천제물포교통</v>
      </c>
      <c r="B16" s="108" t="str">
        <f t="shared" si="2"/>
        <v>박성수</v>
      </c>
      <c r="C16" s="109" t="str">
        <f t="shared" si="3"/>
        <v>D</v>
      </c>
      <c r="D16" s="110">
        <f t="shared" si="4"/>
        <v>0.81030382326753714</v>
      </c>
      <c r="E16" s="111">
        <f t="shared" si="5"/>
        <v>8543</v>
      </c>
      <c r="F16" s="112" t="str">
        <f t="shared" si="6"/>
        <v>급행97</v>
      </c>
      <c r="G16" s="113" t="str">
        <f t="shared" si="7"/>
        <v>70바2835</v>
      </c>
      <c r="H16" s="114">
        <f t="shared" si="8"/>
        <v>2</v>
      </c>
      <c r="I16" s="115">
        <f t="shared" si="9"/>
        <v>2797.328</v>
      </c>
      <c r="J16" s="116">
        <f t="shared" si="10"/>
        <v>3.1303226533585915E-2</v>
      </c>
      <c r="K16" s="116">
        <f t="shared" si="11"/>
        <v>0.34805856804940677</v>
      </c>
      <c r="L16" s="116">
        <f t="shared" si="12"/>
        <v>0.18517671149039369</v>
      </c>
      <c r="M16" s="117">
        <f t="shared" si="13"/>
        <v>16.117000000000001</v>
      </c>
      <c r="N16" s="118">
        <f t="shared" si="14"/>
        <v>0.17874199950810202</v>
      </c>
      <c r="O16" s="118">
        <f t="shared" si="15"/>
        <v>72.354761400879696</v>
      </c>
      <c r="P16" s="216">
        <f t="shared" si="16"/>
        <v>5</v>
      </c>
      <c r="Q16" s="217">
        <f t="shared" si="17"/>
        <v>5</v>
      </c>
      <c r="R16" s="217">
        <f t="shared" si="18"/>
        <v>2024</v>
      </c>
      <c r="T16">
        <v>530</v>
      </c>
      <c r="U16">
        <v>8543</v>
      </c>
      <c r="V16" t="s">
        <v>198</v>
      </c>
      <c r="W16">
        <v>2797.328</v>
      </c>
      <c r="X16">
        <v>1440.49</v>
      </c>
      <c r="Y16">
        <v>1.9419999999999999</v>
      </c>
      <c r="Z16">
        <v>16.117000000000001</v>
      </c>
      <c r="AA16">
        <v>153.53244799999999</v>
      </c>
      <c r="AB16">
        <v>4.8060609999999997</v>
      </c>
      <c r="AC16">
        <v>53.438284000000003</v>
      </c>
      <c r="AD16" s="1">
        <v>518</v>
      </c>
      <c r="AE16">
        <v>5</v>
      </c>
      <c r="AF16">
        <v>2024</v>
      </c>
      <c r="AG16">
        <v>76</v>
      </c>
      <c r="AH16">
        <v>18.219783</v>
      </c>
      <c r="AI16">
        <v>3505.4</v>
      </c>
      <c r="AJ16">
        <v>0</v>
      </c>
      <c r="AK16">
        <v>5</v>
      </c>
      <c r="AL16">
        <v>1676</v>
      </c>
      <c r="AM16">
        <v>0.81030382326753714</v>
      </c>
      <c r="AN16" t="s">
        <v>66</v>
      </c>
      <c r="AO16">
        <v>2694.0639999999999</v>
      </c>
      <c r="AP16" t="s">
        <v>303</v>
      </c>
      <c r="AQ16" t="s">
        <v>115</v>
      </c>
      <c r="AR16" t="s">
        <v>118</v>
      </c>
      <c r="AS16" t="s">
        <v>115</v>
      </c>
      <c r="AT16" t="s">
        <v>118</v>
      </c>
      <c r="AU16" t="s">
        <v>186</v>
      </c>
      <c r="AV16" t="s">
        <v>198</v>
      </c>
      <c r="AW16" t="s">
        <v>66</v>
      </c>
      <c r="AX16">
        <v>8543</v>
      </c>
      <c r="AY16" t="s">
        <v>256</v>
      </c>
      <c r="AZ16">
        <v>8</v>
      </c>
      <c r="BA16" t="s">
        <v>257</v>
      </c>
      <c r="BB16">
        <v>2</v>
      </c>
      <c r="BC16">
        <v>1</v>
      </c>
      <c r="BE16" t="s">
        <v>69</v>
      </c>
      <c r="BF16">
        <v>1</v>
      </c>
      <c r="BG16" t="s">
        <v>211</v>
      </c>
      <c r="BI16" t="s">
        <v>115</v>
      </c>
      <c r="BJ16" t="s">
        <v>198</v>
      </c>
      <c r="BK16" t="s">
        <v>66</v>
      </c>
      <c r="BL16">
        <v>0.81030382326753714</v>
      </c>
      <c r="BM16">
        <v>8543</v>
      </c>
      <c r="BN16" t="s">
        <v>118</v>
      </c>
      <c r="BO16" t="s">
        <v>186</v>
      </c>
      <c r="BP16">
        <v>2</v>
      </c>
      <c r="BQ16">
        <v>2797.328</v>
      </c>
      <c r="BR16">
        <v>3.1303226533585915E-2</v>
      </c>
      <c r="BS16">
        <v>0.34805856804940677</v>
      </c>
      <c r="BT16">
        <v>0.18517671149039369</v>
      </c>
      <c r="BU16">
        <v>16.117000000000001</v>
      </c>
      <c r="BV16">
        <v>0.17874199950810202</v>
      </c>
      <c r="BW16">
        <v>72.354761400879696</v>
      </c>
      <c r="BX16">
        <v>5</v>
      </c>
      <c r="BY16">
        <v>5</v>
      </c>
      <c r="BZ16">
        <v>2024</v>
      </c>
    </row>
    <row r="17" spans="1:78" ht="16.5">
      <c r="A17" s="248" t="str">
        <f t="shared" si="1"/>
        <v>인천제물포교통</v>
      </c>
      <c r="B17" s="124" t="str">
        <f t="shared" si="2"/>
        <v>송재욱</v>
      </c>
      <c r="C17" s="125" t="str">
        <f t="shared" si="3"/>
        <v>C</v>
      </c>
      <c r="D17" s="126">
        <f t="shared" si="4"/>
        <v>0.87636363636363623</v>
      </c>
      <c r="E17" s="127">
        <f t="shared" si="5"/>
        <v>3111</v>
      </c>
      <c r="F17" s="128" t="str">
        <f t="shared" si="6"/>
        <v>30</v>
      </c>
      <c r="G17" s="129" t="str">
        <f t="shared" si="7"/>
        <v>70바2713</v>
      </c>
      <c r="H17" s="130">
        <f t="shared" si="8"/>
        <v>1</v>
      </c>
      <c r="I17" s="131">
        <f t="shared" si="9"/>
        <v>588.05999999999995</v>
      </c>
      <c r="J17" s="132">
        <f t="shared" si="10"/>
        <v>3.9024093168896608E-2</v>
      </c>
      <c r="K17" s="132">
        <f t="shared" si="11"/>
        <v>0.35330041072181967</v>
      </c>
      <c r="L17" s="132">
        <f t="shared" si="12"/>
        <v>0.25337550590075847</v>
      </c>
      <c r="M17" s="133">
        <f t="shared" si="13"/>
        <v>13.454000000000001</v>
      </c>
      <c r="N17" s="134">
        <f t="shared" si="14"/>
        <v>0</v>
      </c>
      <c r="O17" s="134">
        <f t="shared" si="15"/>
        <v>22.106587763153421</v>
      </c>
      <c r="P17" s="214">
        <f t="shared" si="16"/>
        <v>7</v>
      </c>
      <c r="Q17" s="215">
        <f t="shared" si="17"/>
        <v>0</v>
      </c>
      <c r="R17" s="215">
        <f t="shared" si="18"/>
        <v>130</v>
      </c>
      <c r="T17">
        <v>530</v>
      </c>
      <c r="U17">
        <v>3111</v>
      </c>
      <c r="V17" t="s">
        <v>304</v>
      </c>
      <c r="W17">
        <v>588.05999999999995</v>
      </c>
      <c r="X17">
        <v>305.04700000000003</v>
      </c>
      <c r="Y17">
        <v>1.9279999999999999</v>
      </c>
      <c r="Z17">
        <v>13.454000000000001</v>
      </c>
      <c r="AA17">
        <v>33.874996000000003</v>
      </c>
      <c r="AB17">
        <v>1.321941</v>
      </c>
      <c r="AC17">
        <v>11.96805</v>
      </c>
      <c r="AD17" s="1">
        <v>149</v>
      </c>
      <c r="AE17">
        <v>0</v>
      </c>
      <c r="AF17">
        <v>130</v>
      </c>
      <c r="AG17">
        <v>72</v>
      </c>
      <c r="AH17">
        <v>17.359705999999999</v>
      </c>
      <c r="AI17">
        <v>856.5</v>
      </c>
      <c r="AJ17">
        <v>0</v>
      </c>
      <c r="AK17">
        <v>7</v>
      </c>
      <c r="AL17">
        <v>1926</v>
      </c>
      <c r="AM17">
        <v>0.87636363636363623</v>
      </c>
      <c r="AN17" t="s">
        <v>68</v>
      </c>
      <c r="AO17">
        <v>588.05999999999995</v>
      </c>
      <c r="AP17" t="s">
        <v>305</v>
      </c>
      <c r="AQ17" t="s">
        <v>115</v>
      </c>
      <c r="AR17" t="s">
        <v>116</v>
      </c>
      <c r="AS17" t="s">
        <v>115</v>
      </c>
      <c r="AT17" t="s">
        <v>116</v>
      </c>
      <c r="AU17" t="s">
        <v>175</v>
      </c>
      <c r="AV17" t="s">
        <v>304</v>
      </c>
      <c r="AW17" t="s">
        <v>68</v>
      </c>
      <c r="AX17">
        <v>3111</v>
      </c>
      <c r="AY17" t="s">
        <v>258</v>
      </c>
      <c r="AZ17">
        <v>2</v>
      </c>
      <c r="BA17" t="s">
        <v>259</v>
      </c>
      <c r="BB17">
        <v>1</v>
      </c>
      <c r="BC17">
        <v>1</v>
      </c>
      <c r="BE17" t="s">
        <v>262</v>
      </c>
      <c r="BF17" t="s">
        <v>263</v>
      </c>
      <c r="BG17" t="s">
        <v>262</v>
      </c>
      <c r="BI17" t="s">
        <v>115</v>
      </c>
      <c r="BJ17" t="s">
        <v>304</v>
      </c>
      <c r="BK17" t="s">
        <v>68</v>
      </c>
      <c r="BL17">
        <v>0.87636363636363623</v>
      </c>
      <c r="BM17">
        <v>3111</v>
      </c>
      <c r="BN17" t="s">
        <v>116</v>
      </c>
      <c r="BO17" t="s">
        <v>175</v>
      </c>
      <c r="BP17">
        <v>1</v>
      </c>
      <c r="BQ17">
        <v>588.05999999999995</v>
      </c>
      <c r="BR17">
        <v>3.9024093168896608E-2</v>
      </c>
      <c r="BS17">
        <v>0.35330041072181967</v>
      </c>
      <c r="BT17">
        <v>0.25337550590075847</v>
      </c>
      <c r="BU17">
        <v>13.454000000000001</v>
      </c>
      <c r="BV17">
        <v>0</v>
      </c>
      <c r="BW17">
        <v>22.106587763153421</v>
      </c>
      <c r="BX17">
        <v>7</v>
      </c>
      <c r="BY17">
        <v>0</v>
      </c>
      <c r="BZ17">
        <v>130</v>
      </c>
    </row>
    <row r="18" spans="1:78" ht="16.5">
      <c r="A18" s="249" t="str">
        <f t="shared" si="1"/>
        <v>인천제물포교통</v>
      </c>
      <c r="B18" s="108" t="str">
        <f t="shared" si="2"/>
        <v>신철광</v>
      </c>
      <c r="C18" s="109" t="str">
        <f t="shared" si="3"/>
        <v>D</v>
      </c>
      <c r="D18" s="110">
        <f t="shared" si="4"/>
        <v>0.84</v>
      </c>
      <c r="E18" s="111">
        <f t="shared" si="5"/>
        <v>9627</v>
      </c>
      <c r="F18" s="112" t="str">
        <f t="shared" si="6"/>
        <v>30</v>
      </c>
      <c r="G18" s="113" t="str">
        <f t="shared" si="7"/>
        <v>70바2829</v>
      </c>
      <c r="H18" s="114">
        <f t="shared" si="8"/>
        <v>1</v>
      </c>
      <c r="I18" s="115">
        <f t="shared" si="9"/>
        <v>1485.5920000000001</v>
      </c>
      <c r="J18" s="116">
        <f t="shared" si="10"/>
        <v>1.7222913235424124E-2</v>
      </c>
      <c r="K18" s="116">
        <f t="shared" si="11"/>
        <v>0.35782908199663049</v>
      </c>
      <c r="L18" s="116">
        <f t="shared" si="12"/>
        <v>0.28810063597542257</v>
      </c>
      <c r="M18" s="117">
        <f t="shared" si="13"/>
        <v>12.065</v>
      </c>
      <c r="N18" s="118">
        <f t="shared" si="14"/>
        <v>0.60581909434084191</v>
      </c>
      <c r="O18" s="118">
        <f t="shared" si="15"/>
        <v>6.6640100377492608</v>
      </c>
      <c r="P18" s="216">
        <f t="shared" si="16"/>
        <v>24</v>
      </c>
      <c r="Q18" s="217">
        <f t="shared" si="17"/>
        <v>9</v>
      </c>
      <c r="R18" s="217">
        <f t="shared" si="18"/>
        <v>99</v>
      </c>
      <c r="T18">
        <v>530</v>
      </c>
      <c r="U18">
        <v>9627</v>
      </c>
      <c r="V18" t="s">
        <v>199</v>
      </c>
      <c r="W18">
        <v>1485.5920000000001</v>
      </c>
      <c r="X18">
        <v>804.01300000000003</v>
      </c>
      <c r="Y18">
        <v>1.8480000000000001</v>
      </c>
      <c r="Z18">
        <v>12.065</v>
      </c>
      <c r="AA18">
        <v>91.092487000000006</v>
      </c>
      <c r="AB18">
        <v>1.568878</v>
      </c>
      <c r="AC18">
        <v>32.595540999999997</v>
      </c>
      <c r="AD18" s="1">
        <v>428</v>
      </c>
      <c r="AE18">
        <v>9</v>
      </c>
      <c r="AF18">
        <v>99</v>
      </c>
      <c r="AG18">
        <v>72</v>
      </c>
      <c r="AH18">
        <v>16.308610999999999</v>
      </c>
      <c r="AI18">
        <v>435.5</v>
      </c>
      <c r="AJ18">
        <v>0</v>
      </c>
      <c r="AK18">
        <v>24</v>
      </c>
      <c r="AL18">
        <v>6075</v>
      </c>
      <c r="AM18">
        <v>0.84</v>
      </c>
      <c r="AN18" t="s">
        <v>66</v>
      </c>
      <c r="AO18">
        <v>1485.5920000000001</v>
      </c>
      <c r="AP18" t="s">
        <v>306</v>
      </c>
      <c r="AQ18" t="s">
        <v>115</v>
      </c>
      <c r="AR18" t="s">
        <v>116</v>
      </c>
      <c r="AS18" t="s">
        <v>115</v>
      </c>
      <c r="AT18" t="s">
        <v>116</v>
      </c>
      <c r="AU18" t="s">
        <v>179</v>
      </c>
      <c r="AV18" t="s">
        <v>199</v>
      </c>
      <c r="AW18" t="s">
        <v>66</v>
      </c>
      <c r="AX18">
        <v>9627</v>
      </c>
      <c r="AY18" t="s">
        <v>267</v>
      </c>
      <c r="AZ18">
        <v>1</v>
      </c>
      <c r="BA18" t="s">
        <v>173</v>
      </c>
      <c r="BB18">
        <v>1</v>
      </c>
      <c r="BC18">
        <v>1</v>
      </c>
      <c r="BE18" t="s">
        <v>66</v>
      </c>
      <c r="BF18">
        <v>0</v>
      </c>
      <c r="BG18" t="s">
        <v>210</v>
      </c>
      <c r="BI18" t="s">
        <v>115</v>
      </c>
      <c r="BJ18" t="s">
        <v>199</v>
      </c>
      <c r="BK18" t="s">
        <v>66</v>
      </c>
      <c r="BL18">
        <v>0.84</v>
      </c>
      <c r="BM18">
        <v>9627</v>
      </c>
      <c r="BN18" t="s">
        <v>116</v>
      </c>
      <c r="BO18" t="s">
        <v>179</v>
      </c>
      <c r="BP18">
        <v>1</v>
      </c>
      <c r="BQ18">
        <v>1485.5920000000001</v>
      </c>
      <c r="BR18">
        <v>1.7222913235424124E-2</v>
      </c>
      <c r="BS18">
        <v>0.35782908199663049</v>
      </c>
      <c r="BT18">
        <v>0.28810063597542257</v>
      </c>
      <c r="BU18">
        <v>12.065</v>
      </c>
      <c r="BV18">
        <v>0.60581909434084191</v>
      </c>
      <c r="BW18">
        <v>6.6640100377492608</v>
      </c>
      <c r="BX18">
        <v>24</v>
      </c>
      <c r="BY18">
        <v>9</v>
      </c>
      <c r="BZ18">
        <v>99</v>
      </c>
    </row>
    <row r="19" spans="1:78" ht="16.5">
      <c r="A19" s="248" t="str">
        <f t="shared" si="1"/>
        <v>인천제물포교통</v>
      </c>
      <c r="B19" s="124" t="str">
        <f t="shared" si="2"/>
        <v>안맹순</v>
      </c>
      <c r="C19" s="125" t="str">
        <f t="shared" si="3"/>
        <v>C</v>
      </c>
      <c r="D19" s="126">
        <f t="shared" si="4"/>
        <v>0.85863636363636353</v>
      </c>
      <c r="E19" s="127">
        <f t="shared" si="5"/>
        <v>5333</v>
      </c>
      <c r="F19" s="128" t="str">
        <f t="shared" si="6"/>
        <v>30</v>
      </c>
      <c r="G19" s="129" t="str">
        <f t="shared" si="7"/>
        <v>70바2713</v>
      </c>
      <c r="H19" s="130">
        <f t="shared" si="8"/>
        <v>1</v>
      </c>
      <c r="I19" s="131">
        <f t="shared" si="9"/>
        <v>3264.2330000000002</v>
      </c>
      <c r="J19" s="132">
        <f t="shared" si="10"/>
        <v>3.6382671261303547E-2</v>
      </c>
      <c r="K19" s="132">
        <f t="shared" si="11"/>
        <v>0.3575516236001326</v>
      </c>
      <c r="L19" s="132">
        <f t="shared" si="12"/>
        <v>0.22915030881680321</v>
      </c>
      <c r="M19" s="133">
        <f t="shared" si="13"/>
        <v>13.593999999999999</v>
      </c>
      <c r="N19" s="134">
        <f t="shared" si="14"/>
        <v>0.15317534011818396</v>
      </c>
      <c r="O19" s="134">
        <f t="shared" si="15"/>
        <v>32.442537037031364</v>
      </c>
      <c r="P19" s="214">
        <f t="shared" si="16"/>
        <v>34</v>
      </c>
      <c r="Q19" s="215">
        <f t="shared" si="17"/>
        <v>5</v>
      </c>
      <c r="R19" s="215">
        <f t="shared" si="18"/>
        <v>1059</v>
      </c>
      <c r="T19">
        <v>530</v>
      </c>
      <c r="U19">
        <v>5333</v>
      </c>
      <c r="V19" t="s">
        <v>200</v>
      </c>
      <c r="W19">
        <v>3264.2330000000002</v>
      </c>
      <c r="X19">
        <v>1728.4749999999999</v>
      </c>
      <c r="Y19">
        <v>1.889</v>
      </c>
      <c r="Z19">
        <v>13.593999999999999</v>
      </c>
      <c r="AA19">
        <v>191.06246899999999</v>
      </c>
      <c r="AB19">
        <v>6.9513629999999997</v>
      </c>
      <c r="AC19">
        <v>68.314695999999998</v>
      </c>
      <c r="AD19" s="1">
        <v>748</v>
      </c>
      <c r="AE19">
        <v>5</v>
      </c>
      <c r="AF19">
        <v>1059</v>
      </c>
      <c r="AG19">
        <v>73</v>
      </c>
      <c r="AH19">
        <v>17.084637000000001</v>
      </c>
      <c r="AI19">
        <v>3913.1</v>
      </c>
      <c r="AJ19">
        <v>0</v>
      </c>
      <c r="AK19">
        <v>34</v>
      </c>
      <c r="AL19">
        <v>7518</v>
      </c>
      <c r="AM19">
        <v>0.85863636363636353</v>
      </c>
      <c r="AN19" t="s">
        <v>68</v>
      </c>
      <c r="AO19">
        <v>3264.2330000000002</v>
      </c>
      <c r="AP19" t="s">
        <v>307</v>
      </c>
      <c r="AQ19" t="s">
        <v>115</v>
      </c>
      <c r="AR19" t="s">
        <v>116</v>
      </c>
      <c r="AS19" t="s">
        <v>115</v>
      </c>
      <c r="AT19" t="s">
        <v>116</v>
      </c>
      <c r="AU19" t="s">
        <v>175</v>
      </c>
      <c r="AV19" t="s">
        <v>200</v>
      </c>
      <c r="AW19" t="s">
        <v>68</v>
      </c>
      <c r="AX19">
        <v>5333</v>
      </c>
      <c r="AY19" t="s">
        <v>258</v>
      </c>
      <c r="AZ19">
        <v>4</v>
      </c>
      <c r="BA19" t="s">
        <v>308</v>
      </c>
      <c r="BB19">
        <v>1</v>
      </c>
      <c r="BC19">
        <v>1</v>
      </c>
      <c r="BE19" t="s">
        <v>66</v>
      </c>
      <c r="BF19">
        <v>1</v>
      </c>
      <c r="BG19" t="s">
        <v>211</v>
      </c>
      <c r="BI19" t="s">
        <v>115</v>
      </c>
      <c r="BJ19" t="s">
        <v>200</v>
      </c>
      <c r="BK19" t="s">
        <v>68</v>
      </c>
      <c r="BL19">
        <v>0.85863636363636353</v>
      </c>
      <c r="BM19">
        <v>5333</v>
      </c>
      <c r="BN19" t="s">
        <v>116</v>
      </c>
      <c r="BO19" t="s">
        <v>175</v>
      </c>
      <c r="BP19">
        <v>1</v>
      </c>
      <c r="BQ19">
        <v>3264.2330000000002</v>
      </c>
      <c r="BR19">
        <v>3.6382671261303547E-2</v>
      </c>
      <c r="BS19">
        <v>0.3575516236001326</v>
      </c>
      <c r="BT19">
        <v>0.22915030881680321</v>
      </c>
      <c r="BU19">
        <v>13.593999999999999</v>
      </c>
      <c r="BV19">
        <v>0.15317534011818396</v>
      </c>
      <c r="BW19">
        <v>32.442537037031364</v>
      </c>
      <c r="BX19">
        <v>34</v>
      </c>
      <c r="BY19">
        <v>5</v>
      </c>
      <c r="BZ19">
        <v>1059</v>
      </c>
    </row>
    <row r="20" spans="1:78" ht="16.5">
      <c r="A20" s="249" t="str">
        <f t="shared" si="1"/>
        <v>인천제물포교통</v>
      </c>
      <c r="B20" s="108" t="str">
        <f t="shared" si="2"/>
        <v>이상춘</v>
      </c>
      <c r="C20" s="109" t="str">
        <f t="shared" si="3"/>
        <v>C</v>
      </c>
      <c r="D20" s="110">
        <f t="shared" si="4"/>
        <v>0.87119128854726902</v>
      </c>
      <c r="E20" s="111">
        <f t="shared" si="5"/>
        <v>7826</v>
      </c>
      <c r="F20" s="112" t="str">
        <f t="shared" si="6"/>
        <v>급행97</v>
      </c>
      <c r="G20" s="113" t="str">
        <f t="shared" si="7"/>
        <v>70바2831</v>
      </c>
      <c r="H20" s="114">
        <f t="shared" si="8"/>
        <v>2</v>
      </c>
      <c r="I20" s="115">
        <f t="shared" si="9"/>
        <v>452.745</v>
      </c>
      <c r="J20" s="116">
        <f t="shared" si="10"/>
        <v>5.9941971132249902E-2</v>
      </c>
      <c r="K20" s="116">
        <f t="shared" si="11"/>
        <v>0.35057607527472817</v>
      </c>
      <c r="L20" s="116">
        <f t="shared" si="12"/>
        <v>0.19878739687903788</v>
      </c>
      <c r="M20" s="117">
        <f t="shared" si="13"/>
        <v>11.718</v>
      </c>
      <c r="N20" s="118">
        <f t="shared" si="14"/>
        <v>0</v>
      </c>
      <c r="O20" s="118">
        <f t="shared" si="15"/>
        <v>22.30836342753647</v>
      </c>
      <c r="P20" s="216">
        <f t="shared" si="16"/>
        <v>8</v>
      </c>
      <c r="Q20" s="217">
        <f t="shared" si="17"/>
        <v>0</v>
      </c>
      <c r="R20" s="217">
        <f t="shared" si="18"/>
        <v>101</v>
      </c>
      <c r="T20">
        <v>530</v>
      </c>
      <c r="U20">
        <v>7826</v>
      </c>
      <c r="V20" t="s">
        <v>309</v>
      </c>
      <c r="W20">
        <v>452.745</v>
      </c>
      <c r="X20">
        <v>213.81299999999999</v>
      </c>
      <c r="Y20">
        <v>2.117</v>
      </c>
      <c r="Z20">
        <v>11.718</v>
      </c>
      <c r="AA20">
        <v>29.287492</v>
      </c>
      <c r="AB20">
        <v>1.7555499999999999</v>
      </c>
      <c r="AC20">
        <v>10.267493999999999</v>
      </c>
      <c r="AD20" s="1">
        <v>90</v>
      </c>
      <c r="AE20">
        <v>0</v>
      </c>
      <c r="AF20">
        <v>101</v>
      </c>
      <c r="AG20">
        <v>72</v>
      </c>
      <c r="AH20">
        <v>15.458646</v>
      </c>
      <c r="AI20">
        <v>212.6</v>
      </c>
      <c r="AJ20">
        <v>0</v>
      </c>
      <c r="AK20">
        <v>8</v>
      </c>
      <c r="AL20">
        <v>2716</v>
      </c>
      <c r="AM20">
        <v>0.87119128854726902</v>
      </c>
      <c r="AN20" t="s">
        <v>68</v>
      </c>
      <c r="AO20">
        <v>304.18599999999998</v>
      </c>
      <c r="AP20" t="s">
        <v>310</v>
      </c>
      <c r="AQ20" t="s">
        <v>115</v>
      </c>
      <c r="AR20" t="s">
        <v>118</v>
      </c>
      <c r="AS20" t="s">
        <v>115</v>
      </c>
      <c r="AT20" t="s">
        <v>118</v>
      </c>
      <c r="AU20" t="s">
        <v>183</v>
      </c>
      <c r="AV20" t="s">
        <v>309</v>
      </c>
      <c r="AW20" t="s">
        <v>68</v>
      </c>
      <c r="AX20">
        <v>7826</v>
      </c>
      <c r="AY20" t="s">
        <v>253</v>
      </c>
      <c r="AZ20">
        <v>1</v>
      </c>
      <c r="BA20" t="s">
        <v>268</v>
      </c>
      <c r="BB20">
        <v>2</v>
      </c>
      <c r="BC20">
        <v>1</v>
      </c>
      <c r="BE20" t="s">
        <v>262</v>
      </c>
      <c r="BF20" t="s">
        <v>263</v>
      </c>
      <c r="BG20" t="s">
        <v>262</v>
      </c>
      <c r="BI20" t="s">
        <v>115</v>
      </c>
      <c r="BJ20" t="s">
        <v>309</v>
      </c>
      <c r="BK20" t="s">
        <v>68</v>
      </c>
      <c r="BL20">
        <v>0.87119128854726902</v>
      </c>
      <c r="BM20">
        <v>7826</v>
      </c>
      <c r="BN20" t="s">
        <v>118</v>
      </c>
      <c r="BO20" t="s">
        <v>183</v>
      </c>
      <c r="BP20">
        <v>2</v>
      </c>
      <c r="BQ20">
        <v>452.745</v>
      </c>
      <c r="BR20">
        <v>5.9941971132249902E-2</v>
      </c>
      <c r="BS20">
        <v>0.35057607527472817</v>
      </c>
      <c r="BT20">
        <v>0.19878739687903788</v>
      </c>
      <c r="BU20">
        <v>11.718</v>
      </c>
      <c r="BV20">
        <v>0</v>
      </c>
      <c r="BW20">
        <v>22.30836342753647</v>
      </c>
      <c r="BX20">
        <v>8</v>
      </c>
      <c r="BY20">
        <v>0</v>
      </c>
      <c r="BZ20">
        <v>101</v>
      </c>
    </row>
    <row r="21" spans="1:78" ht="16.5">
      <c r="A21" s="248" t="str">
        <f t="shared" si="1"/>
        <v>인천제물포교통</v>
      </c>
      <c r="B21" s="124" t="str">
        <f t="shared" si="2"/>
        <v>이준용</v>
      </c>
      <c r="C21" s="125" t="str">
        <f t="shared" si="3"/>
        <v>C</v>
      </c>
      <c r="D21" s="126">
        <f t="shared" si="4"/>
        <v>0.86409090909090902</v>
      </c>
      <c r="E21" s="127">
        <f t="shared" si="5"/>
        <v>857</v>
      </c>
      <c r="F21" s="128" t="str">
        <f t="shared" si="6"/>
        <v>30</v>
      </c>
      <c r="G21" s="129" t="str">
        <f t="shared" si="7"/>
        <v>70바2829</v>
      </c>
      <c r="H21" s="130">
        <f t="shared" si="8"/>
        <v>1</v>
      </c>
      <c r="I21" s="131">
        <f t="shared" si="9"/>
        <v>816.48599999999999</v>
      </c>
      <c r="J21" s="132">
        <f t="shared" si="10"/>
        <v>2.4669996793097566E-2</v>
      </c>
      <c r="K21" s="132">
        <f t="shared" si="11"/>
        <v>0.40364190170052283</v>
      </c>
      <c r="L21" s="132">
        <f t="shared" si="12"/>
        <v>0.24127786636880486</v>
      </c>
      <c r="M21" s="133">
        <f t="shared" si="13"/>
        <v>14.393000000000001</v>
      </c>
      <c r="N21" s="134">
        <f t="shared" si="14"/>
        <v>0.12247607429888571</v>
      </c>
      <c r="O21" s="134">
        <f t="shared" si="15"/>
        <v>29.271781757433686</v>
      </c>
      <c r="P21" s="214">
        <f t="shared" si="16"/>
        <v>18</v>
      </c>
      <c r="Q21" s="215">
        <f t="shared" si="17"/>
        <v>1</v>
      </c>
      <c r="R21" s="215">
        <f t="shared" si="18"/>
        <v>239</v>
      </c>
      <c r="T21">
        <v>530</v>
      </c>
      <c r="U21">
        <v>857</v>
      </c>
      <c r="V21" t="s">
        <v>239</v>
      </c>
      <c r="W21">
        <v>816.48599999999999</v>
      </c>
      <c r="X21">
        <v>429.53800000000001</v>
      </c>
      <c r="Y21">
        <v>1.901</v>
      </c>
      <c r="Z21">
        <v>14.393000000000001</v>
      </c>
      <c r="AA21">
        <v>47.425826999999998</v>
      </c>
      <c r="AB21">
        <v>1.1699949999999999</v>
      </c>
      <c r="AC21">
        <v>19.143051</v>
      </c>
      <c r="AD21" s="1">
        <v>197</v>
      </c>
      <c r="AE21">
        <v>1</v>
      </c>
      <c r="AF21">
        <v>239</v>
      </c>
      <c r="AG21">
        <v>82</v>
      </c>
      <c r="AH21">
        <v>17.216062000000001</v>
      </c>
      <c r="AI21">
        <v>2756.9</v>
      </c>
      <c r="AJ21">
        <v>3.6</v>
      </c>
      <c r="AK21">
        <v>18</v>
      </c>
      <c r="AL21">
        <v>13199</v>
      </c>
      <c r="AM21">
        <v>0.86409090909090902</v>
      </c>
      <c r="AN21" t="s">
        <v>68</v>
      </c>
      <c r="AO21">
        <v>816.48599999999999</v>
      </c>
      <c r="AP21" t="s">
        <v>311</v>
      </c>
      <c r="AQ21" t="s">
        <v>115</v>
      </c>
      <c r="AR21" t="s">
        <v>116</v>
      </c>
      <c r="AS21" t="s">
        <v>115</v>
      </c>
      <c r="AT21" t="s">
        <v>116</v>
      </c>
      <c r="AU21" t="s">
        <v>179</v>
      </c>
      <c r="AV21" t="s">
        <v>239</v>
      </c>
      <c r="AW21" t="s">
        <v>68</v>
      </c>
      <c r="AX21">
        <v>857</v>
      </c>
      <c r="AY21" t="s">
        <v>258</v>
      </c>
      <c r="AZ21">
        <v>3</v>
      </c>
      <c r="BA21" t="s">
        <v>312</v>
      </c>
      <c r="BB21">
        <v>1</v>
      </c>
      <c r="BC21">
        <v>1</v>
      </c>
      <c r="BE21" t="s">
        <v>69</v>
      </c>
      <c r="BF21">
        <v>2</v>
      </c>
      <c r="BG21" t="s">
        <v>211</v>
      </c>
      <c r="BI21" t="s">
        <v>115</v>
      </c>
      <c r="BJ21" t="s">
        <v>239</v>
      </c>
      <c r="BK21" t="s">
        <v>68</v>
      </c>
      <c r="BL21">
        <v>0.86409090909090902</v>
      </c>
      <c r="BM21">
        <v>857</v>
      </c>
      <c r="BN21" t="s">
        <v>116</v>
      </c>
      <c r="BO21" t="s">
        <v>179</v>
      </c>
      <c r="BP21">
        <v>1</v>
      </c>
      <c r="BQ21">
        <v>816.48599999999999</v>
      </c>
      <c r="BR21">
        <v>2.4669996793097566E-2</v>
      </c>
      <c r="BS21">
        <v>0.40364190170052283</v>
      </c>
      <c r="BT21">
        <v>0.24127786636880486</v>
      </c>
      <c r="BU21">
        <v>14.393000000000001</v>
      </c>
      <c r="BV21">
        <v>0.12247607429888571</v>
      </c>
      <c r="BW21">
        <v>29.271781757433686</v>
      </c>
      <c r="BX21">
        <v>18</v>
      </c>
      <c r="BY21">
        <v>1</v>
      </c>
      <c r="BZ21">
        <v>239</v>
      </c>
    </row>
    <row r="22" spans="1:78" ht="16.5">
      <c r="A22" s="249" t="str">
        <f t="shared" si="1"/>
        <v>인천제물포교통</v>
      </c>
      <c r="B22" s="108" t="str">
        <f t="shared" si="2"/>
        <v>이태식</v>
      </c>
      <c r="C22" s="109" t="str">
        <f t="shared" si="3"/>
        <v>D</v>
      </c>
      <c r="D22" s="110">
        <f t="shared" si="4"/>
        <v>0.81797285980038759</v>
      </c>
      <c r="E22" s="111">
        <f t="shared" si="5"/>
        <v>6992</v>
      </c>
      <c r="F22" s="112" t="str">
        <f t="shared" si="6"/>
        <v>급행97</v>
      </c>
      <c r="G22" s="113" t="str">
        <f t="shared" si="7"/>
        <v>70바2860</v>
      </c>
      <c r="H22" s="114">
        <f t="shared" si="8"/>
        <v>7</v>
      </c>
      <c r="I22" s="115">
        <f t="shared" si="9"/>
        <v>9492.7010000000009</v>
      </c>
      <c r="J22" s="116">
        <f t="shared" si="10"/>
        <v>6.1851704267517738E-2</v>
      </c>
      <c r="K22" s="116">
        <f t="shared" si="11"/>
        <v>0.38104125318229259</v>
      </c>
      <c r="L22" s="116">
        <f t="shared" si="12"/>
        <v>0.24755862425246511</v>
      </c>
      <c r="M22" s="117">
        <f t="shared" si="13"/>
        <v>14.584</v>
      </c>
      <c r="N22" s="118">
        <f t="shared" si="14"/>
        <v>0.8322183538699891</v>
      </c>
      <c r="O22" s="118">
        <f t="shared" si="15"/>
        <v>46.888656874371158</v>
      </c>
      <c r="P22" s="216">
        <f t="shared" si="16"/>
        <v>173</v>
      </c>
      <c r="Q22" s="217">
        <f t="shared" si="17"/>
        <v>79</v>
      </c>
      <c r="R22" s="217">
        <f t="shared" si="18"/>
        <v>4451</v>
      </c>
      <c r="T22">
        <v>530</v>
      </c>
      <c r="U22">
        <v>6992</v>
      </c>
      <c r="V22" t="s">
        <v>201</v>
      </c>
      <c r="W22">
        <v>9492.7009999999991</v>
      </c>
      <c r="X22">
        <v>4771.7470000000003</v>
      </c>
      <c r="Y22">
        <v>1.9890000000000001</v>
      </c>
      <c r="Z22">
        <v>14.584</v>
      </c>
      <c r="AA22">
        <v>597.89794700000004</v>
      </c>
      <c r="AB22">
        <v>36.981006999999998</v>
      </c>
      <c r="AC22">
        <v>227.82378299999999</v>
      </c>
      <c r="AD22" s="1">
        <v>2350</v>
      </c>
      <c r="AE22">
        <v>79</v>
      </c>
      <c r="AF22">
        <v>4451</v>
      </c>
      <c r="AG22">
        <v>74</v>
      </c>
      <c r="AH22">
        <v>15.876791000000001</v>
      </c>
      <c r="AI22">
        <v>7242.2</v>
      </c>
      <c r="AJ22">
        <v>0</v>
      </c>
      <c r="AK22">
        <v>173</v>
      </c>
      <c r="AL22">
        <v>78973</v>
      </c>
      <c r="AM22">
        <v>0.81797285980038759</v>
      </c>
      <c r="AN22" t="s">
        <v>66</v>
      </c>
      <c r="AO22">
        <v>5088.0940000000001</v>
      </c>
      <c r="AP22" t="s">
        <v>313</v>
      </c>
      <c r="AQ22" t="s">
        <v>115</v>
      </c>
      <c r="AR22" t="s">
        <v>118</v>
      </c>
      <c r="AS22" t="s">
        <v>115</v>
      </c>
      <c r="AT22" t="s">
        <v>118</v>
      </c>
      <c r="AU22" t="s">
        <v>230</v>
      </c>
      <c r="AV22" t="s">
        <v>201</v>
      </c>
      <c r="AW22" t="s">
        <v>66</v>
      </c>
      <c r="AX22">
        <v>6992</v>
      </c>
      <c r="AY22" t="s">
        <v>256</v>
      </c>
      <c r="AZ22">
        <v>6</v>
      </c>
      <c r="BA22" t="s">
        <v>237</v>
      </c>
      <c r="BB22">
        <v>7</v>
      </c>
      <c r="BC22">
        <v>1</v>
      </c>
      <c r="BE22" t="s">
        <v>66</v>
      </c>
      <c r="BF22">
        <v>0</v>
      </c>
      <c r="BG22" t="s">
        <v>210</v>
      </c>
      <c r="BI22" t="s">
        <v>115</v>
      </c>
      <c r="BJ22" t="s">
        <v>201</v>
      </c>
      <c r="BK22" t="s">
        <v>66</v>
      </c>
      <c r="BL22">
        <v>0.81797285980038759</v>
      </c>
      <c r="BM22">
        <v>6992</v>
      </c>
      <c r="BN22" t="s">
        <v>118</v>
      </c>
      <c r="BO22" t="s">
        <v>230</v>
      </c>
      <c r="BP22">
        <v>7</v>
      </c>
      <c r="BQ22">
        <v>9492.7010000000009</v>
      </c>
      <c r="BR22">
        <v>6.1851704267517738E-2</v>
      </c>
      <c r="BS22">
        <v>0.38104125318229259</v>
      </c>
      <c r="BT22">
        <v>0.24755862425246516</v>
      </c>
      <c r="BU22">
        <v>14.584</v>
      </c>
      <c r="BV22">
        <v>0.8322183538699891</v>
      </c>
      <c r="BW22">
        <v>46.888656874371158</v>
      </c>
      <c r="BX22">
        <v>173</v>
      </c>
      <c r="BY22">
        <v>79</v>
      </c>
      <c r="BZ22">
        <v>4451</v>
      </c>
    </row>
    <row r="23" spans="1:78" ht="16.5">
      <c r="A23" s="248" t="str">
        <f t="shared" si="1"/>
        <v>인천제물포교통</v>
      </c>
      <c r="B23" s="124" t="str">
        <f t="shared" si="2"/>
        <v>이한우</v>
      </c>
      <c r="C23" s="125" t="str">
        <f t="shared" si="3"/>
        <v>A</v>
      </c>
      <c r="D23" s="126">
        <f t="shared" si="4"/>
        <v>0.95761223727803968</v>
      </c>
      <c r="E23" s="127">
        <f t="shared" si="5"/>
        <v>1655</v>
      </c>
      <c r="F23" s="128" t="str">
        <f t="shared" si="6"/>
        <v>급행97</v>
      </c>
      <c r="G23" s="129" t="str">
        <f t="shared" si="7"/>
        <v>70바2832</v>
      </c>
      <c r="H23" s="130">
        <f t="shared" si="8"/>
        <v>2</v>
      </c>
      <c r="I23" s="131">
        <f t="shared" si="9"/>
        <v>2907.9870000000001</v>
      </c>
      <c r="J23" s="132">
        <f t="shared" si="10"/>
        <v>2.0327370383380398E-2</v>
      </c>
      <c r="K23" s="132">
        <f t="shared" si="11"/>
        <v>0.3434884538264979</v>
      </c>
      <c r="L23" s="132">
        <f t="shared" si="12"/>
        <v>0.2187079928486613</v>
      </c>
      <c r="M23" s="133">
        <f t="shared" si="13"/>
        <v>11.339</v>
      </c>
      <c r="N23" s="134">
        <f t="shared" si="14"/>
        <v>0.24071634433028757</v>
      </c>
      <c r="O23" s="134">
        <f t="shared" si="15"/>
        <v>8.8721166910306</v>
      </c>
      <c r="P23" s="214">
        <f t="shared" si="16"/>
        <v>8</v>
      </c>
      <c r="Q23" s="215">
        <f t="shared" si="17"/>
        <v>7</v>
      </c>
      <c r="R23" s="215">
        <f t="shared" si="18"/>
        <v>258</v>
      </c>
      <c r="T23">
        <v>530</v>
      </c>
      <c r="U23">
        <v>1655</v>
      </c>
      <c r="V23" t="s">
        <v>202</v>
      </c>
      <c r="W23">
        <v>2907.9870000000001</v>
      </c>
      <c r="X23">
        <v>1273.558</v>
      </c>
      <c r="Y23">
        <v>2.2829999999999999</v>
      </c>
      <c r="Z23">
        <v>11.339</v>
      </c>
      <c r="AA23">
        <v>163.734115</v>
      </c>
      <c r="AB23">
        <v>3.328284</v>
      </c>
      <c r="AC23">
        <v>56.240777999999999</v>
      </c>
      <c r="AD23" s="1">
        <v>636</v>
      </c>
      <c r="AE23">
        <v>7</v>
      </c>
      <c r="AF23">
        <v>258</v>
      </c>
      <c r="AG23">
        <v>71</v>
      </c>
      <c r="AH23">
        <v>17.760421999999998</v>
      </c>
      <c r="AI23">
        <v>495.1</v>
      </c>
      <c r="AJ23">
        <v>0</v>
      </c>
      <c r="AK23">
        <v>8</v>
      </c>
      <c r="AL23">
        <v>938</v>
      </c>
      <c r="AM23">
        <v>0.95761223727803968</v>
      </c>
      <c r="AN23" t="s">
        <v>243</v>
      </c>
      <c r="AO23">
        <v>2702.8310000000001</v>
      </c>
      <c r="AP23" t="s">
        <v>314</v>
      </c>
      <c r="AQ23" t="s">
        <v>115</v>
      </c>
      <c r="AR23" t="s">
        <v>118</v>
      </c>
      <c r="AS23" t="s">
        <v>115</v>
      </c>
      <c r="AT23" t="s">
        <v>118</v>
      </c>
      <c r="AU23" t="s">
        <v>184</v>
      </c>
      <c r="AV23" t="s">
        <v>202</v>
      </c>
      <c r="AW23" t="s">
        <v>243</v>
      </c>
      <c r="AX23">
        <v>1655</v>
      </c>
      <c r="AY23" t="s">
        <v>270</v>
      </c>
      <c r="AZ23">
        <v>1</v>
      </c>
      <c r="BA23" t="s">
        <v>271</v>
      </c>
      <c r="BB23">
        <v>2</v>
      </c>
      <c r="BC23">
        <v>1</v>
      </c>
      <c r="BE23" t="s">
        <v>67</v>
      </c>
      <c r="BF23">
        <v>1</v>
      </c>
      <c r="BG23" t="s">
        <v>211</v>
      </c>
      <c r="BI23" t="s">
        <v>115</v>
      </c>
      <c r="BJ23" t="s">
        <v>202</v>
      </c>
      <c r="BK23" t="s">
        <v>243</v>
      </c>
      <c r="BL23">
        <v>0.95761223727803968</v>
      </c>
      <c r="BM23">
        <v>1655</v>
      </c>
      <c r="BN23" t="s">
        <v>118</v>
      </c>
      <c r="BO23" t="s">
        <v>184</v>
      </c>
      <c r="BP23">
        <v>2</v>
      </c>
      <c r="BQ23">
        <v>2907.9870000000001</v>
      </c>
      <c r="BR23">
        <v>2.0327370383380398E-2</v>
      </c>
      <c r="BS23">
        <v>0.3434884538264979</v>
      </c>
      <c r="BT23">
        <v>0.2187079928486613</v>
      </c>
      <c r="BU23">
        <v>11.339</v>
      </c>
      <c r="BV23">
        <v>0.24071634433028757</v>
      </c>
      <c r="BW23">
        <v>8.8721166910306</v>
      </c>
      <c r="BX23">
        <v>8</v>
      </c>
      <c r="BY23">
        <v>7</v>
      </c>
      <c r="BZ23">
        <v>258</v>
      </c>
    </row>
    <row r="24" spans="1:78" ht="16.5">
      <c r="A24" s="249" t="str">
        <f t="shared" si="1"/>
        <v>인천제물포교통</v>
      </c>
      <c r="B24" s="108" t="str">
        <f t="shared" si="2"/>
        <v>이형일</v>
      </c>
      <c r="C24" s="109" t="str">
        <f t="shared" si="3"/>
        <v>D</v>
      </c>
      <c r="D24" s="110">
        <f t="shared" si="4"/>
        <v>0.80863636363636349</v>
      </c>
      <c r="E24" s="111">
        <f t="shared" si="5"/>
        <v>2847</v>
      </c>
      <c r="F24" s="112" t="str">
        <f t="shared" si="6"/>
        <v>30</v>
      </c>
      <c r="G24" s="113" t="str">
        <f t="shared" si="7"/>
        <v>70바2602</v>
      </c>
      <c r="H24" s="114">
        <f t="shared" si="8"/>
        <v>1</v>
      </c>
      <c r="I24" s="115">
        <f t="shared" si="9"/>
        <v>750.73800000000006</v>
      </c>
      <c r="J24" s="116">
        <f t="shared" si="10"/>
        <v>4.6764926345807881E-2</v>
      </c>
      <c r="K24" s="116">
        <f t="shared" si="11"/>
        <v>0.37633218262592011</v>
      </c>
      <c r="L24" s="116">
        <f t="shared" si="12"/>
        <v>0.22777586854535137</v>
      </c>
      <c r="M24" s="117">
        <f t="shared" si="13"/>
        <v>16.882999999999999</v>
      </c>
      <c r="N24" s="118">
        <f t="shared" si="14"/>
        <v>3.0636520330661292</v>
      </c>
      <c r="O24" s="118">
        <f t="shared" si="15"/>
        <v>60.074220300557577</v>
      </c>
      <c r="P24" s="216">
        <f t="shared" si="16"/>
        <v>7</v>
      </c>
      <c r="Q24" s="217">
        <f t="shared" si="17"/>
        <v>23</v>
      </c>
      <c r="R24" s="217">
        <f t="shared" si="18"/>
        <v>451</v>
      </c>
      <c r="T24">
        <v>530</v>
      </c>
      <c r="U24">
        <v>2847</v>
      </c>
      <c r="V24" t="s">
        <v>240</v>
      </c>
      <c r="W24">
        <v>750.73800000000006</v>
      </c>
      <c r="X24">
        <v>421.97</v>
      </c>
      <c r="Y24">
        <v>1.7789999999999999</v>
      </c>
      <c r="Z24">
        <v>16.882999999999999</v>
      </c>
      <c r="AA24">
        <v>46.835827000000002</v>
      </c>
      <c r="AB24">
        <v>2.1902740000000001</v>
      </c>
      <c r="AC24">
        <v>17.625829</v>
      </c>
      <c r="AD24" s="1">
        <v>171</v>
      </c>
      <c r="AE24">
        <v>23</v>
      </c>
      <c r="AF24">
        <v>451</v>
      </c>
      <c r="AG24">
        <v>77</v>
      </c>
      <c r="AH24">
        <v>16.029139000000001</v>
      </c>
      <c r="AI24">
        <v>835.9</v>
      </c>
      <c r="AJ24">
        <v>0</v>
      </c>
      <c r="AK24">
        <v>7</v>
      </c>
      <c r="AL24">
        <v>6645</v>
      </c>
      <c r="AM24">
        <v>0.80863636363636349</v>
      </c>
      <c r="AN24" t="s">
        <v>66</v>
      </c>
      <c r="AO24">
        <v>750.73800000000006</v>
      </c>
      <c r="AP24" t="s">
        <v>315</v>
      </c>
      <c r="AQ24" t="s">
        <v>115</v>
      </c>
      <c r="AR24" t="s">
        <v>116</v>
      </c>
      <c r="AS24" t="s">
        <v>115</v>
      </c>
      <c r="AT24" t="s">
        <v>116</v>
      </c>
      <c r="AU24" t="s">
        <v>170</v>
      </c>
      <c r="AV24" t="s">
        <v>240</v>
      </c>
      <c r="AW24" t="s">
        <v>66</v>
      </c>
      <c r="AX24">
        <v>2847</v>
      </c>
      <c r="AY24" t="s">
        <v>267</v>
      </c>
      <c r="AZ24">
        <v>2</v>
      </c>
      <c r="BA24" t="s">
        <v>214</v>
      </c>
      <c r="BB24">
        <v>1</v>
      </c>
      <c r="BC24">
        <v>1</v>
      </c>
      <c r="BE24" t="s">
        <v>66</v>
      </c>
      <c r="BF24">
        <v>0</v>
      </c>
      <c r="BG24" t="s">
        <v>210</v>
      </c>
      <c r="BI24" t="s">
        <v>115</v>
      </c>
      <c r="BJ24" t="s">
        <v>240</v>
      </c>
      <c r="BK24" t="s">
        <v>66</v>
      </c>
      <c r="BL24">
        <v>0.80863636363636349</v>
      </c>
      <c r="BM24">
        <v>2847</v>
      </c>
      <c r="BN24" t="s">
        <v>116</v>
      </c>
      <c r="BO24" t="s">
        <v>170</v>
      </c>
      <c r="BP24">
        <v>1</v>
      </c>
      <c r="BQ24">
        <v>750.73800000000006</v>
      </c>
      <c r="BR24">
        <v>4.6764926345807881E-2</v>
      </c>
      <c r="BS24">
        <v>0.37633218262592011</v>
      </c>
      <c r="BT24">
        <v>0.22777586854535137</v>
      </c>
      <c r="BU24">
        <v>16.882999999999999</v>
      </c>
      <c r="BV24">
        <v>3.0636520330661292</v>
      </c>
      <c r="BW24">
        <v>60.074220300557577</v>
      </c>
      <c r="BX24">
        <v>7</v>
      </c>
      <c r="BY24">
        <v>23</v>
      </c>
      <c r="BZ24">
        <v>451</v>
      </c>
    </row>
    <row r="25" spans="1:78" ht="16.5">
      <c r="A25" s="248" t="str">
        <f t="shared" si="1"/>
        <v>인천제물포교통</v>
      </c>
      <c r="B25" s="124" t="str">
        <f t="shared" si="2"/>
        <v>정영수</v>
      </c>
      <c r="C25" s="125" t="str">
        <f t="shared" si="3"/>
        <v>C</v>
      </c>
      <c r="D25" s="126">
        <f t="shared" si="4"/>
        <v>0.85669789702789101</v>
      </c>
      <c r="E25" s="127">
        <f t="shared" si="5"/>
        <v>8842</v>
      </c>
      <c r="F25" s="128" t="str">
        <f t="shared" si="6"/>
        <v>78</v>
      </c>
      <c r="G25" s="129" t="str">
        <f t="shared" si="7"/>
        <v>70바2608</v>
      </c>
      <c r="H25" s="130">
        <f t="shared" si="8"/>
        <v>8</v>
      </c>
      <c r="I25" s="131">
        <f t="shared" si="9"/>
        <v>12942.821</v>
      </c>
      <c r="J25" s="132">
        <f t="shared" si="10"/>
        <v>6.708019308926913E-2</v>
      </c>
      <c r="K25" s="132">
        <f t="shared" si="11"/>
        <v>0.34283093271222453</v>
      </c>
      <c r="L25" s="132">
        <f t="shared" si="12"/>
        <v>0.16688788325203602</v>
      </c>
      <c r="M25" s="133">
        <f t="shared" si="13"/>
        <v>12.545</v>
      </c>
      <c r="N25" s="134">
        <f t="shared" si="14"/>
        <v>5.4084036239085744</v>
      </c>
      <c r="O25" s="134">
        <f t="shared" si="15"/>
        <v>34.806940465297323</v>
      </c>
      <c r="P25" s="214">
        <f t="shared" si="16"/>
        <v>180</v>
      </c>
      <c r="Q25" s="215">
        <f t="shared" si="17"/>
        <v>700</v>
      </c>
      <c r="R25" s="215">
        <f t="shared" si="18"/>
        <v>4505</v>
      </c>
      <c r="T25">
        <v>530</v>
      </c>
      <c r="U25">
        <v>8842</v>
      </c>
      <c r="V25" t="s">
        <v>241</v>
      </c>
      <c r="W25">
        <v>12942.821</v>
      </c>
      <c r="X25">
        <v>6155.326</v>
      </c>
      <c r="Y25">
        <v>2.1030000000000002</v>
      </c>
      <c r="Z25">
        <v>12.545</v>
      </c>
      <c r="AA25">
        <v>724.18959700000005</v>
      </c>
      <c r="AB25">
        <v>48.578778</v>
      </c>
      <c r="AC25">
        <v>248.27459500000001</v>
      </c>
      <c r="AD25" s="1">
        <v>2160</v>
      </c>
      <c r="AE25">
        <v>700</v>
      </c>
      <c r="AF25">
        <v>4505</v>
      </c>
      <c r="AG25">
        <v>78</v>
      </c>
      <c r="AH25">
        <v>17.872143999999999</v>
      </c>
      <c r="AI25">
        <v>10524.2</v>
      </c>
      <c r="AJ25">
        <v>0</v>
      </c>
      <c r="AK25">
        <v>180</v>
      </c>
      <c r="AL25">
        <v>104386</v>
      </c>
      <c r="AM25">
        <v>0.85669789702789101</v>
      </c>
      <c r="AN25" t="s">
        <v>68</v>
      </c>
      <c r="AO25">
        <v>8408.8340000000007</v>
      </c>
      <c r="AP25" t="s">
        <v>316</v>
      </c>
      <c r="AQ25" t="s">
        <v>115</v>
      </c>
      <c r="AR25" t="s">
        <v>117</v>
      </c>
      <c r="AS25" t="s">
        <v>115</v>
      </c>
      <c r="AT25" t="s">
        <v>117</v>
      </c>
      <c r="AU25" t="s">
        <v>181</v>
      </c>
      <c r="AV25" t="s">
        <v>241</v>
      </c>
      <c r="AW25" t="s">
        <v>68</v>
      </c>
      <c r="AX25">
        <v>8842</v>
      </c>
      <c r="AY25" t="s">
        <v>317</v>
      </c>
      <c r="AZ25">
        <v>1</v>
      </c>
      <c r="BA25" t="s">
        <v>318</v>
      </c>
      <c r="BB25">
        <v>8</v>
      </c>
      <c r="BC25">
        <v>1</v>
      </c>
      <c r="BE25" t="s">
        <v>68</v>
      </c>
      <c r="BF25">
        <v>0</v>
      </c>
      <c r="BG25" t="s">
        <v>210</v>
      </c>
      <c r="BI25" t="s">
        <v>115</v>
      </c>
      <c r="BJ25" t="s">
        <v>241</v>
      </c>
      <c r="BK25" t="s">
        <v>68</v>
      </c>
      <c r="BL25">
        <v>0.85669789702789101</v>
      </c>
      <c r="BM25">
        <v>8842</v>
      </c>
      <c r="BN25" t="s">
        <v>117</v>
      </c>
      <c r="BO25" t="s">
        <v>181</v>
      </c>
      <c r="BP25">
        <v>8</v>
      </c>
      <c r="BQ25">
        <v>12942.821</v>
      </c>
      <c r="BR25">
        <v>6.708019308926913E-2</v>
      </c>
      <c r="BS25">
        <v>0.34283093271222453</v>
      </c>
      <c r="BT25">
        <v>0.16688788325203602</v>
      </c>
      <c r="BU25">
        <v>12.545</v>
      </c>
      <c r="BV25">
        <v>5.4084036239085744</v>
      </c>
      <c r="BW25">
        <v>34.806940465297323</v>
      </c>
      <c r="BX25">
        <v>180</v>
      </c>
      <c r="BY25">
        <v>700</v>
      </c>
      <c r="BZ25">
        <v>4505</v>
      </c>
    </row>
    <row r="26" spans="1:78" ht="16.5">
      <c r="A26" s="249" t="str">
        <f t="shared" si="1"/>
        <v>인천제물포교통</v>
      </c>
      <c r="B26" s="108" t="str">
        <f t="shared" si="2"/>
        <v>조대식</v>
      </c>
      <c r="C26" s="109" t="str">
        <f t="shared" si="3"/>
        <v>D</v>
      </c>
      <c r="D26" s="110">
        <f t="shared" si="4"/>
        <v>0.81814814814814807</v>
      </c>
      <c r="E26" s="111">
        <f t="shared" si="5"/>
        <v>946</v>
      </c>
      <c r="F26" s="112" t="str">
        <f t="shared" si="6"/>
        <v>급행97</v>
      </c>
      <c r="G26" s="113" t="str">
        <f t="shared" si="7"/>
        <v>70바2859</v>
      </c>
      <c r="H26" s="114">
        <f t="shared" si="8"/>
        <v>1</v>
      </c>
      <c r="I26" s="115">
        <f t="shared" si="9"/>
        <v>6598.65</v>
      </c>
      <c r="J26" s="116">
        <f t="shared" si="10"/>
        <v>8.8263077456937303E-2</v>
      </c>
      <c r="K26" s="116">
        <f t="shared" si="11"/>
        <v>0.34689478470875257</v>
      </c>
      <c r="L26" s="116">
        <f t="shared" si="12"/>
        <v>0.2232274783478439</v>
      </c>
      <c r="M26" s="117">
        <f t="shared" si="13"/>
        <v>11.538</v>
      </c>
      <c r="N26" s="118">
        <f t="shared" si="14"/>
        <v>4.1523644987989972</v>
      </c>
      <c r="O26" s="118">
        <f t="shared" si="15"/>
        <v>35.370871314587077</v>
      </c>
      <c r="P26" s="216">
        <f t="shared" si="16"/>
        <v>58</v>
      </c>
      <c r="Q26" s="217">
        <f t="shared" si="17"/>
        <v>274</v>
      </c>
      <c r="R26" s="217">
        <f t="shared" si="18"/>
        <v>2334</v>
      </c>
      <c r="T26">
        <v>530</v>
      </c>
      <c r="U26">
        <v>946</v>
      </c>
      <c r="V26" t="s">
        <v>203</v>
      </c>
      <c r="W26">
        <v>6598.65</v>
      </c>
      <c r="X26">
        <v>2987.672</v>
      </c>
      <c r="Y26">
        <v>2.2090000000000001</v>
      </c>
      <c r="Z26">
        <v>11.538</v>
      </c>
      <c r="AA26">
        <v>402.30627600000003</v>
      </c>
      <c r="AB26">
        <v>35.508789999999998</v>
      </c>
      <c r="AC26">
        <v>139.55794900000001</v>
      </c>
      <c r="AD26" s="1">
        <v>1473</v>
      </c>
      <c r="AE26">
        <v>274</v>
      </c>
      <c r="AF26">
        <v>2334</v>
      </c>
      <c r="AG26">
        <v>86</v>
      </c>
      <c r="AH26">
        <v>16.402055000000001</v>
      </c>
      <c r="AI26">
        <v>4011.6</v>
      </c>
      <c r="AJ26">
        <v>0</v>
      </c>
      <c r="AK26">
        <v>58</v>
      </c>
      <c r="AL26">
        <v>28635</v>
      </c>
      <c r="AM26">
        <v>0.81814814814814807</v>
      </c>
      <c r="AN26" t="s">
        <v>66</v>
      </c>
      <c r="AO26">
        <v>6598.65</v>
      </c>
      <c r="AP26" t="s">
        <v>319</v>
      </c>
      <c r="AQ26" t="s">
        <v>115</v>
      </c>
      <c r="AR26" t="s">
        <v>118</v>
      </c>
      <c r="AS26" t="s">
        <v>115</v>
      </c>
      <c r="AT26" t="s">
        <v>118</v>
      </c>
      <c r="AU26" t="s">
        <v>189</v>
      </c>
      <c r="AV26" t="s">
        <v>203</v>
      </c>
      <c r="AW26" t="s">
        <v>66</v>
      </c>
      <c r="AX26">
        <v>946</v>
      </c>
      <c r="AY26" t="s">
        <v>256</v>
      </c>
      <c r="AZ26">
        <v>5</v>
      </c>
      <c r="BA26" t="s">
        <v>229</v>
      </c>
      <c r="BB26">
        <v>1</v>
      </c>
      <c r="BC26">
        <v>1</v>
      </c>
      <c r="BE26" t="s">
        <v>66</v>
      </c>
      <c r="BF26">
        <v>0</v>
      </c>
      <c r="BG26" t="s">
        <v>210</v>
      </c>
      <c r="BI26" t="s">
        <v>115</v>
      </c>
      <c r="BJ26" t="s">
        <v>203</v>
      </c>
      <c r="BK26" t="s">
        <v>66</v>
      </c>
      <c r="BL26">
        <v>0.81814814814814807</v>
      </c>
      <c r="BM26">
        <v>946</v>
      </c>
      <c r="BN26" t="s">
        <v>118</v>
      </c>
      <c r="BO26" t="s">
        <v>189</v>
      </c>
      <c r="BP26">
        <v>1</v>
      </c>
      <c r="BQ26">
        <v>6598.65</v>
      </c>
      <c r="BR26">
        <v>8.8263077456937303E-2</v>
      </c>
      <c r="BS26">
        <v>0.34689478470875257</v>
      </c>
      <c r="BT26">
        <v>0.2232274783478439</v>
      </c>
      <c r="BU26">
        <v>11.538</v>
      </c>
      <c r="BV26">
        <v>4.1523644987989972</v>
      </c>
      <c r="BW26">
        <v>35.370871314587077</v>
      </c>
      <c r="BX26">
        <v>58</v>
      </c>
      <c r="BY26">
        <v>274</v>
      </c>
      <c r="BZ26">
        <v>2334</v>
      </c>
    </row>
    <row r="27" spans="1:78" ht="16.5">
      <c r="A27" s="248" t="str">
        <f t="shared" si="1"/>
        <v>인천제물포교통</v>
      </c>
      <c r="B27" s="124" t="str">
        <f t="shared" si="2"/>
        <v>차명옥</v>
      </c>
      <c r="C27" s="125" t="str">
        <f t="shared" si="3"/>
        <v>F</v>
      </c>
      <c r="D27" s="126">
        <f t="shared" si="4"/>
        <v>0.7877631349857247</v>
      </c>
      <c r="E27" s="127">
        <f t="shared" si="5"/>
        <v>5343</v>
      </c>
      <c r="F27" s="128" t="str">
        <f t="shared" si="6"/>
        <v>급행97</v>
      </c>
      <c r="G27" s="129" t="str">
        <f t="shared" si="7"/>
        <v>70바2834</v>
      </c>
      <c r="H27" s="130">
        <f t="shared" si="8"/>
        <v>4</v>
      </c>
      <c r="I27" s="131">
        <f t="shared" si="9"/>
        <v>868.15599999999995</v>
      </c>
      <c r="J27" s="132">
        <f t="shared" si="10"/>
        <v>1.8097006149066758E-2</v>
      </c>
      <c r="K27" s="132">
        <f t="shared" si="11"/>
        <v>0.40250866690428266</v>
      </c>
      <c r="L27" s="132">
        <f t="shared" si="12"/>
        <v>0.21885467588774368</v>
      </c>
      <c r="M27" s="133">
        <f t="shared" si="13"/>
        <v>14.167</v>
      </c>
      <c r="N27" s="134">
        <f t="shared" si="14"/>
        <v>0.2303733430397302</v>
      </c>
      <c r="O27" s="134">
        <f t="shared" si="15"/>
        <v>15.435013983661923</v>
      </c>
      <c r="P27" s="214">
        <f t="shared" si="16"/>
        <v>19</v>
      </c>
      <c r="Q27" s="215">
        <f t="shared" si="17"/>
        <v>2</v>
      </c>
      <c r="R27" s="215">
        <f t="shared" si="18"/>
        <v>144</v>
      </c>
      <c r="T27">
        <v>530</v>
      </c>
      <c r="U27">
        <v>5343</v>
      </c>
      <c r="V27" t="s">
        <v>204</v>
      </c>
      <c r="W27">
        <v>902.47500000000002</v>
      </c>
      <c r="X27">
        <v>467.988</v>
      </c>
      <c r="Y27">
        <v>1.9279999999999999</v>
      </c>
      <c r="Z27">
        <v>14.167</v>
      </c>
      <c r="AA27">
        <v>56.822769000000001</v>
      </c>
      <c r="AB27">
        <v>1.028322</v>
      </c>
      <c r="AC27">
        <v>22.871656999999999</v>
      </c>
      <c r="AD27" s="1">
        <v>190</v>
      </c>
      <c r="AE27">
        <v>2</v>
      </c>
      <c r="AF27">
        <v>144</v>
      </c>
      <c r="AG27">
        <v>71</v>
      </c>
      <c r="AH27">
        <v>15.882277</v>
      </c>
      <c r="AI27">
        <v>659.2</v>
      </c>
      <c r="AJ27">
        <v>0</v>
      </c>
      <c r="AK27">
        <v>19</v>
      </c>
      <c r="AL27">
        <v>12013</v>
      </c>
      <c r="AM27">
        <v>0.7877631349857247</v>
      </c>
      <c r="AN27" t="s">
        <v>69</v>
      </c>
      <c r="AO27">
        <v>456.24599999999998</v>
      </c>
      <c r="AP27" t="s">
        <v>320</v>
      </c>
      <c r="AQ27" t="s">
        <v>115</v>
      </c>
      <c r="AR27" t="s">
        <v>118</v>
      </c>
      <c r="AS27" t="s">
        <v>115</v>
      </c>
      <c r="AT27" t="s">
        <v>118</v>
      </c>
      <c r="AU27" t="s">
        <v>185</v>
      </c>
      <c r="AV27" t="s">
        <v>204</v>
      </c>
      <c r="AW27" t="s">
        <v>69</v>
      </c>
      <c r="AX27">
        <v>5343</v>
      </c>
      <c r="AY27" t="s">
        <v>254</v>
      </c>
      <c r="AZ27">
        <v>1</v>
      </c>
      <c r="BA27" t="s">
        <v>219</v>
      </c>
      <c r="BB27">
        <v>4</v>
      </c>
      <c r="BC27">
        <v>1</v>
      </c>
      <c r="BE27" t="s">
        <v>66</v>
      </c>
      <c r="BF27">
        <v>-1</v>
      </c>
      <c r="BG27" t="s">
        <v>234</v>
      </c>
      <c r="BI27" t="s">
        <v>115</v>
      </c>
      <c r="BJ27" t="s">
        <v>204</v>
      </c>
      <c r="BK27" t="s">
        <v>69</v>
      </c>
      <c r="BL27">
        <v>0.7877631349857247</v>
      </c>
      <c r="BM27">
        <v>5343</v>
      </c>
      <c r="BN27" t="s">
        <v>118</v>
      </c>
      <c r="BO27" t="s">
        <v>185</v>
      </c>
      <c r="BP27">
        <v>4</v>
      </c>
      <c r="BQ27">
        <v>868.15599999999995</v>
      </c>
      <c r="BR27">
        <v>1.8097006149066758E-2</v>
      </c>
      <c r="BS27">
        <v>0.40250866690428266</v>
      </c>
      <c r="BT27">
        <v>0.21053214770492257</v>
      </c>
      <c r="BU27">
        <v>14.167</v>
      </c>
      <c r="BV27">
        <v>0.2303733430397302</v>
      </c>
      <c r="BW27">
        <v>15.435013983661923</v>
      </c>
      <c r="BX27">
        <v>19</v>
      </c>
      <c r="BY27">
        <v>2</v>
      </c>
      <c r="BZ27">
        <v>144</v>
      </c>
    </row>
    <row r="28" spans="1:78" ht="16.5">
      <c r="A28" s="249" t="str">
        <f t="shared" si="1"/>
        <v>인천제물포교통</v>
      </c>
      <c r="B28" s="108" t="str">
        <f t="shared" si="2"/>
        <v>최준수</v>
      </c>
      <c r="C28" s="109" t="str">
        <f t="shared" si="3"/>
        <v>B</v>
      </c>
      <c r="D28" s="110">
        <f t="shared" si="4"/>
        <v>0.93636363636363629</v>
      </c>
      <c r="E28" s="111">
        <f t="shared" si="5"/>
        <v>2108</v>
      </c>
      <c r="F28" s="112" t="str">
        <f t="shared" si="6"/>
        <v>30</v>
      </c>
      <c r="G28" s="113" t="str">
        <f t="shared" si="7"/>
        <v>70바2713</v>
      </c>
      <c r="H28" s="114">
        <f t="shared" si="8"/>
        <v>1</v>
      </c>
      <c r="I28" s="115">
        <f t="shared" si="9"/>
        <v>3078.24</v>
      </c>
      <c r="J28" s="116">
        <f t="shared" si="10"/>
        <v>2.5158023008694141E-2</v>
      </c>
      <c r="K28" s="116">
        <f t="shared" si="11"/>
        <v>0.34602324231030307</v>
      </c>
      <c r="L28" s="116">
        <f t="shared" si="12"/>
        <v>0.30212069234367694</v>
      </c>
      <c r="M28" s="117">
        <f t="shared" si="13"/>
        <v>11.618</v>
      </c>
      <c r="N28" s="118">
        <f t="shared" si="14"/>
        <v>0.22740267165653102</v>
      </c>
      <c r="O28" s="118">
        <f t="shared" si="15"/>
        <v>6.367274806382869</v>
      </c>
      <c r="P28" s="216">
        <f t="shared" si="16"/>
        <v>30</v>
      </c>
      <c r="Q28" s="217">
        <f t="shared" si="17"/>
        <v>7</v>
      </c>
      <c r="R28" s="217">
        <f t="shared" si="18"/>
        <v>196</v>
      </c>
      <c r="T28">
        <v>530</v>
      </c>
      <c r="U28">
        <v>2108</v>
      </c>
      <c r="V28" t="s">
        <v>232</v>
      </c>
      <c r="W28">
        <v>3078.24</v>
      </c>
      <c r="X28">
        <v>1494.3030000000001</v>
      </c>
      <c r="Y28">
        <v>2.06</v>
      </c>
      <c r="Z28">
        <v>11.618</v>
      </c>
      <c r="AA28">
        <v>176.152196</v>
      </c>
      <c r="AB28">
        <v>4.4316409999999999</v>
      </c>
      <c r="AC28">
        <v>60.952753999999999</v>
      </c>
      <c r="AD28" s="1">
        <v>930</v>
      </c>
      <c r="AE28">
        <v>7</v>
      </c>
      <c r="AF28">
        <v>196</v>
      </c>
      <c r="AG28">
        <v>80</v>
      </c>
      <c r="AH28">
        <v>17.474888</v>
      </c>
      <c r="AI28">
        <v>2952.6</v>
      </c>
      <c r="AJ28">
        <v>0</v>
      </c>
      <c r="AK28">
        <v>30</v>
      </c>
      <c r="AL28">
        <v>6300</v>
      </c>
      <c r="AM28">
        <v>0.93636363636363629</v>
      </c>
      <c r="AN28" t="s">
        <v>67</v>
      </c>
      <c r="AO28">
        <v>3078.24</v>
      </c>
      <c r="AP28" t="s">
        <v>321</v>
      </c>
      <c r="AQ28" t="s">
        <v>115</v>
      </c>
      <c r="AR28" t="s">
        <v>116</v>
      </c>
      <c r="AS28" t="s">
        <v>115</v>
      </c>
      <c r="AT28" t="s">
        <v>116</v>
      </c>
      <c r="AU28" t="s">
        <v>175</v>
      </c>
      <c r="AV28" t="s">
        <v>232</v>
      </c>
      <c r="AW28" t="s">
        <v>67</v>
      </c>
      <c r="AX28">
        <v>2108</v>
      </c>
      <c r="AY28" t="s">
        <v>266</v>
      </c>
      <c r="AZ28">
        <v>1</v>
      </c>
      <c r="BA28" t="s">
        <v>220</v>
      </c>
      <c r="BB28">
        <v>1</v>
      </c>
      <c r="BC28">
        <v>1</v>
      </c>
      <c r="BE28" t="s">
        <v>67</v>
      </c>
      <c r="BF28">
        <v>0</v>
      </c>
      <c r="BG28" t="s">
        <v>210</v>
      </c>
      <c r="BI28" t="s">
        <v>115</v>
      </c>
      <c r="BJ28" t="s">
        <v>232</v>
      </c>
      <c r="BK28" t="s">
        <v>67</v>
      </c>
      <c r="BL28">
        <v>0.93636363636363629</v>
      </c>
      <c r="BM28">
        <v>2108</v>
      </c>
      <c r="BN28" t="s">
        <v>116</v>
      </c>
      <c r="BO28" t="s">
        <v>175</v>
      </c>
      <c r="BP28">
        <v>1</v>
      </c>
      <c r="BQ28">
        <v>3078.24</v>
      </c>
      <c r="BR28">
        <v>2.5158023008694141E-2</v>
      </c>
      <c r="BS28">
        <v>0.34602324231030307</v>
      </c>
      <c r="BT28">
        <v>0.30212069234367694</v>
      </c>
      <c r="BU28">
        <v>11.618</v>
      </c>
      <c r="BV28">
        <v>0.22740267165653102</v>
      </c>
      <c r="BW28">
        <v>6.367274806382869</v>
      </c>
      <c r="BX28">
        <v>30</v>
      </c>
      <c r="BY28">
        <v>7</v>
      </c>
      <c r="BZ28">
        <v>196</v>
      </c>
    </row>
    <row r="29" spans="1:78" ht="16.5">
      <c r="A29" s="248" t="str">
        <f t="shared" si="1"/>
        <v>인천제물포교통</v>
      </c>
      <c r="B29" s="124" t="str">
        <f t="shared" si="2"/>
        <v>최준호</v>
      </c>
      <c r="C29" s="125" t="str">
        <f t="shared" si="3"/>
        <v>B</v>
      </c>
      <c r="D29" s="126">
        <f t="shared" si="4"/>
        <v>0.92666666666666675</v>
      </c>
      <c r="E29" s="127">
        <f t="shared" si="5"/>
        <v>5838</v>
      </c>
      <c r="F29" s="128" t="str">
        <f t="shared" si="6"/>
        <v>급행97</v>
      </c>
      <c r="G29" s="129" t="str">
        <f t="shared" si="7"/>
        <v>70바2858</v>
      </c>
      <c r="H29" s="130">
        <f t="shared" si="8"/>
        <v>1</v>
      </c>
      <c r="I29" s="131">
        <f t="shared" si="9"/>
        <v>881.50199999999995</v>
      </c>
      <c r="J29" s="132">
        <f t="shared" si="10"/>
        <v>1.1342833986758954E-4</v>
      </c>
      <c r="K29" s="132">
        <f t="shared" si="11"/>
        <v>0.37947338254723251</v>
      </c>
      <c r="L29" s="132">
        <f t="shared" si="12"/>
        <v>0.33125279352741116</v>
      </c>
      <c r="M29" s="133">
        <f t="shared" si="13"/>
        <v>13.592000000000001</v>
      </c>
      <c r="N29" s="134">
        <f t="shared" si="14"/>
        <v>0</v>
      </c>
      <c r="O29" s="134">
        <f t="shared" si="15"/>
        <v>34.03282125281622</v>
      </c>
      <c r="P29" s="214">
        <f t="shared" si="16"/>
        <v>9</v>
      </c>
      <c r="Q29" s="215">
        <f t="shared" si="17"/>
        <v>0</v>
      </c>
      <c r="R29" s="215">
        <f t="shared" si="18"/>
        <v>300</v>
      </c>
      <c r="T29">
        <v>530</v>
      </c>
      <c r="U29">
        <v>5838</v>
      </c>
      <c r="V29" t="s">
        <v>242</v>
      </c>
      <c r="W29">
        <v>881.50199999999995</v>
      </c>
      <c r="X29">
        <v>396.33699999999999</v>
      </c>
      <c r="Y29">
        <v>2.2240000000000002</v>
      </c>
      <c r="Z29">
        <v>13.592000000000001</v>
      </c>
      <c r="AA29">
        <v>46.522765</v>
      </c>
      <c r="AB29">
        <v>5.2769999999999996E-3</v>
      </c>
      <c r="AC29">
        <v>17.654150999999999</v>
      </c>
      <c r="AD29" s="1">
        <v>292</v>
      </c>
      <c r="AE29">
        <v>0</v>
      </c>
      <c r="AF29">
        <v>300</v>
      </c>
      <c r="AG29">
        <v>79</v>
      </c>
      <c r="AH29">
        <v>18.947755999999998</v>
      </c>
      <c r="AI29">
        <v>1448.1</v>
      </c>
      <c r="AJ29">
        <v>0</v>
      </c>
      <c r="AK29">
        <v>9</v>
      </c>
      <c r="AL29">
        <v>4554</v>
      </c>
      <c r="AM29">
        <v>0.92666666666666675</v>
      </c>
      <c r="AN29" t="s">
        <v>67</v>
      </c>
      <c r="AO29">
        <v>881.50199999999995</v>
      </c>
      <c r="AP29" t="s">
        <v>322</v>
      </c>
      <c r="AQ29" t="s">
        <v>115</v>
      </c>
      <c r="AR29" t="s">
        <v>118</v>
      </c>
      <c r="AS29" t="s">
        <v>115</v>
      </c>
      <c r="AT29" t="s">
        <v>118</v>
      </c>
      <c r="AU29" t="s">
        <v>188</v>
      </c>
      <c r="AV29" t="s">
        <v>242</v>
      </c>
      <c r="AW29" t="s">
        <v>67</v>
      </c>
      <c r="AX29">
        <v>5838</v>
      </c>
      <c r="AY29" t="s">
        <v>261</v>
      </c>
      <c r="AZ29">
        <v>1</v>
      </c>
      <c r="BA29" t="s">
        <v>235</v>
      </c>
      <c r="BB29">
        <v>1</v>
      </c>
      <c r="BC29">
        <v>1</v>
      </c>
      <c r="BE29" t="s">
        <v>67</v>
      </c>
      <c r="BF29">
        <v>0</v>
      </c>
      <c r="BG29" t="s">
        <v>210</v>
      </c>
      <c r="BI29" t="s">
        <v>115</v>
      </c>
      <c r="BJ29" t="s">
        <v>242</v>
      </c>
      <c r="BK29" t="s">
        <v>67</v>
      </c>
      <c r="BL29">
        <v>0.92666666666666675</v>
      </c>
      <c r="BM29">
        <v>5838</v>
      </c>
      <c r="BN29" t="s">
        <v>118</v>
      </c>
      <c r="BO29" t="s">
        <v>188</v>
      </c>
      <c r="BP29">
        <v>1</v>
      </c>
      <c r="BQ29">
        <v>881.50199999999995</v>
      </c>
      <c r="BR29">
        <v>1.1342833986758954E-4</v>
      </c>
      <c r="BS29">
        <v>0.37947338254723251</v>
      </c>
      <c r="BT29">
        <v>0.33125279352741116</v>
      </c>
      <c r="BU29">
        <v>13.592000000000001</v>
      </c>
      <c r="BV29">
        <v>0</v>
      </c>
      <c r="BW29">
        <v>34.03282125281622</v>
      </c>
      <c r="BX29">
        <v>9</v>
      </c>
      <c r="BY29">
        <v>0</v>
      </c>
      <c r="BZ29">
        <v>300</v>
      </c>
    </row>
    <row r="30" spans="1:78" ht="16.5">
      <c r="A30" s="249" t="str">
        <f t="shared" si="1"/>
        <v>인천제물포교통</v>
      </c>
      <c r="B30" s="108" t="str">
        <f t="shared" si="2"/>
        <v>표정철</v>
      </c>
      <c r="C30" s="109" t="str">
        <f t="shared" si="3"/>
        <v>D</v>
      </c>
      <c r="D30" s="110">
        <f t="shared" si="4"/>
        <v>0.82791666666666675</v>
      </c>
      <c r="E30" s="111">
        <f t="shared" si="5"/>
        <v>1558</v>
      </c>
      <c r="F30" s="112" t="str">
        <f t="shared" si="6"/>
        <v>급행97</v>
      </c>
      <c r="G30" s="113" t="str">
        <f t="shared" si="7"/>
        <v>70바2835</v>
      </c>
      <c r="H30" s="114">
        <f t="shared" si="8"/>
        <v>1</v>
      </c>
      <c r="I30" s="115">
        <f t="shared" si="9"/>
        <v>2748.5830000000001</v>
      </c>
      <c r="J30" s="116">
        <f t="shared" si="10"/>
        <v>1.3272664837323034E-2</v>
      </c>
      <c r="K30" s="116">
        <f t="shared" si="11"/>
        <v>0.38829329428789527</v>
      </c>
      <c r="L30" s="116">
        <f t="shared" si="12"/>
        <v>0.25285756333354314</v>
      </c>
      <c r="M30" s="117">
        <f t="shared" si="13"/>
        <v>15.224</v>
      </c>
      <c r="N30" s="118">
        <f t="shared" si="14"/>
        <v>0.14552953285383777</v>
      </c>
      <c r="O30" s="118">
        <f t="shared" si="15"/>
        <v>61.195168565038784</v>
      </c>
      <c r="P30" s="216">
        <f t="shared" si="16"/>
        <v>36</v>
      </c>
      <c r="Q30" s="217">
        <f t="shared" si="17"/>
        <v>4</v>
      </c>
      <c r="R30" s="217">
        <f t="shared" si="18"/>
        <v>1682</v>
      </c>
      <c r="T30">
        <v>530</v>
      </c>
      <c r="U30">
        <v>1558</v>
      </c>
      <c r="V30" t="s">
        <v>205</v>
      </c>
      <c r="W30">
        <v>2748.5830000000001</v>
      </c>
      <c r="X30">
        <v>1383.1020000000001</v>
      </c>
      <c r="Y30">
        <v>1.9870000000000001</v>
      </c>
      <c r="Z30">
        <v>15.224</v>
      </c>
      <c r="AA30">
        <v>159.11717999999999</v>
      </c>
      <c r="AB30">
        <v>2.1119089999999998</v>
      </c>
      <c r="AC30">
        <v>61.784134000000002</v>
      </c>
      <c r="AD30" s="1">
        <v>695</v>
      </c>
      <c r="AE30">
        <v>4</v>
      </c>
      <c r="AF30">
        <v>1682</v>
      </c>
      <c r="AG30">
        <v>77</v>
      </c>
      <c r="AH30">
        <v>17.273954</v>
      </c>
      <c r="AI30">
        <v>2709.8</v>
      </c>
      <c r="AJ30">
        <v>0</v>
      </c>
      <c r="AK30">
        <v>36</v>
      </c>
      <c r="AL30">
        <v>12786</v>
      </c>
      <c r="AM30">
        <v>0.82791666666666675</v>
      </c>
      <c r="AN30" t="s">
        <v>66</v>
      </c>
      <c r="AO30">
        <v>2748.5830000000001</v>
      </c>
      <c r="AP30" t="s">
        <v>323</v>
      </c>
      <c r="AQ30" t="s">
        <v>115</v>
      </c>
      <c r="AR30" t="s">
        <v>118</v>
      </c>
      <c r="AS30" t="s">
        <v>115</v>
      </c>
      <c r="AT30" t="s">
        <v>118</v>
      </c>
      <c r="AU30" t="s">
        <v>186</v>
      </c>
      <c r="AV30" t="s">
        <v>205</v>
      </c>
      <c r="AW30" t="s">
        <v>66</v>
      </c>
      <c r="AX30">
        <v>1558</v>
      </c>
      <c r="AY30" t="s">
        <v>256</v>
      </c>
      <c r="AZ30">
        <v>3</v>
      </c>
      <c r="BA30" t="s">
        <v>222</v>
      </c>
      <c r="BB30">
        <v>1</v>
      </c>
      <c r="BC30">
        <v>1</v>
      </c>
      <c r="BE30" t="s">
        <v>66</v>
      </c>
      <c r="BF30">
        <v>0</v>
      </c>
      <c r="BG30" t="s">
        <v>210</v>
      </c>
      <c r="BI30" t="s">
        <v>115</v>
      </c>
      <c r="BJ30" t="s">
        <v>205</v>
      </c>
      <c r="BK30" t="s">
        <v>66</v>
      </c>
      <c r="BL30">
        <v>0.82791666666666675</v>
      </c>
      <c r="BM30">
        <v>1558</v>
      </c>
      <c r="BN30" t="s">
        <v>118</v>
      </c>
      <c r="BO30" t="s">
        <v>186</v>
      </c>
      <c r="BP30">
        <v>1</v>
      </c>
      <c r="BQ30">
        <v>2748.5830000000001</v>
      </c>
      <c r="BR30">
        <v>1.3272664837323034E-2</v>
      </c>
      <c r="BS30">
        <v>0.38829329428789527</v>
      </c>
      <c r="BT30">
        <v>0.25285756333354314</v>
      </c>
      <c r="BU30">
        <v>15.224</v>
      </c>
      <c r="BV30">
        <v>0.14552953285383777</v>
      </c>
      <c r="BW30">
        <v>61.195168565038784</v>
      </c>
      <c r="BX30">
        <v>36</v>
      </c>
      <c r="BY30">
        <v>4</v>
      </c>
      <c r="BZ30">
        <v>1682</v>
      </c>
    </row>
    <row r="31" spans="1:78" ht="16.5">
      <c r="A31" s="248" t="str">
        <f t="shared" si="1"/>
        <v>인천제물포교통</v>
      </c>
      <c r="B31" s="124" t="str">
        <f t="shared" si="2"/>
        <v>하태권</v>
      </c>
      <c r="C31" s="125" t="str">
        <f t="shared" si="3"/>
        <v>C</v>
      </c>
      <c r="D31" s="126">
        <f t="shared" si="4"/>
        <v>0.87760292508407745</v>
      </c>
      <c r="E31" s="127">
        <f t="shared" si="5"/>
        <v>3999</v>
      </c>
      <c r="F31" s="128" t="str">
        <f t="shared" si="6"/>
        <v>30</v>
      </c>
      <c r="G31" s="129" t="str">
        <f t="shared" si="7"/>
        <v>70바2837</v>
      </c>
      <c r="H31" s="130">
        <f t="shared" si="8"/>
        <v>3</v>
      </c>
      <c r="I31" s="131">
        <f t="shared" si="9"/>
        <v>646.83299999999997</v>
      </c>
      <c r="J31" s="132">
        <f t="shared" si="10"/>
        <v>6.8240902499622252E-2</v>
      </c>
      <c r="K31" s="132">
        <f t="shared" si="11"/>
        <v>0.36735300121309045</v>
      </c>
      <c r="L31" s="132">
        <f t="shared" si="12"/>
        <v>0.17778932120037166</v>
      </c>
      <c r="M31" s="133">
        <f t="shared" si="13"/>
        <v>14.118</v>
      </c>
      <c r="N31" s="134">
        <f t="shared" si="14"/>
        <v>1.3913946876550827</v>
      </c>
      <c r="O31" s="134">
        <f t="shared" si="15"/>
        <v>40.505045351736847</v>
      </c>
      <c r="P31" s="214">
        <f t="shared" si="16"/>
        <v>9</v>
      </c>
      <c r="Q31" s="215">
        <f t="shared" si="17"/>
        <v>9</v>
      </c>
      <c r="R31" s="215">
        <f t="shared" si="18"/>
        <v>262</v>
      </c>
      <c r="T31">
        <v>530</v>
      </c>
      <c r="U31">
        <v>3999</v>
      </c>
      <c r="V31" t="s">
        <v>206</v>
      </c>
      <c r="W31">
        <v>646.83299999999997</v>
      </c>
      <c r="X31">
        <v>322.35700000000003</v>
      </c>
      <c r="Y31">
        <v>2.0070000000000001</v>
      </c>
      <c r="Z31">
        <v>14.118</v>
      </c>
      <c r="AA31">
        <v>40.921103000000002</v>
      </c>
      <c r="AB31">
        <v>2.7924929999999999</v>
      </c>
      <c r="AC31">
        <v>15.032489999999999</v>
      </c>
      <c r="AD31" s="1">
        <v>115</v>
      </c>
      <c r="AE31">
        <v>9</v>
      </c>
      <c r="AF31">
        <v>262</v>
      </c>
      <c r="AG31">
        <v>73</v>
      </c>
      <c r="AH31">
        <v>15.806831000000001</v>
      </c>
      <c r="AI31">
        <v>547.79999999999995</v>
      </c>
      <c r="AJ31">
        <v>0</v>
      </c>
      <c r="AK31">
        <v>9</v>
      </c>
      <c r="AL31">
        <v>2230</v>
      </c>
      <c r="AM31">
        <v>0.87760292508407745</v>
      </c>
      <c r="AN31" t="s">
        <v>68</v>
      </c>
      <c r="AO31">
        <v>354.96100000000001</v>
      </c>
      <c r="AP31" t="s">
        <v>324</v>
      </c>
      <c r="AQ31" t="s">
        <v>115</v>
      </c>
      <c r="AR31" t="s">
        <v>116</v>
      </c>
      <c r="AS31" t="s">
        <v>115</v>
      </c>
      <c r="AT31" t="s">
        <v>116</v>
      </c>
      <c r="AU31" t="s">
        <v>180</v>
      </c>
      <c r="AV31" t="s">
        <v>206</v>
      </c>
      <c r="AW31" t="s">
        <v>68</v>
      </c>
      <c r="AX31">
        <v>3999</v>
      </c>
      <c r="AY31" t="s">
        <v>258</v>
      </c>
      <c r="AZ31">
        <v>1</v>
      </c>
      <c r="BA31" t="s">
        <v>212</v>
      </c>
      <c r="BB31">
        <v>3</v>
      </c>
      <c r="BC31">
        <v>1</v>
      </c>
      <c r="BE31" t="s">
        <v>66</v>
      </c>
      <c r="BF31">
        <v>1</v>
      </c>
      <c r="BG31" t="s">
        <v>211</v>
      </c>
      <c r="BI31" t="s">
        <v>115</v>
      </c>
      <c r="BJ31" t="s">
        <v>206</v>
      </c>
      <c r="BK31" t="s">
        <v>68</v>
      </c>
      <c r="BL31">
        <v>0.87760292508407745</v>
      </c>
      <c r="BM31">
        <v>3999</v>
      </c>
      <c r="BN31" t="s">
        <v>116</v>
      </c>
      <c r="BO31" t="s">
        <v>180</v>
      </c>
      <c r="BP31">
        <v>3</v>
      </c>
      <c r="BQ31">
        <v>646.83299999999997</v>
      </c>
      <c r="BR31">
        <v>6.8240902499622252E-2</v>
      </c>
      <c r="BS31">
        <v>0.36735300121309045</v>
      </c>
      <c r="BT31">
        <v>0.17778932120037166</v>
      </c>
      <c r="BU31">
        <v>14.118</v>
      </c>
      <c r="BV31">
        <v>1.3913946876550827</v>
      </c>
      <c r="BW31">
        <v>40.505045351736847</v>
      </c>
      <c r="BX31">
        <v>9</v>
      </c>
      <c r="BY31">
        <v>9</v>
      </c>
      <c r="BZ31">
        <v>262</v>
      </c>
    </row>
    <row r="32" spans="1:78" ht="16.5">
      <c r="A32" s="249" t="str">
        <f t="shared" si="1"/>
        <v>인천제물포교통</v>
      </c>
      <c r="B32" s="108" t="str">
        <f t="shared" si="2"/>
        <v>홍석하</v>
      </c>
      <c r="C32" s="109" t="str">
        <f t="shared" si="3"/>
        <v>B</v>
      </c>
      <c r="D32" s="110">
        <f t="shared" si="4"/>
        <v>0.91416666666666668</v>
      </c>
      <c r="E32" s="111">
        <f t="shared" si="5"/>
        <v>1711</v>
      </c>
      <c r="F32" s="112" t="str">
        <f t="shared" si="6"/>
        <v>급행97</v>
      </c>
      <c r="G32" s="113" t="str">
        <f t="shared" si="7"/>
        <v>70바2831</v>
      </c>
      <c r="H32" s="114">
        <f t="shared" si="8"/>
        <v>1</v>
      </c>
      <c r="I32" s="115">
        <f t="shared" si="9"/>
        <v>2664.2130000000002</v>
      </c>
      <c r="J32" s="116">
        <f t="shared" si="10"/>
        <v>7.0638570296112438E-2</v>
      </c>
      <c r="K32" s="116">
        <f t="shared" si="11"/>
        <v>0.33610097019704077</v>
      </c>
      <c r="L32" s="116">
        <f t="shared" si="12"/>
        <v>0.20118511545435744</v>
      </c>
      <c r="M32" s="117">
        <f t="shared" si="13"/>
        <v>11.343</v>
      </c>
      <c r="N32" s="118">
        <f t="shared" si="14"/>
        <v>7.5069072930730382E-2</v>
      </c>
      <c r="O32" s="118">
        <f t="shared" si="15"/>
        <v>8.2200634859149773</v>
      </c>
      <c r="P32" s="216">
        <f t="shared" si="16"/>
        <v>44</v>
      </c>
      <c r="Q32" s="217">
        <f t="shared" si="17"/>
        <v>2</v>
      </c>
      <c r="R32" s="217">
        <f t="shared" si="18"/>
        <v>225</v>
      </c>
      <c r="T32">
        <v>530</v>
      </c>
      <c r="U32">
        <v>1711</v>
      </c>
      <c r="V32" t="s">
        <v>207</v>
      </c>
      <c r="W32">
        <v>2709.0610000000001</v>
      </c>
      <c r="X32">
        <v>1233.1969999999999</v>
      </c>
      <c r="Y32">
        <v>2.1970000000000001</v>
      </c>
      <c r="Z32">
        <v>11.343</v>
      </c>
      <c r="AA32">
        <v>173.25635199999999</v>
      </c>
      <c r="AB32">
        <v>12.238581</v>
      </c>
      <c r="AC32">
        <v>58.231628000000001</v>
      </c>
      <c r="AD32" s="1">
        <v>536</v>
      </c>
      <c r="AE32">
        <v>2</v>
      </c>
      <c r="AF32">
        <v>225</v>
      </c>
      <c r="AG32">
        <v>72</v>
      </c>
      <c r="AH32">
        <v>15.636142</v>
      </c>
      <c r="AI32">
        <v>877.4</v>
      </c>
      <c r="AJ32">
        <v>0</v>
      </c>
      <c r="AK32">
        <v>44</v>
      </c>
      <c r="AL32">
        <v>11822</v>
      </c>
      <c r="AM32">
        <v>0.91416666666666668</v>
      </c>
      <c r="AN32" t="s">
        <v>67</v>
      </c>
      <c r="AO32">
        <v>2664.2130000000002</v>
      </c>
      <c r="AP32" t="s">
        <v>325</v>
      </c>
      <c r="AQ32" t="s">
        <v>115</v>
      </c>
      <c r="AR32" t="s">
        <v>118</v>
      </c>
      <c r="AS32" t="s">
        <v>115</v>
      </c>
      <c r="AT32" t="s">
        <v>118</v>
      </c>
      <c r="AU32" t="s">
        <v>183</v>
      </c>
      <c r="AV32" t="s">
        <v>207</v>
      </c>
      <c r="AW32" t="s">
        <v>67</v>
      </c>
      <c r="AX32">
        <v>1711</v>
      </c>
      <c r="AY32" t="s">
        <v>261</v>
      </c>
      <c r="AZ32">
        <v>3</v>
      </c>
      <c r="BA32" t="s">
        <v>272</v>
      </c>
      <c r="BB32">
        <v>1</v>
      </c>
      <c r="BC32">
        <v>1</v>
      </c>
      <c r="BE32" t="s">
        <v>67</v>
      </c>
      <c r="BF32">
        <v>0</v>
      </c>
      <c r="BG32" t="s">
        <v>210</v>
      </c>
      <c r="BI32" t="s">
        <v>115</v>
      </c>
      <c r="BJ32" t="s">
        <v>207</v>
      </c>
      <c r="BK32" t="s">
        <v>67</v>
      </c>
      <c r="BL32">
        <v>0.91416666666666668</v>
      </c>
      <c r="BM32">
        <v>1711</v>
      </c>
      <c r="BN32" t="s">
        <v>118</v>
      </c>
      <c r="BO32" t="s">
        <v>183</v>
      </c>
      <c r="BP32">
        <v>1</v>
      </c>
      <c r="BQ32">
        <v>2664.2130000000002</v>
      </c>
      <c r="BR32">
        <v>7.0638570296112438E-2</v>
      </c>
      <c r="BS32">
        <v>0.33610097019704077</v>
      </c>
      <c r="BT32">
        <v>0.19785453336045219</v>
      </c>
      <c r="BU32">
        <v>11.343</v>
      </c>
      <c r="BV32">
        <v>7.5069072930730382E-2</v>
      </c>
      <c r="BW32">
        <v>8.2200634859149773</v>
      </c>
      <c r="BX32">
        <v>44</v>
      </c>
      <c r="BY32">
        <v>2</v>
      </c>
      <c r="BZ32">
        <v>225</v>
      </c>
    </row>
  </sheetData>
  <sortState xmlns:xlrd2="http://schemas.microsoft.com/office/spreadsheetml/2017/richdata2" ref="T4:AN32">
    <sortCondition ref="AB4:AB32"/>
    <sortCondition descending="1" ref="AD4:AD32"/>
  </sortState>
  <phoneticPr fontId="2" type="noConversion"/>
  <conditionalFormatting sqref="C5:D32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3" t="s">
        <v>326</v>
      </c>
      <c r="B2" s="254"/>
      <c r="C2" s="255"/>
      <c r="D2" s="256"/>
      <c r="E2" s="253"/>
      <c r="F2" s="257"/>
      <c r="G2" s="253"/>
      <c r="H2" s="253"/>
      <c r="I2" s="253"/>
      <c r="J2" s="253"/>
      <c r="K2" s="239"/>
      <c r="L2" s="239"/>
      <c r="M2" s="239"/>
      <c r="N2" s="239"/>
      <c r="O2" s="239"/>
      <c r="P2" s="239"/>
      <c r="Q2" s="239"/>
      <c r="R2" s="239"/>
    </row>
    <row r="3" spans="1:18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</row>
    <row r="4" spans="1:18" ht="26.25">
      <c r="A4" s="258" t="s">
        <v>327</v>
      </c>
      <c r="B4" s="259"/>
      <c r="C4" s="260"/>
      <c r="D4" s="261"/>
      <c r="E4" s="262"/>
      <c r="F4" s="263"/>
      <c r="G4" s="239"/>
      <c r="H4" s="262"/>
      <c r="I4" s="239"/>
      <c r="J4" s="239"/>
      <c r="K4" s="239"/>
      <c r="L4" s="239"/>
      <c r="M4" s="239"/>
      <c r="N4" s="239"/>
      <c r="O4" s="239"/>
      <c r="P4" s="239"/>
      <c r="Q4" s="239"/>
      <c r="R4" s="239"/>
    </row>
    <row r="5" spans="1:18" ht="26.25">
      <c r="A5" s="242"/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</row>
    <row r="6" spans="1:18" ht="17.25">
      <c r="A6" s="243" t="s">
        <v>328</v>
      </c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</row>
    <row r="7" spans="1:18" ht="17.25">
      <c r="A7" s="243"/>
      <c r="B7" s="239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</row>
    <row r="8" spans="1:18" ht="17.25">
      <c r="A8" s="240" t="s">
        <v>164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</row>
    <row r="9" spans="1:18">
      <c r="A9" s="241"/>
      <c r="B9" s="241"/>
      <c r="C9" s="241"/>
      <c r="D9" s="241"/>
      <c r="E9" s="241"/>
      <c r="F9" s="241"/>
      <c r="G9" s="241"/>
      <c r="H9" s="241"/>
      <c r="I9" s="241"/>
      <c r="J9" s="241"/>
      <c r="K9" s="241"/>
      <c r="L9" s="241"/>
      <c r="M9" s="241"/>
      <c r="N9" s="241"/>
      <c r="O9" s="241"/>
      <c r="P9" s="241"/>
      <c r="Q9" s="241"/>
      <c r="R9" s="241"/>
    </row>
    <row r="10" spans="1:18">
      <c r="A10" s="241" t="s">
        <v>329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</row>
    <row r="11" spans="1:18">
      <c r="A11" s="241"/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</row>
    <row r="12" spans="1:18">
      <c r="A12" s="239"/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</row>
    <row r="13" spans="1:18" ht="37.5" customHeight="1">
      <c r="A13" s="264" t="s">
        <v>0</v>
      </c>
      <c r="B13" s="265" t="s">
        <v>72</v>
      </c>
      <c r="C13" s="266" t="s">
        <v>65</v>
      </c>
      <c r="D13" s="266" t="s">
        <v>152</v>
      </c>
      <c r="E13" s="267" t="s">
        <v>138</v>
      </c>
      <c r="F13" s="265" t="s">
        <v>143</v>
      </c>
      <c r="G13" s="267" t="s">
        <v>141</v>
      </c>
      <c r="H13" s="267" t="s">
        <v>145</v>
      </c>
      <c r="I13" s="221" t="s">
        <v>147</v>
      </c>
      <c r="J13" s="267" t="s">
        <v>11</v>
      </c>
      <c r="K13" s="267" t="s">
        <v>12</v>
      </c>
      <c r="L13" s="267" t="s">
        <v>13</v>
      </c>
      <c r="M13" s="267" t="s">
        <v>103</v>
      </c>
      <c r="N13" s="267" t="s">
        <v>6</v>
      </c>
      <c r="O13" s="267" t="s">
        <v>7</v>
      </c>
      <c r="P13" s="267" t="s">
        <v>155</v>
      </c>
      <c r="Q13" s="268" t="s">
        <v>157</v>
      </c>
      <c r="R13" s="268" t="s">
        <v>158</v>
      </c>
    </row>
    <row r="14" spans="1:18" ht="16.5">
      <c r="A14" s="280" t="s">
        <v>115</v>
      </c>
      <c r="B14" s="269" t="s">
        <v>190</v>
      </c>
      <c r="C14" s="270" t="s">
        <v>66</v>
      </c>
      <c r="D14" s="271">
        <v>0.83291666666666675</v>
      </c>
      <c r="E14" s="272">
        <v>2218</v>
      </c>
      <c r="F14" s="224" t="s">
        <v>118</v>
      </c>
      <c r="G14" s="273" t="s">
        <v>188</v>
      </c>
      <c r="H14" s="274">
        <v>1</v>
      </c>
      <c r="I14" s="225">
        <v>2190.674</v>
      </c>
      <c r="J14" s="275">
        <v>3.548889497558249E-2</v>
      </c>
      <c r="K14" s="275">
        <v>0.37276001663070307</v>
      </c>
      <c r="L14" s="275">
        <v>0.26658462190175264</v>
      </c>
      <c r="M14" s="276">
        <v>15.567</v>
      </c>
      <c r="N14" s="277">
        <v>9.1296103391011171E-2</v>
      </c>
      <c r="O14" s="277">
        <v>70.024111300905574</v>
      </c>
      <c r="P14" s="278">
        <v>20</v>
      </c>
      <c r="Q14" s="279">
        <v>2</v>
      </c>
      <c r="R14" s="279">
        <v>1534</v>
      </c>
    </row>
    <row r="15" spans="1:18" ht="16.5">
      <c r="A15" s="280" t="s">
        <v>115</v>
      </c>
      <c r="B15" s="269" t="s">
        <v>191</v>
      </c>
      <c r="C15" s="270" t="s">
        <v>66</v>
      </c>
      <c r="D15" s="271">
        <v>0.8375999999999999</v>
      </c>
      <c r="E15" s="272">
        <v>6697</v>
      </c>
      <c r="F15" s="224" t="s">
        <v>118</v>
      </c>
      <c r="G15" s="273" t="s">
        <v>185</v>
      </c>
      <c r="H15" s="274">
        <v>1</v>
      </c>
      <c r="I15" s="225">
        <v>2664.1149999999998</v>
      </c>
      <c r="J15" s="275">
        <v>4.8306829624881663E-2</v>
      </c>
      <c r="K15" s="275">
        <v>0.36813619480098358</v>
      </c>
      <c r="L15" s="275">
        <v>0.21770831964836354</v>
      </c>
      <c r="M15" s="276">
        <v>12.914</v>
      </c>
      <c r="N15" s="277">
        <v>0.4128950889882757</v>
      </c>
      <c r="O15" s="277">
        <v>16.027836636181249</v>
      </c>
      <c r="P15" s="278">
        <v>51</v>
      </c>
      <c r="Q15" s="279">
        <v>11</v>
      </c>
      <c r="R15" s="279">
        <v>427</v>
      </c>
    </row>
    <row r="16" spans="1:18" ht="16.5">
      <c r="A16" s="280" t="s">
        <v>115</v>
      </c>
      <c r="B16" s="269" t="s">
        <v>231</v>
      </c>
      <c r="C16" s="270" t="s">
        <v>69</v>
      </c>
      <c r="D16" s="271">
        <v>0.76041666666666663</v>
      </c>
      <c r="E16" s="272">
        <v>8373</v>
      </c>
      <c r="F16" s="224" t="s">
        <v>118</v>
      </c>
      <c r="G16" s="273" t="s">
        <v>187</v>
      </c>
      <c r="H16" s="274">
        <v>1</v>
      </c>
      <c r="I16" s="225">
        <v>4558.8360000000002</v>
      </c>
      <c r="J16" s="275">
        <v>7.1996322310512506E-2</v>
      </c>
      <c r="K16" s="275">
        <v>0.3848546314182959</v>
      </c>
      <c r="L16" s="275">
        <v>0.1513544246820899</v>
      </c>
      <c r="M16" s="276">
        <v>16.664999999999999</v>
      </c>
      <c r="N16" s="277">
        <v>2.5006383208345286</v>
      </c>
      <c r="O16" s="277">
        <v>65.104338037165618</v>
      </c>
      <c r="P16" s="278">
        <v>72</v>
      </c>
      <c r="Q16" s="279">
        <v>114</v>
      </c>
      <c r="R16" s="279">
        <v>2968</v>
      </c>
    </row>
    <row r="17" spans="1:18" ht="16.5">
      <c r="A17" s="280" t="s">
        <v>115</v>
      </c>
      <c r="B17" s="269" t="s">
        <v>291</v>
      </c>
      <c r="C17" s="270" t="s">
        <v>69</v>
      </c>
      <c r="D17" s="271">
        <v>0.79159970004002189</v>
      </c>
      <c r="E17" s="272">
        <v>8696</v>
      </c>
      <c r="F17" s="224" t="s">
        <v>116</v>
      </c>
      <c r="G17" s="273" t="s">
        <v>172</v>
      </c>
      <c r="H17" s="274">
        <v>2</v>
      </c>
      <c r="I17" s="225">
        <v>11181.128000000001</v>
      </c>
      <c r="J17" s="275">
        <v>4.8347247956437724E-2</v>
      </c>
      <c r="K17" s="275">
        <v>0.37420808746393158</v>
      </c>
      <c r="L17" s="275">
        <v>0.25435716324864538</v>
      </c>
      <c r="M17" s="276">
        <v>15.314</v>
      </c>
      <c r="N17" s="277">
        <v>2.5237872248011506</v>
      </c>
      <c r="O17" s="277">
        <v>27.422326736704942</v>
      </c>
      <c r="P17" s="278">
        <v>219</v>
      </c>
      <c r="Q17" s="279">
        <v>355</v>
      </c>
      <c r="R17" s="279">
        <v>6874</v>
      </c>
    </row>
    <row r="18" spans="1:18" ht="16.5">
      <c r="A18" s="280" t="s">
        <v>115</v>
      </c>
      <c r="B18" s="269" t="s">
        <v>192</v>
      </c>
      <c r="C18" s="270" t="s">
        <v>66</v>
      </c>
      <c r="D18" s="271">
        <v>0.80640000000000001</v>
      </c>
      <c r="E18" s="272">
        <v>4173</v>
      </c>
      <c r="F18" s="224" t="s">
        <v>118</v>
      </c>
      <c r="G18" s="273" t="s">
        <v>185</v>
      </c>
      <c r="H18" s="274">
        <v>1</v>
      </c>
      <c r="I18" s="225">
        <v>2914.7620000000002</v>
      </c>
      <c r="J18" s="275">
        <v>6.0076082053420424E-2</v>
      </c>
      <c r="K18" s="275">
        <v>0.35682513714639741</v>
      </c>
      <c r="L18" s="275">
        <v>0.27069105470703952</v>
      </c>
      <c r="M18" s="276">
        <v>12.611000000000001</v>
      </c>
      <c r="N18" s="277">
        <v>0.13723247386922155</v>
      </c>
      <c r="O18" s="277">
        <v>17.222675470587305</v>
      </c>
      <c r="P18" s="278">
        <v>44</v>
      </c>
      <c r="Q18" s="279">
        <v>4</v>
      </c>
      <c r="R18" s="279">
        <v>502</v>
      </c>
    </row>
    <row r="19" spans="1:18" ht="16.5">
      <c r="A19" s="280" t="s">
        <v>115</v>
      </c>
      <c r="B19" s="269" t="s">
        <v>193</v>
      </c>
      <c r="C19" s="270" t="s">
        <v>66</v>
      </c>
      <c r="D19" s="271">
        <v>0.81726431749079742</v>
      </c>
      <c r="E19" s="272">
        <v>2190</v>
      </c>
      <c r="F19" s="224" t="s">
        <v>118</v>
      </c>
      <c r="G19" s="273" t="s">
        <v>186</v>
      </c>
      <c r="H19" s="274">
        <v>3</v>
      </c>
      <c r="I19" s="225">
        <v>416.709</v>
      </c>
      <c r="J19" s="275">
        <v>4.2175902949243005E-2</v>
      </c>
      <c r="K19" s="275">
        <v>0.42627393693833832</v>
      </c>
      <c r="L19" s="275">
        <v>0.1847812262274153</v>
      </c>
      <c r="M19" s="276">
        <v>15.337</v>
      </c>
      <c r="N19" s="277">
        <v>0.66516118518419987</v>
      </c>
      <c r="O19" s="277">
        <v>64.853215555459485</v>
      </c>
      <c r="P19" s="278">
        <v>13</v>
      </c>
      <c r="Q19" s="279">
        <v>3</v>
      </c>
      <c r="R19" s="279">
        <v>298</v>
      </c>
    </row>
    <row r="20" spans="1:18" ht="16.5">
      <c r="A20" s="280" t="s">
        <v>115</v>
      </c>
      <c r="B20" s="269" t="s">
        <v>195</v>
      </c>
      <c r="C20" s="270" t="s">
        <v>66</v>
      </c>
      <c r="D20" s="271">
        <v>0.82505313798454805</v>
      </c>
      <c r="E20" s="272">
        <v>1863</v>
      </c>
      <c r="F20" s="224" t="s">
        <v>118</v>
      </c>
      <c r="G20" s="273" t="s">
        <v>188</v>
      </c>
      <c r="H20" s="274">
        <v>3</v>
      </c>
      <c r="I20" s="225">
        <v>444.774</v>
      </c>
      <c r="J20" s="275">
        <v>3.0854973819175839E-2</v>
      </c>
      <c r="K20" s="275">
        <v>0.38175170404136971</v>
      </c>
      <c r="L20" s="275">
        <v>0.14614163597692312</v>
      </c>
      <c r="M20" s="276">
        <v>14.929</v>
      </c>
      <c r="N20" s="277">
        <v>0</v>
      </c>
      <c r="O20" s="277">
        <v>53.735155382284034</v>
      </c>
      <c r="P20" s="278">
        <v>4</v>
      </c>
      <c r="Q20" s="279">
        <v>0</v>
      </c>
      <c r="R20" s="279">
        <v>239</v>
      </c>
    </row>
    <row r="21" spans="1:18" ht="16.5">
      <c r="A21" s="280" t="s">
        <v>115</v>
      </c>
      <c r="B21" s="269" t="s">
        <v>197</v>
      </c>
      <c r="C21" s="270" t="s">
        <v>69</v>
      </c>
      <c r="D21" s="271">
        <v>0.76545454545454539</v>
      </c>
      <c r="E21" s="272">
        <v>8998</v>
      </c>
      <c r="F21" s="224" t="s">
        <v>116</v>
      </c>
      <c r="G21" s="273" t="s">
        <v>174</v>
      </c>
      <c r="H21" s="274">
        <v>1</v>
      </c>
      <c r="I21" s="225">
        <v>1791.298</v>
      </c>
      <c r="J21" s="275">
        <v>6.13577420858233E-2</v>
      </c>
      <c r="K21" s="275">
        <v>0.36077632708642593</v>
      </c>
      <c r="L21" s="275">
        <v>0.23558335910607839</v>
      </c>
      <c r="M21" s="276">
        <v>15.685</v>
      </c>
      <c r="N21" s="277">
        <v>3.5170027544272364</v>
      </c>
      <c r="O21" s="277">
        <v>57.94680728722971</v>
      </c>
      <c r="P21" s="278">
        <v>21</v>
      </c>
      <c r="Q21" s="279">
        <v>63</v>
      </c>
      <c r="R21" s="279">
        <v>1038</v>
      </c>
    </row>
    <row r="22" spans="1:18" ht="16.5">
      <c r="A22" s="280" t="s">
        <v>115</v>
      </c>
      <c r="B22" s="269" t="s">
        <v>198</v>
      </c>
      <c r="C22" s="270" t="s">
        <v>66</v>
      </c>
      <c r="D22" s="271">
        <v>0.81030382326753714</v>
      </c>
      <c r="E22" s="272">
        <v>8543</v>
      </c>
      <c r="F22" s="224" t="s">
        <v>118</v>
      </c>
      <c r="G22" s="273" t="s">
        <v>186</v>
      </c>
      <c r="H22" s="274">
        <v>2</v>
      </c>
      <c r="I22" s="225">
        <v>2797.328</v>
      </c>
      <c r="J22" s="275">
        <v>3.1303226533585915E-2</v>
      </c>
      <c r="K22" s="275">
        <v>0.34805856804940677</v>
      </c>
      <c r="L22" s="275">
        <v>0.18517671149039369</v>
      </c>
      <c r="M22" s="276">
        <v>16.117000000000001</v>
      </c>
      <c r="N22" s="277">
        <v>0.17874199950810202</v>
      </c>
      <c r="O22" s="277">
        <v>72.354761400879696</v>
      </c>
      <c r="P22" s="278">
        <v>5</v>
      </c>
      <c r="Q22" s="279">
        <v>5</v>
      </c>
      <c r="R22" s="279">
        <v>2024</v>
      </c>
    </row>
    <row r="23" spans="1:18" ht="16.5">
      <c r="A23" s="280" t="s">
        <v>115</v>
      </c>
      <c r="B23" s="269" t="s">
        <v>199</v>
      </c>
      <c r="C23" s="270" t="s">
        <v>66</v>
      </c>
      <c r="D23" s="271">
        <v>0.84</v>
      </c>
      <c r="E23" s="272">
        <v>9627</v>
      </c>
      <c r="F23" s="224" t="s">
        <v>116</v>
      </c>
      <c r="G23" s="273" t="s">
        <v>179</v>
      </c>
      <c r="H23" s="274">
        <v>1</v>
      </c>
      <c r="I23" s="225">
        <v>1485.5920000000001</v>
      </c>
      <c r="J23" s="275">
        <v>1.7222913235424124E-2</v>
      </c>
      <c r="K23" s="275">
        <v>0.35782908199663049</v>
      </c>
      <c r="L23" s="275">
        <v>0.28810063597542257</v>
      </c>
      <c r="M23" s="276">
        <v>12.065</v>
      </c>
      <c r="N23" s="277">
        <v>0.60581909434084191</v>
      </c>
      <c r="O23" s="277">
        <v>6.6640100377492608</v>
      </c>
      <c r="P23" s="278">
        <v>24</v>
      </c>
      <c r="Q23" s="279">
        <v>9</v>
      </c>
      <c r="R23" s="279">
        <v>99</v>
      </c>
    </row>
    <row r="24" spans="1:18" ht="16.5">
      <c r="A24" s="280" t="s">
        <v>115</v>
      </c>
      <c r="B24" s="269" t="s">
        <v>201</v>
      </c>
      <c r="C24" s="270" t="s">
        <v>66</v>
      </c>
      <c r="D24" s="271">
        <v>0.81797285980038759</v>
      </c>
      <c r="E24" s="272">
        <v>6992</v>
      </c>
      <c r="F24" s="224" t="s">
        <v>118</v>
      </c>
      <c r="G24" s="273" t="s">
        <v>230</v>
      </c>
      <c r="H24" s="274">
        <v>7</v>
      </c>
      <c r="I24" s="225">
        <v>9492.7010000000009</v>
      </c>
      <c r="J24" s="275">
        <v>6.1851704267517738E-2</v>
      </c>
      <c r="K24" s="275">
        <v>0.38104125318229259</v>
      </c>
      <c r="L24" s="275">
        <v>0.24755862425246516</v>
      </c>
      <c r="M24" s="276">
        <v>14.584</v>
      </c>
      <c r="N24" s="277">
        <v>0.8322183538699891</v>
      </c>
      <c r="O24" s="277">
        <v>46.888656874371158</v>
      </c>
      <c r="P24" s="278">
        <v>173</v>
      </c>
      <c r="Q24" s="279">
        <v>79</v>
      </c>
      <c r="R24" s="279">
        <v>4451</v>
      </c>
    </row>
    <row r="25" spans="1:18" ht="16.5">
      <c r="A25" s="280" t="s">
        <v>115</v>
      </c>
      <c r="B25" s="269" t="s">
        <v>240</v>
      </c>
      <c r="C25" s="270" t="s">
        <v>66</v>
      </c>
      <c r="D25" s="271">
        <v>0.80863636363636349</v>
      </c>
      <c r="E25" s="272">
        <v>2847</v>
      </c>
      <c r="F25" s="224" t="s">
        <v>116</v>
      </c>
      <c r="G25" s="273" t="s">
        <v>170</v>
      </c>
      <c r="H25" s="274">
        <v>1</v>
      </c>
      <c r="I25" s="225">
        <v>750.73800000000006</v>
      </c>
      <c r="J25" s="275">
        <v>4.6764926345807881E-2</v>
      </c>
      <c r="K25" s="275">
        <v>0.37633218262592011</v>
      </c>
      <c r="L25" s="275">
        <v>0.22777586854535137</v>
      </c>
      <c r="M25" s="276">
        <v>16.882999999999999</v>
      </c>
      <c r="N25" s="277">
        <v>3.0636520330661292</v>
      </c>
      <c r="O25" s="277">
        <v>60.074220300557577</v>
      </c>
      <c r="P25" s="278">
        <v>7</v>
      </c>
      <c r="Q25" s="279">
        <v>23</v>
      </c>
      <c r="R25" s="279">
        <v>451</v>
      </c>
    </row>
    <row r="26" spans="1:18" ht="16.5">
      <c r="A26" s="280" t="s">
        <v>115</v>
      </c>
      <c r="B26" s="269" t="s">
        <v>203</v>
      </c>
      <c r="C26" s="270" t="s">
        <v>66</v>
      </c>
      <c r="D26" s="271">
        <v>0.81814814814814807</v>
      </c>
      <c r="E26" s="272">
        <v>946</v>
      </c>
      <c r="F26" s="224" t="s">
        <v>118</v>
      </c>
      <c r="G26" s="273" t="s">
        <v>189</v>
      </c>
      <c r="H26" s="274">
        <v>1</v>
      </c>
      <c r="I26" s="225">
        <v>6598.65</v>
      </c>
      <c r="J26" s="275">
        <v>8.8263077456937303E-2</v>
      </c>
      <c r="K26" s="275">
        <v>0.34689478470875257</v>
      </c>
      <c r="L26" s="275">
        <v>0.2232274783478439</v>
      </c>
      <c r="M26" s="276">
        <v>11.538</v>
      </c>
      <c r="N26" s="277">
        <v>4.1523644987989972</v>
      </c>
      <c r="O26" s="277">
        <v>35.370871314587077</v>
      </c>
      <c r="P26" s="278">
        <v>58</v>
      </c>
      <c r="Q26" s="279">
        <v>274</v>
      </c>
      <c r="R26" s="279">
        <v>2334</v>
      </c>
    </row>
    <row r="27" spans="1:18" ht="16.5">
      <c r="A27" s="280" t="s">
        <v>115</v>
      </c>
      <c r="B27" s="269" t="s">
        <v>204</v>
      </c>
      <c r="C27" s="270" t="s">
        <v>69</v>
      </c>
      <c r="D27" s="271">
        <v>0.7877631349857247</v>
      </c>
      <c r="E27" s="272">
        <v>5343</v>
      </c>
      <c r="F27" s="224" t="s">
        <v>118</v>
      </c>
      <c r="G27" s="273" t="s">
        <v>185</v>
      </c>
      <c r="H27" s="274">
        <v>4</v>
      </c>
      <c r="I27" s="225">
        <v>868.15599999999995</v>
      </c>
      <c r="J27" s="275">
        <v>1.8097006149066758E-2</v>
      </c>
      <c r="K27" s="275">
        <v>0.40250866690428266</v>
      </c>
      <c r="L27" s="275">
        <v>0.21053214770492257</v>
      </c>
      <c r="M27" s="276">
        <v>14.167</v>
      </c>
      <c r="N27" s="277">
        <v>0.2303733430397302</v>
      </c>
      <c r="O27" s="277">
        <v>15.435013983661923</v>
      </c>
      <c r="P27" s="278">
        <v>19</v>
      </c>
      <c r="Q27" s="279">
        <v>2</v>
      </c>
      <c r="R27" s="279">
        <v>144</v>
      </c>
    </row>
    <row r="28" spans="1:18" ht="16.5">
      <c r="A28" s="280" t="s">
        <v>115</v>
      </c>
      <c r="B28" s="269" t="s">
        <v>205</v>
      </c>
      <c r="C28" s="270" t="s">
        <v>66</v>
      </c>
      <c r="D28" s="271">
        <v>0.82791666666666675</v>
      </c>
      <c r="E28" s="272">
        <v>1558</v>
      </c>
      <c r="F28" s="224" t="s">
        <v>118</v>
      </c>
      <c r="G28" s="273" t="s">
        <v>186</v>
      </c>
      <c r="H28" s="274">
        <v>1</v>
      </c>
      <c r="I28" s="225">
        <v>2748.5830000000001</v>
      </c>
      <c r="J28" s="275">
        <v>1.3272664837323034E-2</v>
      </c>
      <c r="K28" s="275">
        <v>0.38829329428789527</v>
      </c>
      <c r="L28" s="275">
        <v>0.25285756333354314</v>
      </c>
      <c r="M28" s="276">
        <v>15.224</v>
      </c>
      <c r="N28" s="277">
        <v>0.14552953285383777</v>
      </c>
      <c r="O28" s="277">
        <v>61.195168565038784</v>
      </c>
      <c r="P28" s="278">
        <v>36</v>
      </c>
      <c r="Q28" s="279">
        <v>4</v>
      </c>
      <c r="R28" s="279">
        <v>1682</v>
      </c>
    </row>
  </sheetData>
  <phoneticPr fontId="2" type="noConversion"/>
  <conditionalFormatting sqref="C14:D28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31"/>
  <sheetViews>
    <sheetView showGridLines="0" zoomScaleNormal="100" zoomScaleSheetLayoutView="85" workbookViewId="0"/>
  </sheetViews>
  <sheetFormatPr defaultRowHeight="13.5"/>
  <cols>
    <col min="1" max="1" width="13.140625" style="239" customWidth="1"/>
    <col min="2" max="2" width="9.140625" style="239"/>
    <col min="3" max="3" width="9.85546875" style="239" customWidth="1"/>
    <col min="4" max="16384" width="9.140625" style="239"/>
  </cols>
  <sheetData>
    <row r="1" spans="1:11" ht="3.75" customHeight="1">
      <c r="A1" s="234"/>
      <c r="B1" s="235"/>
      <c r="C1" s="236"/>
      <c r="D1" s="237"/>
      <c r="E1" s="237"/>
      <c r="F1" s="238"/>
      <c r="G1" s="237"/>
      <c r="H1" s="237"/>
      <c r="I1" s="237"/>
      <c r="J1" s="237"/>
      <c r="K1" s="237"/>
    </row>
    <row r="2" spans="1:11" ht="41.25">
      <c r="A2" s="301" t="s">
        <v>330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</row>
    <row r="4" spans="1:11" ht="17.25">
      <c r="A4" s="240" t="s">
        <v>166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</row>
    <row r="6" spans="1:11" ht="26.25">
      <c r="A6" s="242"/>
    </row>
    <row r="7" spans="1:11" ht="130.5" customHeight="1">
      <c r="A7" s="242"/>
    </row>
    <row r="8" spans="1:11" ht="26.25">
      <c r="A8" s="242"/>
    </row>
    <row r="9" spans="1:11" ht="26.25">
      <c r="A9" s="242"/>
    </row>
    <row r="10" spans="1:11" ht="40.5" customHeight="1">
      <c r="A10" s="242" t="s">
        <v>167</v>
      </c>
    </row>
    <row r="11" spans="1:11" ht="19.5" customHeight="1">
      <c r="A11" s="242"/>
    </row>
    <row r="12" spans="1:11" ht="17.25">
      <c r="A12" s="243" t="s">
        <v>168</v>
      </c>
    </row>
    <row r="13" spans="1:11" ht="40.5">
      <c r="A13" s="226" t="s">
        <v>0</v>
      </c>
      <c r="B13" s="227" t="s">
        <v>72</v>
      </c>
      <c r="C13" s="220" t="s">
        <v>65</v>
      </c>
      <c r="D13" s="220" t="s">
        <v>152</v>
      </c>
      <c r="E13" s="228" t="s">
        <v>138</v>
      </c>
      <c r="F13" s="227" t="s">
        <v>143</v>
      </c>
      <c r="G13" s="228" t="s">
        <v>141</v>
      </c>
      <c r="H13" s="228" t="s">
        <v>145</v>
      </c>
      <c r="I13" s="221" t="s">
        <v>147</v>
      </c>
      <c r="J13" s="228" t="s">
        <v>6</v>
      </c>
      <c r="K13" s="244" t="s">
        <v>7</v>
      </c>
    </row>
    <row r="14" spans="1:11" ht="16.5">
      <c r="A14" s="252" t="s">
        <v>115</v>
      </c>
      <c r="B14" s="229" t="s">
        <v>190</v>
      </c>
      <c r="C14" s="222" t="s">
        <v>66</v>
      </c>
      <c r="D14" s="223">
        <v>0.83291666666666675</v>
      </c>
      <c r="E14" s="230">
        <v>2218</v>
      </c>
      <c r="F14" s="224" t="s">
        <v>118</v>
      </c>
      <c r="G14" s="231" t="s">
        <v>188</v>
      </c>
      <c r="H14" s="232">
        <v>1</v>
      </c>
      <c r="I14" s="225">
        <v>2190.674</v>
      </c>
      <c r="J14" s="233">
        <v>9.1296103391011171E-2</v>
      </c>
      <c r="K14" s="245">
        <v>70.024111300905574</v>
      </c>
    </row>
    <row r="15" spans="1:11" ht="16.5">
      <c r="A15" s="252" t="s">
        <v>115</v>
      </c>
      <c r="B15" s="229" t="s">
        <v>231</v>
      </c>
      <c r="C15" s="222" t="s">
        <v>69</v>
      </c>
      <c r="D15" s="223">
        <v>0.76041666666666663</v>
      </c>
      <c r="E15" s="230">
        <v>8373</v>
      </c>
      <c r="F15" s="224" t="s">
        <v>118</v>
      </c>
      <c r="G15" s="231" t="s">
        <v>187</v>
      </c>
      <c r="H15" s="232">
        <v>1</v>
      </c>
      <c r="I15" s="225">
        <v>4558.8360000000002</v>
      </c>
      <c r="J15" s="233">
        <v>2.5006383208345286</v>
      </c>
      <c r="K15" s="245">
        <v>65.104338037165618</v>
      </c>
    </row>
    <row r="16" spans="1:11" ht="16.5">
      <c r="A16" s="252" t="s">
        <v>115</v>
      </c>
      <c r="B16" s="229" t="s">
        <v>291</v>
      </c>
      <c r="C16" s="222" t="s">
        <v>69</v>
      </c>
      <c r="D16" s="223">
        <v>0.79159970004002189</v>
      </c>
      <c r="E16" s="230">
        <v>8696</v>
      </c>
      <c r="F16" s="224" t="s">
        <v>116</v>
      </c>
      <c r="G16" s="231" t="s">
        <v>172</v>
      </c>
      <c r="H16" s="232">
        <v>2</v>
      </c>
      <c r="I16" s="225">
        <v>11181.128000000001</v>
      </c>
      <c r="J16" s="233">
        <v>2.5237872248011506</v>
      </c>
      <c r="K16" s="245">
        <v>27.422326736704942</v>
      </c>
    </row>
    <row r="17" spans="1:11" ht="16.5">
      <c r="A17" s="252" t="s">
        <v>115</v>
      </c>
      <c r="B17" s="229" t="s">
        <v>193</v>
      </c>
      <c r="C17" s="222" t="s">
        <v>66</v>
      </c>
      <c r="D17" s="223">
        <v>0.81726431749079742</v>
      </c>
      <c r="E17" s="230">
        <v>2190</v>
      </c>
      <c r="F17" s="224" t="s">
        <v>118</v>
      </c>
      <c r="G17" s="231" t="s">
        <v>186</v>
      </c>
      <c r="H17" s="232">
        <v>3</v>
      </c>
      <c r="I17" s="225">
        <v>416.709</v>
      </c>
      <c r="J17" s="233">
        <v>0.66516118518419987</v>
      </c>
      <c r="K17" s="245">
        <v>64.853215555459485</v>
      </c>
    </row>
    <row r="18" spans="1:11" ht="16.5">
      <c r="A18" s="252" t="s">
        <v>115</v>
      </c>
      <c r="B18" s="229" t="s">
        <v>195</v>
      </c>
      <c r="C18" s="222" t="s">
        <v>66</v>
      </c>
      <c r="D18" s="223">
        <v>0.82505313798454805</v>
      </c>
      <c r="E18" s="230">
        <v>1863</v>
      </c>
      <c r="F18" s="224" t="s">
        <v>118</v>
      </c>
      <c r="G18" s="231" t="s">
        <v>188</v>
      </c>
      <c r="H18" s="232">
        <v>3</v>
      </c>
      <c r="I18" s="225">
        <v>444.774</v>
      </c>
      <c r="J18" s="233">
        <v>0</v>
      </c>
      <c r="K18" s="245">
        <v>53.735155382284034</v>
      </c>
    </row>
    <row r="19" spans="1:11" ht="16.5">
      <c r="A19" s="252" t="s">
        <v>115</v>
      </c>
      <c r="B19" s="229" t="s">
        <v>196</v>
      </c>
      <c r="C19" s="222" t="s">
        <v>68</v>
      </c>
      <c r="D19" s="223">
        <v>0.85296339245903452</v>
      </c>
      <c r="E19" s="230">
        <v>5409</v>
      </c>
      <c r="F19" s="224" t="s">
        <v>116</v>
      </c>
      <c r="G19" s="231" t="s">
        <v>176</v>
      </c>
      <c r="H19" s="232">
        <v>8</v>
      </c>
      <c r="I19" s="225">
        <v>18195.232</v>
      </c>
      <c r="J19" s="233">
        <v>1.005757991983834</v>
      </c>
      <c r="K19" s="245">
        <v>40.582060179282131</v>
      </c>
    </row>
    <row r="20" spans="1:11" ht="16.5">
      <c r="A20" s="252" t="s">
        <v>115</v>
      </c>
      <c r="B20" s="229" t="s">
        <v>197</v>
      </c>
      <c r="C20" s="222" t="s">
        <v>69</v>
      </c>
      <c r="D20" s="223">
        <v>0.76545454545454539</v>
      </c>
      <c r="E20" s="230">
        <v>8998</v>
      </c>
      <c r="F20" s="224" t="s">
        <v>116</v>
      </c>
      <c r="G20" s="231" t="s">
        <v>174</v>
      </c>
      <c r="H20" s="232">
        <v>1</v>
      </c>
      <c r="I20" s="225">
        <v>1791.298</v>
      </c>
      <c r="J20" s="233">
        <v>3.5170027544272364</v>
      </c>
      <c r="K20" s="245">
        <v>57.94680728722971</v>
      </c>
    </row>
    <row r="21" spans="1:11" ht="16.5">
      <c r="A21" s="252" t="s">
        <v>115</v>
      </c>
      <c r="B21" s="229" t="s">
        <v>198</v>
      </c>
      <c r="C21" s="222" t="s">
        <v>66</v>
      </c>
      <c r="D21" s="223">
        <v>0.81030382326753714</v>
      </c>
      <c r="E21" s="230">
        <v>8543</v>
      </c>
      <c r="F21" s="224" t="s">
        <v>118</v>
      </c>
      <c r="G21" s="231" t="s">
        <v>186</v>
      </c>
      <c r="H21" s="232">
        <v>2</v>
      </c>
      <c r="I21" s="225">
        <v>2797.328</v>
      </c>
      <c r="J21" s="233">
        <v>0.17874199950810202</v>
      </c>
      <c r="K21" s="245">
        <v>72.354761400879696</v>
      </c>
    </row>
    <row r="22" spans="1:11" ht="16.5">
      <c r="A22" s="252" t="s">
        <v>115</v>
      </c>
      <c r="B22" s="229" t="s">
        <v>304</v>
      </c>
      <c r="C22" s="222" t="s">
        <v>68</v>
      </c>
      <c r="D22" s="223">
        <v>0.87636363636363623</v>
      </c>
      <c r="E22" s="230">
        <v>3111</v>
      </c>
      <c r="F22" s="224" t="s">
        <v>116</v>
      </c>
      <c r="G22" s="231" t="s">
        <v>175</v>
      </c>
      <c r="H22" s="232">
        <v>1</v>
      </c>
      <c r="I22" s="225">
        <v>588.05999999999995</v>
      </c>
      <c r="J22" s="233">
        <v>0</v>
      </c>
      <c r="K22" s="245">
        <v>22.106587763153421</v>
      </c>
    </row>
    <row r="23" spans="1:11" ht="16.5">
      <c r="A23" s="252" t="s">
        <v>115</v>
      </c>
      <c r="B23" s="229" t="s">
        <v>200</v>
      </c>
      <c r="C23" s="222" t="s">
        <v>68</v>
      </c>
      <c r="D23" s="223">
        <v>0.85863636363636353</v>
      </c>
      <c r="E23" s="230">
        <v>5333</v>
      </c>
      <c r="F23" s="224" t="s">
        <v>116</v>
      </c>
      <c r="G23" s="231" t="s">
        <v>175</v>
      </c>
      <c r="H23" s="232">
        <v>1</v>
      </c>
      <c r="I23" s="225">
        <v>3264.2330000000002</v>
      </c>
      <c r="J23" s="233">
        <v>0.15317534011818396</v>
      </c>
      <c r="K23" s="245">
        <v>32.442537037031364</v>
      </c>
    </row>
    <row r="24" spans="1:11" ht="16.5">
      <c r="A24" s="252" t="s">
        <v>115</v>
      </c>
      <c r="B24" s="229" t="s">
        <v>309</v>
      </c>
      <c r="C24" s="222" t="s">
        <v>68</v>
      </c>
      <c r="D24" s="223">
        <v>0.87119128854726902</v>
      </c>
      <c r="E24" s="230">
        <v>7826</v>
      </c>
      <c r="F24" s="224" t="s">
        <v>118</v>
      </c>
      <c r="G24" s="231" t="s">
        <v>183</v>
      </c>
      <c r="H24" s="232">
        <v>2</v>
      </c>
      <c r="I24" s="225">
        <v>452.745</v>
      </c>
      <c r="J24" s="233">
        <v>0</v>
      </c>
      <c r="K24" s="245">
        <v>22.30836342753647</v>
      </c>
    </row>
    <row r="25" spans="1:11" ht="16.5">
      <c r="A25" s="252" t="s">
        <v>115</v>
      </c>
      <c r="B25" s="229" t="s">
        <v>239</v>
      </c>
      <c r="C25" s="222" t="s">
        <v>68</v>
      </c>
      <c r="D25" s="223">
        <v>0.86409090909090902</v>
      </c>
      <c r="E25" s="230">
        <v>857</v>
      </c>
      <c r="F25" s="224" t="s">
        <v>116</v>
      </c>
      <c r="G25" s="231" t="s">
        <v>179</v>
      </c>
      <c r="H25" s="232">
        <v>1</v>
      </c>
      <c r="I25" s="225">
        <v>816.48599999999999</v>
      </c>
      <c r="J25" s="233">
        <v>0.12247607429888571</v>
      </c>
      <c r="K25" s="245">
        <v>29.271781757433686</v>
      </c>
    </row>
    <row r="26" spans="1:11" ht="16.5">
      <c r="A26" s="252" t="s">
        <v>115</v>
      </c>
      <c r="B26" s="229" t="s">
        <v>201</v>
      </c>
      <c r="C26" s="222" t="s">
        <v>66</v>
      </c>
      <c r="D26" s="223">
        <v>0.81797285980038759</v>
      </c>
      <c r="E26" s="230">
        <v>6992</v>
      </c>
      <c r="F26" s="224" t="s">
        <v>118</v>
      </c>
      <c r="G26" s="231" t="s">
        <v>230</v>
      </c>
      <c r="H26" s="232">
        <v>7</v>
      </c>
      <c r="I26" s="225">
        <v>9492.7010000000009</v>
      </c>
      <c r="J26" s="233">
        <v>0.8322183538699891</v>
      </c>
      <c r="K26" s="245">
        <v>46.888656874371158</v>
      </c>
    </row>
    <row r="27" spans="1:11" ht="16.5">
      <c r="A27" s="252" t="s">
        <v>115</v>
      </c>
      <c r="B27" s="229" t="s">
        <v>240</v>
      </c>
      <c r="C27" s="222" t="s">
        <v>66</v>
      </c>
      <c r="D27" s="223">
        <v>0.80863636363636349</v>
      </c>
      <c r="E27" s="230">
        <v>2847</v>
      </c>
      <c r="F27" s="224" t="s">
        <v>116</v>
      </c>
      <c r="G27" s="231" t="s">
        <v>170</v>
      </c>
      <c r="H27" s="232">
        <v>1</v>
      </c>
      <c r="I27" s="225">
        <v>750.73800000000006</v>
      </c>
      <c r="J27" s="233">
        <v>3.0636520330661292</v>
      </c>
      <c r="K27" s="245">
        <v>60.074220300557577</v>
      </c>
    </row>
    <row r="28" spans="1:11" ht="16.5">
      <c r="A28" s="252" t="s">
        <v>115</v>
      </c>
      <c r="B28" s="229" t="s">
        <v>241</v>
      </c>
      <c r="C28" s="222" t="s">
        <v>68</v>
      </c>
      <c r="D28" s="223">
        <v>0.85669789702789101</v>
      </c>
      <c r="E28" s="230">
        <v>8842</v>
      </c>
      <c r="F28" s="224" t="s">
        <v>117</v>
      </c>
      <c r="G28" s="231" t="s">
        <v>181</v>
      </c>
      <c r="H28" s="232">
        <v>8</v>
      </c>
      <c r="I28" s="225">
        <v>12942.821</v>
      </c>
      <c r="J28" s="233">
        <v>5.4084036239085744</v>
      </c>
      <c r="K28" s="245">
        <v>34.806940465297323</v>
      </c>
    </row>
    <row r="29" spans="1:11" ht="16.5">
      <c r="A29" s="252" t="s">
        <v>115</v>
      </c>
      <c r="B29" s="229" t="s">
        <v>203</v>
      </c>
      <c r="C29" s="222" t="s">
        <v>66</v>
      </c>
      <c r="D29" s="223">
        <v>0.81814814814814807</v>
      </c>
      <c r="E29" s="230">
        <v>946</v>
      </c>
      <c r="F29" s="224" t="s">
        <v>118</v>
      </c>
      <c r="G29" s="231" t="s">
        <v>189</v>
      </c>
      <c r="H29" s="232">
        <v>1</v>
      </c>
      <c r="I29" s="225">
        <v>6598.65</v>
      </c>
      <c r="J29" s="233">
        <v>4.1523644987989972</v>
      </c>
      <c r="K29" s="245">
        <v>35.370871314587077</v>
      </c>
    </row>
    <row r="30" spans="1:11" ht="16.5">
      <c r="A30" s="252" t="s">
        <v>115</v>
      </c>
      <c r="B30" s="229" t="s">
        <v>205</v>
      </c>
      <c r="C30" s="222" t="s">
        <v>66</v>
      </c>
      <c r="D30" s="223">
        <v>0.82791666666666675</v>
      </c>
      <c r="E30" s="230">
        <v>1558</v>
      </c>
      <c r="F30" s="224" t="s">
        <v>118</v>
      </c>
      <c r="G30" s="231" t="s">
        <v>186</v>
      </c>
      <c r="H30" s="232">
        <v>1</v>
      </c>
      <c r="I30" s="225">
        <v>2748.5830000000001</v>
      </c>
      <c r="J30" s="233">
        <v>0.14552953285383777</v>
      </c>
      <c r="K30" s="245">
        <v>61.195168565038784</v>
      </c>
    </row>
    <row r="31" spans="1:11" ht="16.5">
      <c r="A31" s="252" t="s">
        <v>115</v>
      </c>
      <c r="B31" s="229" t="s">
        <v>206</v>
      </c>
      <c r="C31" s="222" t="s">
        <v>68</v>
      </c>
      <c r="D31" s="223">
        <v>0.87760292508407745</v>
      </c>
      <c r="E31" s="230">
        <v>3999</v>
      </c>
      <c r="F31" s="224" t="s">
        <v>116</v>
      </c>
      <c r="G31" s="231" t="s">
        <v>180</v>
      </c>
      <c r="H31" s="232">
        <v>3</v>
      </c>
      <c r="I31" s="225">
        <v>646.83299999999997</v>
      </c>
      <c r="J31" s="233">
        <v>1.3913946876550827</v>
      </c>
      <c r="K31" s="245">
        <v>40.505045351736847</v>
      </c>
    </row>
  </sheetData>
  <mergeCells count="1">
    <mergeCell ref="A2:K2"/>
  </mergeCells>
  <phoneticPr fontId="2" type="noConversion"/>
  <conditionalFormatting sqref="C14:D3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2025-01-03T00:52:42Z</dcterms:modified>
</cp:coreProperties>
</file>