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5EC973D3-3C96-441C-A4D7-D13C9CF35BD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운전자별!$A$4:$BR$12</definedName>
    <definedName name="_xlnm._FilterDatabase" localSheetId="3" hidden="1">차량별!$A$4:$AY$4</definedName>
    <definedName name="_xlnm.Print_Area" localSheetId="4">운전자별!$A$1:$R$12</definedName>
    <definedName name="_xlnm.Print_Area" localSheetId="1">종합!$A$1:$L$133</definedName>
    <definedName name="_xlnm.Print_Area" localSheetId="3">차량별!$A$1:$T$9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F8" i="60" l="1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3" i="12" l="1"/>
  <c r="H123" i="12" l="1"/>
  <c r="G123" i="12"/>
  <c r="F123" i="12"/>
  <c r="D123" i="12"/>
  <c r="J123" i="12"/>
  <c r="I123" i="12"/>
  <c r="E123" i="12"/>
  <c r="B124" i="12"/>
  <c r="B125" i="12"/>
  <c r="I124" i="12" l="1"/>
  <c r="E124" i="12"/>
  <c r="H124" i="12"/>
  <c r="G124" i="12"/>
  <c r="F124" i="12"/>
  <c r="D124" i="12"/>
  <c r="J124" i="12"/>
  <c r="J125" i="12"/>
  <c r="I125" i="12"/>
  <c r="E125" i="12"/>
  <c r="D125" i="12"/>
  <c r="H125" i="12"/>
  <c r="G125" i="12"/>
  <c r="F125" i="12"/>
  <c r="J10" i="12"/>
  <c r="J35" i="12" s="1"/>
  <c r="F59" i="12" a="1"/>
  <c r="H59" i="12" a="1"/>
  <c r="E59" i="12" a="1"/>
  <c r="I59" i="12" a="1"/>
  <c r="N59" i="12" a="1"/>
  <c r="G59" i="12" a="1"/>
  <c r="D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<sst xmlns="http://schemas.openxmlformats.org/spreadsheetml/2006/main" count="671" uniqueCount="247">
  <si>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</si>
  <si>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</si>
  <si>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</si>
  <si>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</si>
  <si>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</si>
  <si>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</si>
  <si>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</si>
  <si>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</si>
  <si>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</si>
  <si>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</si>
  <si>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</si>
  <si>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</si>
  <si>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</si>
  <si>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</si>
  <si>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</si>
  <si>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</si>
  <si>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</si>
  <si>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</si>
  <si>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</si>
  <si>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</si>
  <si>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</si>
  <si>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</si>
  <si>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</si>
  <si>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</si>
  <si>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</si>
  <si>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</si>
  <si>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</si>
  <si>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</si>
  <si>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</si>
  <si>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</si>
  <si>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</si>
  <si>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</si>
  <si>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</si>
  <si>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</si>
  <si>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</si>
  <si>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</si>
  <si>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</si>
  <si>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</si>
  <si>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</si>
  <si>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</si>
  <si>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</si>
  <si>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</si>
  <si>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</si>
  <si>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</si>
  <si>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</si>
  <si>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</si>
  <si>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</si>
  <si>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</si>
  <si>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</si>
  <si>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</si>
  <si>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</si>
  <si>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</si>
  <si>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</si>
  <si>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</si>
  <si>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</si>
  <si>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</si>
  <si>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</si>
  <si>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</si>
  <si>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</si>
  <si>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</si>
  <si>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</si>
  <si>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</si>
  <si>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</si>
  <si>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</si>
  <si>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</si>
  <si>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</si>
  <si>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</si>
  <si>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</si>
  <si>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</si>
  <si>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</si>
  <si>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</si>
  <si>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</si>
  <si>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</si>
  <si>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</si>
  <si>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</si>
  <si>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</si>
  <si>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</si>
  <si>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</si>
  <si>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</si>
  <si>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</si>
  <si>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</si>
  <si>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</si>
  <si>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</si>
  <si>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</si>
  <si>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</si>
  <si>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</si>
  <si>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</si>
  <si>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</si>
  <si>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</si>
  <si>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</si>
  <si>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</si>
  <si>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</si>
  <si>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</si>
  <si>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</si>
  <si>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</si>
  <si>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</si>
  <si>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</si>
  <si>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</si>
  <si>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</si>
  <si>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</si>
  <si>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</si>
  <si>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</si>
  <si>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</si>
  <si>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</si>
  <si>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</si>
  <si>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</si>
  <si>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</si>
  <si>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</si>
  <si>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</si>
  <si>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</si>
  <si>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</si>
  <si>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</si>
  <si>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</si>
  <si>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</si>
  <si>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</si>
  <si>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마니교통</t>
  </si>
  <si>
    <t>42</t>
  </si>
  <si>
    <t>47</t>
  </si>
  <si>
    <t>81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</si>
  <si>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</si>
  <si>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</si>
  <si>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</si>
  <si>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</si>
  <si>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</si>
  <si>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</si>
  <si>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</si>
  <si>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</si>
  <si>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</si>
  <si>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</si>
  <si>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</si>
  <si>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</si>
  <si>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</si>
  <si>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</si>
  <si>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</si>
  <si>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</si>
  <si>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</si>
  <si>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</si>
  <si>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</si>
  <si>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</si>
  <si>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</si>
  <si>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</si>
  <si>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</si>
  <si>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</si>
  <si>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</si>
  <si>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</si>
  <si>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</si>
  <si>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</si>
  <si>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</si>
  <si>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</si>
  <si>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</si>
  <si>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</si>
  <si>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</si>
  <si>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</si>
  <si>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</si>
  <si>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</si>
  <si>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</si>
  <si>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</si>
  <si>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</si>
  <si>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</si>
  <si>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</si>
  <si>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</si>
  <si>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</si>
  <si>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</si>
  <si>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마니교통</t>
    <phoneticPr fontId="2" type="noConversion"/>
  </si>
  <si>
    <t>4747</t>
  </si>
  <si>
    <t>저상</t>
  </si>
  <si>
    <t>73아1255</t>
  </si>
  <si>
    <t>70바1273</t>
  </si>
  <si>
    <t>8181</t>
  </si>
  <si>
    <t>마니교통81C1</t>
  </si>
  <si>
    <t>70바1274</t>
  </si>
  <si>
    <t>70바1284</t>
  </si>
  <si>
    <t>70바2496</t>
  </si>
  <si>
    <t>김정만</t>
  </si>
  <si>
    <t>나종식</t>
  </si>
  <si>
    <t>박상식</t>
  </si>
  <si>
    <t>오현규</t>
  </si>
  <si>
    <t>이강우</t>
  </si>
  <si>
    <t>조형만</t>
  </si>
  <si>
    <t>=</t>
  </si>
  <si>
    <t>0%(0명)</t>
  </si>
  <si>
    <t>인천전체</t>
  </si>
  <si>
    <t>개선율(유카전)</t>
  </si>
  <si>
    <t>마니교통81B1</t>
  </si>
  <si>
    <t>▲</t>
  </si>
  <si>
    <t>순위</t>
  </si>
  <si>
    <t>S</t>
  </si>
  <si>
    <t>C</t>
    <phoneticPr fontId="2" type="noConversion"/>
  </si>
  <si>
    <t>민학기</t>
  </si>
  <si>
    <t>마니교통47C1</t>
  </si>
  <si>
    <t>마니교통81D1</t>
  </si>
  <si>
    <t>채수범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</si>
  <si>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</si>
  <si>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</si>
  <si>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</si>
  <si>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</si>
  <si>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</si>
  <si>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</si>
  <si>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</si>
  <si>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8181B</t>
  </si>
  <si>
    <t>마니교통81B2</t>
  </si>
  <si>
    <t>8181C</t>
  </si>
  <si>
    <t>마니교통47D1</t>
  </si>
  <si>
    <t>8181D</t>
  </si>
  <si>
    <t>대비</t>
  </si>
  <si>
    <t>4747C</t>
  </si>
  <si>
    <t>분석기간: 25.01.01~25.01.31</t>
  </si>
  <si>
    <t>25'01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</si>
  <si>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</si>
  <si>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</si>
  <si>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</si>
  <si>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</si>
  <si>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</si>
  <si>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</si>
  <si>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</si>
  <si>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</si>
  <si>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</si>
  <si>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</si>
  <si>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</si>
  <si>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</si>
  <si>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</si>
  <si>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29위/(32개사)</t>
  </si>
  <si>
    <t>11%(1명)</t>
  </si>
  <si>
    <t>22%(2명)</t>
  </si>
  <si>
    <t>33%(2명)</t>
  </si>
  <si>
    <t>33%(3명)</t>
  </si>
  <si>
    <t>33%(1명)</t>
  </si>
  <si>
    <t>100%(1명)</t>
  </si>
  <si>
    <t>예비</t>
  </si>
  <si>
    <t>예비예비</t>
  </si>
  <si>
    <t>마니교통예비D3</t>
  </si>
  <si>
    <t>5082988552.46</t>
  </si>
  <si>
    <t>50837872702.132</t>
  </si>
  <si>
    <t>50811481300.673</t>
  </si>
  <si>
    <t>8181A</t>
  </si>
  <si>
    <t>마니교통81A1</t>
  </si>
  <si>
    <t>50870143225.822</t>
  </si>
  <si>
    <t>예비예비D</t>
  </si>
  <si>
    <t>5083084663.776</t>
  </si>
  <si>
    <t>50825321303.526</t>
  </si>
  <si>
    <t>마니교통예비D6</t>
  </si>
  <si>
    <t>5085569861.535</t>
  </si>
  <si>
    <t>50845476274.003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</si>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</sst>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9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8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9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8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9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177" fontId="45" fillId="5" borderId="40" xfId="1" applyNumberFormat="1" applyFont="1" applyFill="1" applyBorder="1" applyAlignment="1">
      <alignment horizontal="center" vertical="center" wrapText="1"/>
    </xf>
    <xf numFmtId="177" fontId="45" fillId="9" borderId="40" xfId="1" applyNumberFormat="1" applyFont="1" applyFill="1" applyBorder="1" applyAlignment="1">
      <alignment horizontal="center" vertical="center" wrapText="1"/>
    </xf>
    <xf numFmtId="0" fontId="41" fillId="5" borderId="41" xfId="0" applyFont="1" applyFill="1" applyBorder="1" applyAlignment="1">
      <alignment horizontal="center" vertical="center"/>
    </xf>
    <xf numFmtId="0" fontId="41" fillId="8" borderId="44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 wrapText="1"/>
    </xf>
    <xf numFmtId="0" fontId="57" fillId="8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/>
    </xf>
    <xf numFmtId="185" fontId="68" fillId="0" borderId="48" xfId="0" applyNumberFormat="1" applyFont="1" applyBorder="1" applyAlignment="1">
      <alignment horizontal="center" vertical="center"/>
    </xf>
    <xf numFmtId="185" fontId="68" fillId="0" borderId="49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0" fontId="50" fillId="12" borderId="0" xfId="0" applyFont="1" applyFill="1" applyAlignment="1">
      <alignment horizontal="center" vertical="center"/>
    </xf>
    <xf numFmtId="193" fontId="41" fillId="8" borderId="27" xfId="568" applyNumberFormat="1" applyFont="1" applyFill="1" applyBorder="1" applyAlignment="1">
      <alignment horizontal="center" vertical="center"/>
    </xf>
    <xf numFmtId="177" fontId="42" fillId="0" borderId="28" xfId="4" applyNumberFormat="1" applyFont="1" applyBorder="1" applyAlignment="1">
      <alignment horizontal="center" vertical="center" wrapText="1"/>
    </xf>
    <xf numFmtId="177" fontId="43" fillId="9" borderId="28" xfId="4" applyNumberFormat="1" applyFont="1" applyFill="1" applyBorder="1" applyAlignment="1">
      <alignment horizontal="center" vertical="center" wrapText="1"/>
    </xf>
    <xf numFmtId="9" fontId="43" fillId="0" borderId="29" xfId="569" applyFont="1" applyBorder="1" applyAlignment="1">
      <alignment horizontal="center" vertical="center"/>
    </xf>
    <xf numFmtId="194" fontId="41" fillId="8" borderId="22" xfId="568" applyNumberFormat="1" applyFont="1" applyFill="1" applyBorder="1" applyAlignment="1">
      <alignment horizontal="center" vertical="center"/>
    </xf>
    <xf numFmtId="9" fontId="75" fillId="0" borderId="24" xfId="569" applyFont="1" applyBorder="1" applyAlignment="1">
      <alignment horizontal="center" vertical="center"/>
    </xf>
    <xf numFmtId="178" fontId="75" fillId="0" borderId="24" xfId="569" applyNumberFormat="1" applyFont="1" applyBorder="1" applyAlignment="1">
      <alignment horizontal="center" vertical="center"/>
    </xf>
    <xf numFmtId="0" fontId="74" fillId="8" borderId="22" xfId="568" applyFont="1" applyFill="1" applyBorder="1" applyAlignment="1">
      <alignment horizontal="center" vertical="center"/>
    </xf>
    <xf numFmtId="178" fontId="42" fillId="0" borderId="23" xfId="569" applyNumberFormat="1" applyFont="1" applyBorder="1" applyAlignment="1">
      <alignment horizontal="right" vertical="center" wrapText="1"/>
    </xf>
    <xf numFmtId="10" fontId="43" fillId="9" borderId="23" xfId="569" applyNumberFormat="1" applyFont="1" applyFill="1" applyBorder="1" applyAlignment="1">
      <alignment horizontal="center" vertical="center" wrapText="1"/>
    </xf>
    <xf numFmtId="178" fontId="43" fillId="0" borderId="24" xfId="569" applyNumberFormat="1" applyFont="1" applyBorder="1" applyAlignment="1">
      <alignment horizontal="right" vertical="center"/>
    </xf>
    <xf numFmtId="0" fontId="41" fillId="8" borderId="25" xfId="568" applyFont="1" applyFill="1" applyBorder="1" applyAlignment="1">
      <alignment horizontal="center" vertical="center"/>
    </xf>
    <xf numFmtId="10" fontId="42" fillId="0" borderId="26" xfId="569" applyNumberFormat="1" applyFont="1" applyBorder="1" applyAlignment="1">
      <alignment horizontal="center" vertical="center" wrapText="1"/>
    </xf>
    <xf numFmtId="187" fontId="53" fillId="9" borderId="26" xfId="569" applyNumberFormat="1" applyFont="1" applyFill="1" applyBorder="1" applyAlignment="1">
      <alignment horizontal="centerContinuous" vertical="center"/>
    </xf>
    <xf numFmtId="187" fontId="53" fillId="9" borderId="50" xfId="569" applyNumberFormat="1" applyFont="1" applyFill="1" applyBorder="1" applyAlignment="1">
      <alignment horizontal="centerContinuous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76" fillId="0" borderId="0" xfId="562" applyNumberFormat="1" applyFont="1">
      <alignment vertical="center"/>
    </xf>
    <xf numFmtId="0" fontId="77" fillId="0" borderId="0" xfId="562" applyNumberFormat="1" applyFont="1">
      <alignment vertical="center"/>
    </xf>
    <xf numFmtId="9" fontId="76" fillId="0" borderId="0" xfId="563" applyFont="1" applyFill="1" applyBorder="1" applyAlignment="1">
      <alignment horizontal="center" vertical="center"/>
    </xf>
    <xf numFmtId="0" fontId="78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1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58" fillId="16" borderId="0" xfId="562" applyNumberFormat="1" applyFont="1" applyFill="1">
      <alignment vertical="center"/>
    </xf>
    <xf numFmtId="0" fontId="6" fillId="16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0" fontId="54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86" fillId="15" borderId="0" xfId="562" applyNumberFormat="1" applyFont="1" applyFill="1">
      <alignment vertical="center"/>
    </xf>
    <xf numFmtId="195" fontId="86" fillId="15" borderId="0" xfId="562" applyNumberFormat="1" applyFont="1" applyFill="1" applyAlignment="1">
      <alignment horizontal="left" vertical="center"/>
    </xf>
    <xf numFmtId="10" fontId="86" fillId="15" borderId="0" xfId="563" applyNumberFormat="1" applyFont="1" applyFill="1" applyBorder="1">
      <alignment vertical="center"/>
    </xf>
    <xf numFmtId="179" fontId="86" fillId="15" borderId="0" xfId="4" applyNumberFormat="1" applyFont="1" applyFill="1" applyBorder="1">
      <alignment vertical="center"/>
    </xf>
    <xf numFmtId="181" fontId="86" fillId="15" borderId="0" xfId="4" applyNumberFormat="1" applyFont="1" applyFill="1" applyBorder="1">
      <alignment vertical="center"/>
    </xf>
    <xf numFmtId="177" fontId="87" fillId="15" borderId="0" xfId="4" applyNumberFormat="1" applyFont="1" applyFill="1" applyBorder="1">
      <alignment vertical="center"/>
    </xf>
    <xf numFmtId="185" fontId="86" fillId="0" borderId="0" xfId="562" applyNumberFormat="1" applyFont="1">
      <alignment vertical="center"/>
    </xf>
    <xf numFmtId="195" fontId="86" fillId="0" borderId="0" xfId="562" applyNumberFormat="1" applyFont="1" applyAlignment="1">
      <alignment horizontal="left" vertical="center"/>
    </xf>
    <xf numFmtId="10" fontId="86" fillId="0" borderId="0" xfId="563" applyNumberFormat="1" applyFont="1" applyFill="1" applyBorder="1">
      <alignment vertical="center"/>
    </xf>
    <xf numFmtId="179" fontId="86" fillId="0" borderId="0" xfId="4" applyNumberFormat="1" applyFont="1" applyFill="1" applyBorder="1">
      <alignment vertical="center"/>
    </xf>
    <xf numFmtId="181" fontId="86" fillId="0" borderId="0" xfId="4" applyNumberFormat="1" applyFont="1" applyFill="1" applyBorder="1">
      <alignment vertical="center"/>
    </xf>
    <xf numFmtId="177" fontId="87" fillId="0" borderId="0" xfId="4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278-4124-A277-0E9BD28EA5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8-48DC-8FB7-2E97535DEBF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155-4114-9CF1-B499BA4FFA5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B1-4BCF-AEBC-28B8DD7722A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3A8F-4F07-8601-2822EA896FAA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A8F-4F07-8601-2822EA896F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1.9707336704401668</c:v>
                </c:pt>
                <c:pt idx="5">
                  <c:v>1.8148324394926365</c:v>
                </c:pt>
                <c:pt idx="6">
                  <c:v>1.8401091407573849</c:v>
                </c:pt>
                <c:pt idx="7">
                  <c:v>1.7542047839820718</c:v>
                </c:pt>
                <c:pt idx="8">
                  <c:v>1.7704412824101432</c:v>
                </c:pt>
                <c:pt idx="9">
                  <c:v>1.8915155438898799</c:v>
                </c:pt>
                <c:pt idx="10">
                  <c:v>1.8261005725629373</c:v>
                </c:pt>
                <c:pt idx="11">
                  <c:v>1.8151154774227365</c:v>
                </c:pt>
                <c:pt idx="12">
                  <c:v>1.8232796737383008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0.22222222222222221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0.33333333333333331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42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347383</xdr:colOff>
      <xdr:row>17</xdr:row>
      <xdr:rowOff>33618</xdr:rowOff>
    </xdr:from>
    <xdr:to>
      <xdr:col>6</xdr:col>
      <xdr:colOff>515471</xdr:colOff>
      <xdr:row>17</xdr:row>
      <xdr:rowOff>89647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 flipV="1">
          <a:off x="4874559" y="5423647"/>
          <a:ext cx="168088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172572</xdr:colOff>
      <xdr:row>15</xdr:row>
      <xdr:rowOff>268939</xdr:rowOff>
    </xdr:from>
    <xdr:to>
      <xdr:col>6</xdr:col>
      <xdr:colOff>862853</xdr:colOff>
      <xdr:row>16</xdr:row>
      <xdr:rowOff>273424</xdr:rowOff>
    </xdr:to>
    <xdr:sp macro="" textlink="$K$23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699748" y="5076263"/>
          <a:ext cx="690281" cy="29583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100853</xdr:colOff>
      <xdr:row>17</xdr:row>
      <xdr:rowOff>11206</xdr:rowOff>
    </xdr:from>
    <xdr:to>
      <xdr:col>6</xdr:col>
      <xdr:colOff>291353</xdr:colOff>
      <xdr:row>17</xdr:row>
      <xdr:rowOff>89647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>
          <a:off x="4628029" y="5401235"/>
          <a:ext cx="190500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396688</xdr:colOff>
      <xdr:row>15</xdr:row>
      <xdr:rowOff>161369</xdr:rowOff>
    </xdr:from>
    <xdr:to>
      <xdr:col>6</xdr:col>
      <xdr:colOff>553575</xdr:colOff>
      <xdr:row>17</xdr:row>
      <xdr:rowOff>60518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4049806" y="49686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2309AFB-9DE7-4B79-9886-1A1E3DEB007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80" t="s">
        <v>206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91" t="s">
        <v>38</v>
      </c>
      <c r="D4" s="291"/>
      <c r="E4" s="62" t="s">
        <v>110</v>
      </c>
      <c r="F4" s="62" t="s">
        <v>64</v>
      </c>
      <c r="G4" s="228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207</v>
      </c>
      <c r="C5" s="292" t="s">
        <v>163</v>
      </c>
      <c r="D5" s="292"/>
      <c r="E5" s="63">
        <v>3</v>
      </c>
      <c r="F5" s="64">
        <v>8</v>
      </c>
      <c r="G5" s="93" t="s">
        <v>69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1"/>
    </row>
    <row r="7" spans="1:28" ht="16.5" customHeight="1">
      <c r="B7" s="52" t="s">
        <v>124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마니교통</v>
      </c>
      <c r="K10" s="193" t="s">
        <v>92</v>
      </c>
      <c r="X10" s="281"/>
      <c r="Z10" s="39"/>
      <c r="AA10" s="39"/>
      <c r="AB10" s="39"/>
    </row>
    <row r="11" spans="1:28" ht="23.25" customHeight="1" thickTop="1">
      <c r="G11" s="6"/>
      <c r="H11" s="229" t="s">
        <v>218</v>
      </c>
      <c r="I11" s="230">
        <v>2.0099999999999998</v>
      </c>
      <c r="J11" s="231">
        <v>1.7423246681955449</v>
      </c>
      <c r="K11" s="232"/>
      <c r="M11" s="2"/>
      <c r="Y11" s="244"/>
      <c r="Z11" s="245"/>
      <c r="AA11" s="246"/>
      <c r="AB11" s="39"/>
    </row>
    <row r="12" spans="1:28" ht="23.25" customHeight="1">
      <c r="G12" s="6"/>
      <c r="H12" s="233" t="s">
        <v>219</v>
      </c>
      <c r="I12" s="230">
        <v>2.3662575846193561</v>
      </c>
      <c r="J12" s="231">
        <v>1.9679720756638464</v>
      </c>
      <c r="K12" s="234">
        <v>0.12950939143965368</v>
      </c>
      <c r="M12" s="246"/>
      <c r="Y12" s="244"/>
      <c r="Z12" s="245"/>
      <c r="AA12" s="246"/>
      <c r="AB12" s="39"/>
    </row>
    <row r="13" spans="1:28" ht="23.25" customHeight="1">
      <c r="G13" s="6"/>
      <c r="H13" s="233" t="s">
        <v>208</v>
      </c>
      <c r="I13" s="230">
        <v>2.37</v>
      </c>
      <c r="J13" s="231">
        <v>2.0569053104539212</v>
      </c>
      <c r="K13" s="235">
        <v>4.519029303811406E-2</v>
      </c>
      <c r="M13" s="246"/>
      <c r="Y13" s="244"/>
      <c r="Z13" s="245"/>
      <c r="AA13" s="246"/>
      <c r="AB13" s="39"/>
    </row>
    <row r="14" spans="1:28" ht="23.25" customHeight="1">
      <c r="G14" s="6"/>
      <c r="H14" s="233" t="s">
        <v>209</v>
      </c>
      <c r="I14" s="230">
        <v>2.33</v>
      </c>
      <c r="J14" s="231">
        <v>2.0314190132020662</v>
      </c>
      <c r="K14" s="235">
        <v>-1.2390603068758055E-2</v>
      </c>
      <c r="M14" s="246"/>
      <c r="Y14" s="244"/>
      <c r="Z14" s="245"/>
      <c r="AA14" s="246"/>
      <c r="AB14" s="39"/>
    </row>
    <row r="15" spans="1:28" ht="23.25" customHeight="1">
      <c r="G15" s="6"/>
      <c r="H15" s="233" t="s">
        <v>210</v>
      </c>
      <c r="I15" s="230">
        <v>2.2850259626150282</v>
      </c>
      <c r="J15" s="231">
        <v>1.9707336704401668</v>
      </c>
      <c r="K15" s="235">
        <v>-2.9873375393017931E-2</v>
      </c>
      <c r="M15" s="246"/>
      <c r="Y15" s="244"/>
      <c r="Z15" s="245"/>
      <c r="AA15" s="246"/>
      <c r="AB15" s="39"/>
    </row>
    <row r="16" spans="1:28" ht="23.25" customHeight="1">
      <c r="G16" s="6"/>
      <c r="H16" s="233" t="s">
        <v>211</v>
      </c>
      <c r="I16" s="230">
        <v>2.0664933427553414</v>
      </c>
      <c r="J16" s="231">
        <v>1.8148324394926365</v>
      </c>
      <c r="K16" s="235">
        <v>-7.9108219078993791E-2</v>
      </c>
      <c r="M16" s="246"/>
      <c r="Y16" s="244"/>
      <c r="Z16" s="245"/>
      <c r="AA16" s="246"/>
      <c r="AB16" s="39"/>
    </row>
    <row r="17" spans="2:28" ht="23.25" customHeight="1">
      <c r="G17" s="6"/>
      <c r="H17" s="233" t="s">
        <v>212</v>
      </c>
      <c r="I17" s="230">
        <v>2.13</v>
      </c>
      <c r="J17" s="231">
        <v>1.8401091407573849</v>
      </c>
      <c r="K17" s="235">
        <v>1.3927842986879213E-2</v>
      </c>
      <c r="M17" s="246"/>
      <c r="Y17" s="244"/>
      <c r="Z17" s="245"/>
      <c r="AA17" s="246"/>
      <c r="AB17" s="39"/>
    </row>
    <row r="18" spans="2:28" ht="23.25" customHeight="1">
      <c r="G18" s="6"/>
      <c r="H18" s="233" t="s">
        <v>213</v>
      </c>
      <c r="I18" s="230">
        <v>2.08</v>
      </c>
      <c r="J18" s="231">
        <v>1.7542047839820718</v>
      </c>
      <c r="K18" s="235">
        <v>-4.6684381307923406E-2</v>
      </c>
      <c r="M18" s="246"/>
      <c r="Y18" s="244"/>
      <c r="Z18" s="245"/>
      <c r="AA18" s="246"/>
      <c r="AB18" s="39"/>
    </row>
    <row r="19" spans="2:28" ht="23.25" customHeight="1">
      <c r="G19" s="6"/>
      <c r="H19" s="233" t="s">
        <v>214</v>
      </c>
      <c r="I19" s="230">
        <v>2.13</v>
      </c>
      <c r="J19" s="231">
        <v>1.7704412824101432</v>
      </c>
      <c r="K19" s="235">
        <v>9.2557599753058106E-3</v>
      </c>
      <c r="M19" s="246"/>
      <c r="Y19" s="244"/>
      <c r="Z19" s="245"/>
      <c r="AA19" s="246"/>
      <c r="AB19" s="39"/>
    </row>
    <row r="20" spans="2:28" ht="23.25" customHeight="1">
      <c r="G20" s="6"/>
      <c r="H20" s="233" t="s">
        <v>215</v>
      </c>
      <c r="I20" s="230">
        <v>2.25</v>
      </c>
      <c r="J20" s="231">
        <v>1.8915155438898799</v>
      </c>
      <c r="K20" s="235">
        <v>6.8386487980508059E-2</v>
      </c>
      <c r="M20" s="246"/>
      <c r="Y20" s="244"/>
      <c r="Z20" s="245"/>
      <c r="AA20" s="246"/>
      <c r="AB20" s="39"/>
    </row>
    <row r="21" spans="2:28" ht="23.25" customHeight="1">
      <c r="G21" s="6"/>
      <c r="H21" s="233" t="s">
        <v>216</v>
      </c>
      <c r="I21" s="230">
        <v>2.17</v>
      </c>
      <c r="J21" s="231">
        <v>1.8261005725629373</v>
      </c>
      <c r="K21" s="235">
        <v>-3.4583364402291594E-2</v>
      </c>
      <c r="M21" s="246"/>
      <c r="Y21" s="244"/>
      <c r="Z21" s="245"/>
      <c r="AA21" s="246"/>
      <c r="AB21" s="39"/>
    </row>
    <row r="22" spans="2:28" ht="23.25" customHeight="1">
      <c r="G22" s="6"/>
      <c r="H22" s="233" t="s">
        <v>217</v>
      </c>
      <c r="I22" s="230">
        <v>2.25</v>
      </c>
      <c r="J22" s="231">
        <v>1.8151154774227365</v>
      </c>
      <c r="K22" s="235">
        <v>-6.0156024839219668E-3</v>
      </c>
      <c r="M22" s="246"/>
      <c r="Y22" s="244"/>
      <c r="Z22" s="245"/>
      <c r="AA22" s="246"/>
      <c r="AB22" s="39"/>
    </row>
    <row r="23" spans="2:28" ht="23.25" customHeight="1">
      <c r="G23" s="6"/>
      <c r="H23" s="233" t="s">
        <v>220</v>
      </c>
      <c r="I23" s="230">
        <v>2.27</v>
      </c>
      <c r="J23" s="231">
        <v>1.8232796737383008</v>
      </c>
      <c r="K23" s="235">
        <v>4.4978936145465553E-3</v>
      </c>
      <c r="M23" s="246"/>
      <c r="Y23" s="244"/>
      <c r="Z23" s="245"/>
      <c r="AA23" s="246"/>
      <c r="AB23" s="39"/>
    </row>
    <row r="24" spans="2:28" ht="23.25" customHeight="1">
      <c r="G24" s="6"/>
      <c r="H24" s="236" t="s">
        <v>182</v>
      </c>
      <c r="I24" s="237">
        <v>0.12935323383084585</v>
      </c>
      <c r="J24" s="238">
        <v>4.6463788879599344E-2</v>
      </c>
      <c r="K24" s="239">
        <v>-8.2889444951246505E-2</v>
      </c>
      <c r="M24" s="246"/>
      <c r="Y24" s="244"/>
      <c r="Z24" s="245"/>
      <c r="AA24" s="246"/>
      <c r="AB24" s="39"/>
    </row>
    <row r="25" spans="2:28" ht="23.25" customHeight="1">
      <c r="H25" s="240" t="s">
        <v>185</v>
      </c>
      <c r="I25" s="241"/>
      <c r="J25" s="242" t="s">
        <v>221</v>
      </c>
      <c r="K25" s="243"/>
      <c r="M25" s="246"/>
      <c r="X25" s="2"/>
      <c r="Y25" s="2"/>
      <c r="AB25" s="39"/>
    </row>
    <row r="26" spans="2:28" ht="9" customHeight="1">
      <c r="M26" s="246"/>
      <c r="X26" s="2"/>
      <c r="Y26" s="2"/>
      <c r="AB26" s="246"/>
    </row>
    <row r="27" spans="2:28" ht="16.5" customHeight="1">
      <c r="B27" s="52" t="s">
        <v>125</v>
      </c>
      <c r="C27" s="52"/>
      <c r="D27" s="51"/>
      <c r="E27" s="51"/>
      <c r="F27" s="51"/>
      <c r="G27" s="51"/>
      <c r="H27" s="51"/>
      <c r="I27" s="51"/>
      <c r="J27" s="51"/>
      <c r="K27" s="51"/>
      <c r="M27" s="246"/>
      <c r="X27" s="2"/>
      <c r="Y27" s="2"/>
      <c r="AB27" s="246"/>
    </row>
    <row r="28" spans="2:28" ht="27.75" customHeight="1">
      <c r="B28" s="56" t="s">
        <v>62</v>
      </c>
      <c r="C28" s="56" t="s">
        <v>99</v>
      </c>
      <c r="D28" s="56" t="s">
        <v>101</v>
      </c>
      <c r="E28" s="56" t="s">
        <v>102</v>
      </c>
      <c r="F28" s="56" t="s">
        <v>103</v>
      </c>
      <c r="G28" s="56" t="s">
        <v>104</v>
      </c>
      <c r="H28" s="56" t="s">
        <v>6</v>
      </c>
      <c r="I28" s="56" t="s">
        <v>7</v>
      </c>
      <c r="J28" s="56" t="s">
        <v>105</v>
      </c>
      <c r="K28" s="56" t="s">
        <v>71</v>
      </c>
      <c r="M28" s="246"/>
      <c r="X28" s="2"/>
      <c r="Y28" s="2"/>
      <c r="AB28" s="246"/>
    </row>
    <row r="29" spans="2:28" ht="23.25" customHeight="1">
      <c r="B29" s="75" t="s">
        <v>181</v>
      </c>
      <c r="C29" s="76">
        <v>1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69</v>
      </c>
      <c r="M29" s="246"/>
      <c r="N29" s="283" t="s">
        <v>115</v>
      </c>
      <c r="Y29" s="2"/>
    </row>
    <row r="30" spans="2:28" ht="22.5" customHeight="1">
      <c r="B30" s="222" t="s">
        <v>115</v>
      </c>
      <c r="C30" s="68">
        <v>1</v>
      </c>
      <c r="D30" s="69">
        <v>5.5325530112404618E-2</v>
      </c>
      <c r="E30" s="69">
        <v>0.38224912125562815</v>
      </c>
      <c r="F30" s="69">
        <v>0.23287873298036849</v>
      </c>
      <c r="G30" s="70">
        <v>17.512799999999999</v>
      </c>
      <c r="H30" s="71">
        <v>0.78776918416012143</v>
      </c>
      <c r="I30" s="71">
        <v>21.61054452951614</v>
      </c>
      <c r="J30" s="72">
        <v>1.8232796737383008</v>
      </c>
      <c r="K30" s="73" t="s">
        <v>69</v>
      </c>
      <c r="M30" s="246"/>
      <c r="N30" s="39" t="s">
        <v>69</v>
      </c>
      <c r="O30" s="39">
        <v>8</v>
      </c>
      <c r="Y30" s="2"/>
    </row>
    <row r="31" spans="2:28" ht="22.5" customHeight="1">
      <c r="B31" s="53" t="s">
        <v>204</v>
      </c>
      <c r="C31" s="53"/>
      <c r="D31" s="66">
        <v>1.0384257916434367</v>
      </c>
      <c r="E31" s="66">
        <v>3.5314363838504725E-2</v>
      </c>
      <c r="F31" s="66">
        <v>0.19982550199915461</v>
      </c>
      <c r="G31" s="66">
        <v>0.37677307520282866</v>
      </c>
      <c r="H31" s="66">
        <v>0.26367501860470499</v>
      </c>
      <c r="I31" s="66">
        <v>0.17610800736520349</v>
      </c>
      <c r="J31" s="66">
        <v>-0.19777528064133632</v>
      </c>
      <c r="K31" s="67" t="s">
        <v>221</v>
      </c>
      <c r="M31" s="2" t="s">
        <v>186</v>
      </c>
      <c r="N31" s="284">
        <v>0</v>
      </c>
      <c r="O31" s="39">
        <v>0</v>
      </c>
      <c r="X31" s="2"/>
      <c r="Y31" s="2"/>
    </row>
    <row r="32" spans="2:28" ht="22.5" customHeight="1">
      <c r="M32" s="2" t="s">
        <v>66</v>
      </c>
      <c r="N32" s="284">
        <v>0.1111111111111111</v>
      </c>
      <c r="O32" s="39">
        <v>1</v>
      </c>
      <c r="X32" s="2"/>
      <c r="Y32" s="2"/>
    </row>
    <row r="33" spans="2:28" ht="17.25" customHeight="1">
      <c r="B33" s="52" t="s">
        <v>126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68</v>
      </c>
      <c r="N33" s="284">
        <v>0.22222222222222221</v>
      </c>
      <c r="O33" s="39">
        <v>2</v>
      </c>
      <c r="X33" s="2"/>
      <c r="Y33" s="2"/>
    </row>
    <row r="34" spans="2:28" ht="22.5" customHeight="1">
      <c r="B34" s="60"/>
      <c r="C34" s="60"/>
      <c r="M34" s="2" t="s">
        <v>69</v>
      </c>
      <c r="N34" s="284">
        <v>0.33333333333333331</v>
      </c>
      <c r="O34" s="39">
        <v>2</v>
      </c>
      <c r="X34" s="2"/>
      <c r="Y34" s="2"/>
    </row>
    <row r="35" spans="2:28" ht="22.5" customHeight="1" thickBot="1">
      <c r="H35" s="194" t="s">
        <v>90</v>
      </c>
      <c r="I35" s="195" t="s">
        <v>91</v>
      </c>
      <c r="J35" s="196" t="str">
        <f>J10</f>
        <v>마니교통</v>
      </c>
      <c r="K35" s="197" t="s">
        <v>114</v>
      </c>
      <c r="M35" s="2" t="s">
        <v>67</v>
      </c>
      <c r="N35" s="284">
        <v>0.33333333333333331</v>
      </c>
      <c r="O35" s="39">
        <v>3</v>
      </c>
      <c r="X35" s="2"/>
      <c r="Y35" s="2"/>
    </row>
    <row r="36" spans="2:28" ht="22.5" customHeight="1" thickTop="1">
      <c r="H36" s="202" t="s">
        <v>108</v>
      </c>
      <c r="I36" s="203" t="s">
        <v>69</v>
      </c>
      <c r="J36" s="204" t="s">
        <v>69</v>
      </c>
      <c r="K36" s="205"/>
      <c r="M36" s="2" t="s">
        <v>70</v>
      </c>
      <c r="N36" s="284">
        <v>0</v>
      </c>
      <c r="O36" s="39">
        <v>0</v>
      </c>
      <c r="X36" s="2"/>
      <c r="Z36" s="39"/>
      <c r="AA36" s="39"/>
      <c r="AB36" s="39"/>
    </row>
    <row r="37" spans="2:28" ht="21" customHeight="1">
      <c r="H37" s="198" t="s">
        <v>93</v>
      </c>
      <c r="I37" s="199">
        <v>0.11199754525928199</v>
      </c>
      <c r="J37" s="200" t="s">
        <v>180</v>
      </c>
      <c r="K37" s="201">
        <v>-0.11199754525928199</v>
      </c>
      <c r="M37" s="2"/>
      <c r="X37" s="2"/>
      <c r="Z37" s="39"/>
      <c r="AA37" s="39"/>
      <c r="AB37" s="39"/>
    </row>
    <row r="38" spans="2:28" ht="21" customHeight="1">
      <c r="H38" s="182" t="s">
        <v>94</v>
      </c>
      <c r="I38" s="174">
        <v>0.11383860079779073</v>
      </c>
      <c r="J38" s="183" t="s">
        <v>222</v>
      </c>
      <c r="K38" s="184">
        <v>-2.7274896866796294E-3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95</v>
      </c>
      <c r="I39" s="174">
        <v>0.18103712795335994</v>
      </c>
      <c r="J39" s="183" t="s">
        <v>223</v>
      </c>
      <c r="K39" s="184">
        <v>4.1185094268862271E-2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98</v>
      </c>
      <c r="I40" s="174">
        <v>0.23289352562135623</v>
      </c>
      <c r="J40" s="183" t="s">
        <v>224</v>
      </c>
      <c r="K40" s="184">
        <v>0.10043980771197708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96</v>
      </c>
      <c r="I41" s="174">
        <v>0.20589137772322799</v>
      </c>
      <c r="J41" s="183" t="s">
        <v>225</v>
      </c>
      <c r="K41" s="184">
        <v>0.12744195561010532</v>
      </c>
      <c r="L41" s="4"/>
      <c r="M41" s="2"/>
      <c r="X41" s="2"/>
      <c r="Z41" s="39"/>
      <c r="AA41" s="39"/>
      <c r="AB41" s="39"/>
    </row>
    <row r="42" spans="2:28" ht="21" customHeight="1">
      <c r="H42" s="186" t="s">
        <v>97</v>
      </c>
      <c r="I42" s="187">
        <v>0.15434182264498311</v>
      </c>
      <c r="J42" s="188" t="s">
        <v>180</v>
      </c>
      <c r="K42" s="189">
        <v>-0.15434182264498311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127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100</v>
      </c>
      <c r="D45" s="56" t="s">
        <v>101</v>
      </c>
      <c r="E45" s="56" t="s">
        <v>102</v>
      </c>
      <c r="F45" s="56" t="s">
        <v>103</v>
      </c>
      <c r="G45" s="56" t="s">
        <v>104</v>
      </c>
      <c r="H45" s="56" t="s">
        <v>6</v>
      </c>
      <c r="I45" s="56" t="s">
        <v>7</v>
      </c>
      <c r="J45" s="56" t="s">
        <v>105</v>
      </c>
      <c r="K45" s="56" t="s">
        <v>71</v>
      </c>
      <c r="L45" s="4"/>
      <c r="M45" s="2"/>
      <c r="N45" s="39" t="s">
        <v>120</v>
      </c>
      <c r="X45" s="2"/>
      <c r="Z45" s="39"/>
      <c r="AA45" s="39"/>
      <c r="AB45" s="39"/>
    </row>
    <row r="46" spans="2:28" ht="22.5" customHeight="1">
      <c r="B46" s="293" t="s">
        <v>115</v>
      </c>
      <c r="C46" s="294">
        <v>2401</v>
      </c>
      <c r="D46" s="295">
        <v>6.7715156896309539E-2</v>
      </c>
      <c r="E46" s="295">
        <v>0.40056657245528138</v>
      </c>
      <c r="F46" s="295">
        <v>0.20037294245033796</v>
      </c>
      <c r="G46" s="296">
        <v>21.9374</v>
      </c>
      <c r="H46" s="297">
        <v>4.3916506335701442</v>
      </c>
      <c r="I46" s="297">
        <v>45.20698076161969</v>
      </c>
      <c r="J46" s="298">
        <v>1.7537285056679037</v>
      </c>
      <c r="K46" s="82" t="s">
        <v>75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99" t="s">
        <v>115</v>
      </c>
      <c r="C47" s="300">
        <v>2402</v>
      </c>
      <c r="D47" s="301">
        <v>5.2867493148698992E-2</v>
      </c>
      <c r="E47" s="301">
        <v>0.34322076591314921</v>
      </c>
      <c r="F47" s="301">
        <v>0.18997167183676331</v>
      </c>
      <c r="G47" s="302">
        <v>17.110421052631576</v>
      </c>
      <c r="H47" s="303">
        <v>1.177446932245541</v>
      </c>
      <c r="I47" s="303">
        <v>13.961414468083246</v>
      </c>
      <c r="J47" s="304">
        <v>1.9352067459377125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99" t="s">
        <v>115</v>
      </c>
      <c r="C48" s="300">
        <v>2403</v>
      </c>
      <c r="D48" s="301">
        <v>2.9868779553214743E-2</v>
      </c>
      <c r="E48" s="301">
        <v>0.35220433325692546</v>
      </c>
      <c r="F48" s="301">
        <v>0.20364585758787976</v>
      </c>
      <c r="G48" s="302">
        <v>15.993500000000001</v>
      </c>
      <c r="H48" s="303">
        <v>1.3544852246950312</v>
      </c>
      <c r="I48" s="303">
        <v>13.04936960041665</v>
      </c>
      <c r="J48" s="304">
        <v>2.0665403482054359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99" t="s">
        <v>115</v>
      </c>
      <c r="C49" s="300">
        <v>2404</v>
      </c>
      <c r="D49" s="301">
        <v>2.4997853083789615E-2</v>
      </c>
      <c r="E49" s="301">
        <v>0.35476311498254498</v>
      </c>
      <c r="F49" s="301">
        <v>0.22123126794501249</v>
      </c>
      <c r="G49" s="302">
        <v>17.091684210526314</v>
      </c>
      <c r="H49" s="303">
        <v>0.49059747938458625</v>
      </c>
      <c r="I49" s="303">
        <v>14.080711563486343</v>
      </c>
      <c r="J49" s="304">
        <v>1.9825554587390748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99" t="s">
        <v>115</v>
      </c>
      <c r="C50" s="300">
        <v>2405</v>
      </c>
      <c r="D50" s="301">
        <v>2.7212720474049792E-2</v>
      </c>
      <c r="E50" s="301">
        <v>0.35703401521290851</v>
      </c>
      <c r="F50" s="301">
        <v>0.22370126342992042</v>
      </c>
      <c r="G50" s="302">
        <v>16.333066666666664</v>
      </c>
      <c r="H50" s="303">
        <v>0.4035583104224218</v>
      </c>
      <c r="I50" s="303">
        <v>14.331449998518293</v>
      </c>
      <c r="J50" s="304">
        <v>1.9030076454144353</v>
      </c>
      <c r="K50" s="73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99" t="s">
        <v>115</v>
      </c>
      <c r="C51" s="300">
        <v>2406</v>
      </c>
      <c r="D51" s="301">
        <v>2.6120846618573695E-2</v>
      </c>
      <c r="E51" s="301">
        <v>0.35264410467527868</v>
      </c>
      <c r="F51" s="301">
        <v>0.20354331883422822</v>
      </c>
      <c r="G51" s="302">
        <v>15.48881818181818</v>
      </c>
      <c r="H51" s="303">
        <v>0.42977896713308322</v>
      </c>
      <c r="I51" s="303">
        <v>11.940487646863147</v>
      </c>
      <c r="J51" s="304">
        <v>1.813702780142606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99" t="s">
        <v>115</v>
      </c>
      <c r="C52" s="300">
        <v>2407</v>
      </c>
      <c r="D52" s="301">
        <v>3.2678858724883804E-2</v>
      </c>
      <c r="E52" s="301">
        <v>0.35882492674685501</v>
      </c>
      <c r="F52" s="301">
        <v>0.18652846376051202</v>
      </c>
      <c r="G52" s="302">
        <v>16.444499999999998</v>
      </c>
      <c r="H52" s="303">
        <v>1.5513972807934269</v>
      </c>
      <c r="I52" s="303">
        <v>12.972407236815322</v>
      </c>
      <c r="J52" s="304">
        <v>1.843045599379171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99" t="s">
        <v>115</v>
      </c>
      <c r="C53" s="300">
        <v>2408</v>
      </c>
      <c r="D53" s="301">
        <v>3.6420418050434694E-2</v>
      </c>
      <c r="E53" s="301">
        <v>0.35874579075575547</v>
      </c>
      <c r="F53" s="301">
        <v>0.16840100677997516</v>
      </c>
      <c r="G53" s="302">
        <v>17.696100000000001</v>
      </c>
      <c r="H53" s="303">
        <v>0.51321297993327664</v>
      </c>
      <c r="I53" s="303">
        <v>13.98385460743428</v>
      </c>
      <c r="J53" s="304">
        <v>1.7542047839820718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99" t="s">
        <v>115</v>
      </c>
      <c r="C54" s="300">
        <v>2409</v>
      </c>
      <c r="D54" s="301">
        <v>3.098172798720792E-2</v>
      </c>
      <c r="E54" s="301">
        <v>0.36127130621271164</v>
      </c>
      <c r="F54" s="301">
        <v>0.20232443437380318</v>
      </c>
      <c r="G54" s="302">
        <v>17.213999999999999</v>
      </c>
      <c r="H54" s="303">
        <v>0.3357819014188686</v>
      </c>
      <c r="I54" s="303">
        <v>14.57483517385108</v>
      </c>
      <c r="J54" s="304">
        <v>1.7704412824101432</v>
      </c>
      <c r="K54" s="73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99" t="s">
        <v>115</v>
      </c>
      <c r="C55" s="300">
        <v>2410</v>
      </c>
      <c r="D55" s="301">
        <v>2.8049157055165013E-2</v>
      </c>
      <c r="E55" s="301">
        <v>0.36382089519432737</v>
      </c>
      <c r="F55" s="301">
        <v>0.21505938644178416</v>
      </c>
      <c r="G55" s="302">
        <v>15.881142857142857</v>
      </c>
      <c r="H55" s="303">
        <v>0.39591602720042085</v>
      </c>
      <c r="I55" s="303">
        <v>14.569159917604376</v>
      </c>
      <c r="J55" s="304">
        <v>1.8915155438898799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99" t="s">
        <v>115</v>
      </c>
      <c r="C56" s="300">
        <v>2411</v>
      </c>
      <c r="D56" s="301">
        <v>3.0770544625412982E-2</v>
      </c>
      <c r="E56" s="301">
        <v>0.3739539673717836</v>
      </c>
      <c r="F56" s="301">
        <v>0.22801696033784438</v>
      </c>
      <c r="G56" s="302">
        <v>16.749166666666664</v>
      </c>
      <c r="H56" s="303">
        <v>0.31605096103886382</v>
      </c>
      <c r="I56" s="303">
        <v>16.68012644861421</v>
      </c>
      <c r="J56" s="304">
        <v>1.8261005725629373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99" t="s">
        <v>115</v>
      </c>
      <c r="C57" s="300">
        <v>2412</v>
      </c>
      <c r="D57" s="301">
        <v>4.7766860066365657E-2</v>
      </c>
      <c r="E57" s="301">
        <v>0.3768298219554479</v>
      </c>
      <c r="F57" s="301">
        <v>0.230600795937281</v>
      </c>
      <c r="G57" s="302">
        <v>17.166333333333331</v>
      </c>
      <c r="H57" s="303">
        <v>0.62174504441443124</v>
      </c>
      <c r="I57" s="303">
        <v>17.756742399407386</v>
      </c>
      <c r="J57" s="304">
        <v>1.8151154774227365</v>
      </c>
      <c r="K57" s="73" t="s">
        <v>187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99" t="s">
        <v>115</v>
      </c>
      <c r="C58" s="300">
        <v>2501</v>
      </c>
      <c r="D58" s="301">
        <v>5.5325530112404618E-2</v>
      </c>
      <c r="E58" s="301">
        <v>0.38224912125562815</v>
      </c>
      <c r="F58" s="301">
        <v>0.23287873298036849</v>
      </c>
      <c r="G58" s="302">
        <v>17.512799999999999</v>
      </c>
      <c r="H58" s="303">
        <v>0.78776918416012143</v>
      </c>
      <c r="I58" s="303">
        <v>21.61054452951614</v>
      </c>
      <c r="J58" s="304">
        <v>1.8232796737383008</v>
      </c>
      <c r="K58" s="73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106</v>
      </c>
      <c r="C59" s="53"/>
      <c r="D59" s="66" cm="1">
        <f t="array" aca="1" ref="D59" ca="1">(INDIRECT(ADDRESS(ROW()-1,COLUMN()))/INDIRECT(ADDRESS(ROW()-2,COLUMN())))-1</f>
        <v>0.15824088155548011</v>
      </c>
      <c r="E59" s="66" cm="1">
        <f t="array" aca="1" ref="E59" ca="1">(INDIRECT(ADDRESS(ROW()-1,COLUMN()))/INDIRECT(ADDRESS(ROW()-2,COLUMN())))-1</f>
        <v>1.4381290928776158E-2</v>
      </c>
      <c r="F59" s="66" cm="1">
        <f t="array" aca="1" ref="F59" ca="1">(INDIRECT(ADDRESS(ROW()-1,COLUMN()))/INDIRECT(ADDRESS(ROW()-2,COLUMN())))-1</f>
        <v>9.8782705143265481E-3</v>
      </c>
      <c r="G59" s="66" cm="1">
        <f t="array" aca="1" ref="G59" ca="1">(INDIRECT(ADDRESS(ROW()-1,COLUMN()))/INDIRECT(ADDRESS(ROW()-2,COLUMN())))-1</f>
        <v>2.0182916173129728E-2</v>
      </c>
      <c r="H59" s="66" cm="1">
        <f t="array" aca="1" ref="H59" ca="1">(INDIRECT(ADDRESS(ROW()-1,COLUMN()))/INDIRECT(ADDRESS(ROW()-2,COLUMN())))-1</f>
        <v>0.26702929317603852</v>
      </c>
      <c r="I59" s="66" cm="1">
        <f t="array" aca="1" ref="I59" ca="1">(INDIRECT(ADDRESS(ROW()-1,COLUMN()))/INDIRECT(ADDRESS(ROW()-2,COLUMN())))-1</f>
        <v>0.21703317215647444</v>
      </c>
      <c r="J59" s="66" cm="1">
        <f t="array" aca="1" ref="J59" ca="1">(INDIRECT(ADDRESS(ROW()-1,COLUMN()))/INDIRECT(ADDRESS(ROW()-2,COLUMN())))-1</f>
        <v>4.4978936145465553E-3</v>
      </c>
      <c r="K59" s="74" t="str" cm="1">
        <f t="array" aca="1" ref="K59" ca="1">_xlfn.IFS(N59=0,"등급유지",N59&gt;0,N59&amp;"등급 상승",N59&lt;0,N59&amp;"등급 하락")</f>
        <v>등급유지</v>
      </c>
      <c r="M59" s="285"/>
      <c r="N59" s="39" cm="1">
        <f t="array" aca="1" ref="N59" ca="1">(INDIRECT(ADDRESS(ROW()-1,COLUMN()))-INDIRECT(ADDRESS(ROW()-2,COLUMN())))</f>
        <v>0</v>
      </c>
      <c r="O59" s="39" t="s">
        <v>121</v>
      </c>
      <c r="X59" s="282"/>
      <c r="Z59" s="247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5"/>
      <c r="N60" s="2"/>
      <c r="O60" s="2"/>
      <c r="X60" s="282"/>
      <c r="Z60" s="247"/>
      <c r="AA60" s="39"/>
      <c r="AB60" s="39"/>
    </row>
    <row r="61" spans="2:28" ht="18" customHeight="1">
      <c r="B61" s="52" t="s">
        <v>128</v>
      </c>
      <c r="C61" s="52"/>
      <c r="D61" s="51"/>
      <c r="E61" s="51"/>
      <c r="F61" s="51"/>
      <c r="G61" s="51"/>
      <c r="H61" s="51"/>
      <c r="I61" s="51"/>
      <c r="J61" s="51"/>
      <c r="K61" s="51"/>
      <c r="M61" s="285"/>
      <c r="X61" s="282"/>
      <c r="Z61" s="247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5"/>
      <c r="X62" s="282"/>
      <c r="Z62" s="247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85"/>
      <c r="N63" s="282"/>
      <c r="P63" s="247"/>
      <c r="AA63" s="40"/>
    </row>
    <row r="64" spans="2:28" ht="25.5" customHeight="1">
      <c r="B64" s="48"/>
      <c r="C64" s="48"/>
      <c r="D64" s="49"/>
      <c r="M64" s="285"/>
      <c r="N64" s="282"/>
      <c r="P64" s="247"/>
      <c r="AA64" s="40"/>
    </row>
    <row r="65" spans="2:27" ht="25.5" customHeight="1">
      <c r="B65" s="48"/>
      <c r="C65" s="48"/>
      <c r="D65" s="49"/>
      <c r="M65" s="285"/>
      <c r="N65" s="282"/>
      <c r="P65" s="247"/>
      <c r="AA65" s="40"/>
    </row>
    <row r="66" spans="2:27" ht="25.5" customHeight="1">
      <c r="B66" s="48"/>
      <c r="C66" s="48"/>
      <c r="D66" s="49"/>
      <c r="M66" s="285"/>
      <c r="N66" s="282"/>
      <c r="P66" s="247"/>
      <c r="AA66" s="40"/>
    </row>
    <row r="67" spans="2:27" ht="25.5" customHeight="1">
      <c r="B67" s="48"/>
      <c r="C67" s="48"/>
      <c r="D67" s="49"/>
      <c r="M67" s="285"/>
      <c r="N67" s="282"/>
      <c r="P67" s="247"/>
      <c r="AA67" s="40"/>
    </row>
    <row r="68" spans="2:27" ht="25.5" customHeight="1">
      <c r="B68" s="48"/>
      <c r="C68" s="48"/>
      <c r="D68" s="49"/>
      <c r="M68" s="285"/>
      <c r="N68" s="282"/>
      <c r="P68" s="247"/>
      <c r="AA68" s="40"/>
    </row>
    <row r="69" spans="2:27" ht="25.5" customHeight="1">
      <c r="B69" s="48"/>
      <c r="C69" s="48"/>
      <c r="D69" s="49"/>
      <c r="M69" s="285"/>
      <c r="N69" s="282"/>
      <c r="P69" s="247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5"/>
      <c r="N70" s="282"/>
      <c r="P70" s="247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85"/>
      <c r="N71" s="282"/>
      <c r="P71" s="247"/>
      <c r="AA71" s="40"/>
    </row>
    <row r="72" spans="2:27" ht="25.5" customHeight="1" thickBot="1">
      <c r="B72" s="206" t="s">
        <v>90</v>
      </c>
      <c r="C72" s="207" t="s">
        <v>118</v>
      </c>
      <c r="D72" s="207" t="s">
        <v>117</v>
      </c>
      <c r="E72" s="207" t="s">
        <v>116</v>
      </c>
      <c r="F72" s="207"/>
      <c r="G72" s="207" t="s">
        <v>156</v>
      </c>
      <c r="H72" s="207" t="s">
        <v>156</v>
      </c>
      <c r="I72" s="207" t="s">
        <v>156</v>
      </c>
      <c r="J72" s="207" t="s">
        <v>156</v>
      </c>
      <c r="K72" s="208" t="s">
        <v>156</v>
      </c>
      <c r="M72" s="286">
        <v>1</v>
      </c>
      <c r="N72" s="287">
        <v>2</v>
      </c>
      <c r="O72" s="287">
        <v>3</v>
      </c>
      <c r="P72" s="286"/>
      <c r="Q72" s="287"/>
      <c r="R72" s="287"/>
      <c r="S72" s="286"/>
      <c r="T72" s="287"/>
      <c r="U72" s="288"/>
      <c r="AA72" s="40"/>
    </row>
    <row r="73" spans="2:27" ht="25.5" customHeight="1" thickTop="1">
      <c r="B73" s="211" t="s">
        <v>108</v>
      </c>
      <c r="C73" s="212" t="s">
        <v>69</v>
      </c>
      <c r="D73" s="213" t="s">
        <v>67</v>
      </c>
      <c r="E73" s="213" t="s">
        <v>119</v>
      </c>
      <c r="F73" s="213"/>
      <c r="G73" s="213" t="s">
        <v>156</v>
      </c>
      <c r="H73" s="213" t="s">
        <v>156</v>
      </c>
      <c r="I73" s="213" t="s">
        <v>156</v>
      </c>
      <c r="J73" s="213" t="s">
        <v>156</v>
      </c>
      <c r="K73" s="213" t="s">
        <v>156</v>
      </c>
      <c r="M73" s="286" t="s">
        <v>118</v>
      </c>
      <c r="N73" s="286" t="s">
        <v>117</v>
      </c>
      <c r="O73" s="286">
        <v>42</v>
      </c>
      <c r="P73" s="286"/>
      <c r="Q73" s="286"/>
      <c r="R73" s="286"/>
      <c r="S73" s="286"/>
      <c r="T73" s="286"/>
      <c r="U73" s="285"/>
      <c r="AA73" s="40"/>
    </row>
    <row r="74" spans="2:27" ht="25.5" customHeight="1">
      <c r="B74" s="209" t="s">
        <v>93</v>
      </c>
      <c r="C74" s="199" t="s">
        <v>180</v>
      </c>
      <c r="D74" s="199" t="s">
        <v>180</v>
      </c>
      <c r="E74" s="199" t="s">
        <v>156</v>
      </c>
      <c r="F74" s="199" t="s">
        <v>156</v>
      </c>
      <c r="G74" s="199" t="s">
        <v>156</v>
      </c>
      <c r="H74" s="199" t="s">
        <v>156</v>
      </c>
      <c r="I74" s="199" t="s">
        <v>156</v>
      </c>
      <c r="J74" s="199" t="s">
        <v>156</v>
      </c>
      <c r="K74" s="210" t="s">
        <v>156</v>
      </c>
      <c r="M74" s="285"/>
      <c r="N74" s="282"/>
      <c r="P74" s="247"/>
      <c r="AA74" s="40"/>
    </row>
    <row r="75" spans="2:27" ht="25.5" customHeight="1">
      <c r="B75" s="173" t="s">
        <v>94</v>
      </c>
      <c r="C75" s="175" t="s">
        <v>180</v>
      </c>
      <c r="D75" s="175" t="s">
        <v>180</v>
      </c>
      <c r="E75" s="175" t="s">
        <v>156</v>
      </c>
      <c r="F75" s="175" t="s">
        <v>156</v>
      </c>
      <c r="G75" s="175" t="s">
        <v>156</v>
      </c>
      <c r="H75" s="175" t="s">
        <v>156</v>
      </c>
      <c r="I75" s="175" t="s">
        <v>156</v>
      </c>
      <c r="J75" s="175" t="s">
        <v>156</v>
      </c>
      <c r="K75" s="176" t="s">
        <v>156</v>
      </c>
      <c r="M75" s="289">
        <v>0</v>
      </c>
      <c r="N75" s="289">
        <v>0</v>
      </c>
      <c r="O75" s="289">
        <v>0</v>
      </c>
      <c r="P75" s="289"/>
      <c r="Q75" s="289"/>
      <c r="R75" s="289"/>
      <c r="S75" s="289"/>
      <c r="T75" s="289"/>
      <c r="AA75" s="40"/>
    </row>
    <row r="76" spans="2:27" ht="25.5" customHeight="1">
      <c r="B76" s="172" t="s">
        <v>95</v>
      </c>
      <c r="C76" s="175" t="s">
        <v>226</v>
      </c>
      <c r="D76" s="175" t="s">
        <v>180</v>
      </c>
      <c r="E76" s="175" t="s">
        <v>156</v>
      </c>
      <c r="F76" s="175" t="s">
        <v>156</v>
      </c>
      <c r="G76" s="175" t="s">
        <v>156</v>
      </c>
      <c r="H76" s="175" t="s">
        <v>156</v>
      </c>
      <c r="I76" s="175" t="s">
        <v>156</v>
      </c>
      <c r="J76" s="175" t="s">
        <v>156</v>
      </c>
      <c r="K76" s="176" t="s">
        <v>156</v>
      </c>
      <c r="M76" s="289">
        <v>0</v>
      </c>
      <c r="N76" s="289">
        <v>0</v>
      </c>
      <c r="O76" s="289">
        <v>0</v>
      </c>
      <c r="P76" s="289"/>
      <c r="Q76" s="289"/>
      <c r="R76" s="289"/>
      <c r="S76" s="289"/>
      <c r="T76" s="289"/>
      <c r="AA76" s="40"/>
    </row>
    <row r="77" spans="2:27" ht="25.5" customHeight="1">
      <c r="B77" s="172" t="s">
        <v>98</v>
      </c>
      <c r="C77" s="175" t="s">
        <v>226</v>
      </c>
      <c r="D77" s="175" t="s">
        <v>180</v>
      </c>
      <c r="E77" s="175" t="s">
        <v>156</v>
      </c>
      <c r="F77" s="175" t="s">
        <v>156</v>
      </c>
      <c r="G77" s="175" t="s">
        <v>156</v>
      </c>
      <c r="H77" s="175" t="s">
        <v>156</v>
      </c>
      <c r="I77" s="175" t="s">
        <v>156</v>
      </c>
      <c r="J77" s="175" t="s">
        <v>156</v>
      </c>
      <c r="K77" s="176" t="s">
        <v>156</v>
      </c>
      <c r="M77" s="289">
        <v>0.33333333333333331</v>
      </c>
      <c r="N77" s="289">
        <v>0</v>
      </c>
      <c r="O77" s="289">
        <v>0</v>
      </c>
      <c r="P77" s="289"/>
      <c r="Q77" s="289"/>
      <c r="R77" s="289"/>
      <c r="S77" s="289"/>
      <c r="T77" s="289"/>
      <c r="AA77" s="40"/>
    </row>
    <row r="78" spans="2:27" ht="25.5" customHeight="1">
      <c r="B78" s="177" t="s">
        <v>96</v>
      </c>
      <c r="C78" s="175" t="s">
        <v>226</v>
      </c>
      <c r="D78" s="175" t="s">
        <v>227</v>
      </c>
      <c r="E78" s="175" t="s">
        <v>156</v>
      </c>
      <c r="F78" s="175" t="s">
        <v>156</v>
      </c>
      <c r="G78" s="175" t="s">
        <v>156</v>
      </c>
      <c r="H78" s="175" t="s">
        <v>156</v>
      </c>
      <c r="I78" s="175" t="s">
        <v>156</v>
      </c>
      <c r="J78" s="175" t="s">
        <v>156</v>
      </c>
      <c r="K78" s="176" t="s">
        <v>156</v>
      </c>
      <c r="M78" s="289">
        <v>0.33333333333333331</v>
      </c>
      <c r="N78" s="289">
        <v>0</v>
      </c>
      <c r="O78" s="289">
        <v>0</v>
      </c>
      <c r="P78" s="289"/>
      <c r="Q78" s="289"/>
      <c r="R78" s="289"/>
      <c r="S78" s="289"/>
      <c r="T78" s="289"/>
      <c r="AA78" s="40"/>
    </row>
    <row r="79" spans="2:27" ht="25.5" customHeight="1">
      <c r="B79" s="178" t="s">
        <v>97</v>
      </c>
      <c r="C79" s="179" t="s">
        <v>180</v>
      </c>
      <c r="D79" s="179" t="s">
        <v>180</v>
      </c>
      <c r="E79" s="179" t="s">
        <v>156</v>
      </c>
      <c r="F79" s="179" t="s">
        <v>156</v>
      </c>
      <c r="G79" s="179" t="s">
        <v>156</v>
      </c>
      <c r="H79" s="179" t="s">
        <v>156</v>
      </c>
      <c r="I79" s="179" t="s">
        <v>156</v>
      </c>
      <c r="J79" s="179" t="s">
        <v>156</v>
      </c>
      <c r="K79" s="180" t="s">
        <v>156</v>
      </c>
      <c r="M79" s="289">
        <v>0.33333333333333331</v>
      </c>
      <c r="N79" s="289">
        <v>1</v>
      </c>
      <c r="O79" s="289">
        <v>0</v>
      </c>
      <c r="P79" s="289"/>
      <c r="Q79" s="289"/>
      <c r="R79" s="289"/>
      <c r="S79" s="289"/>
      <c r="T79" s="289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89">
        <v>0</v>
      </c>
      <c r="N80" s="289">
        <v>0</v>
      </c>
      <c r="O80" s="289">
        <v>0</v>
      </c>
      <c r="P80" s="289"/>
      <c r="Q80" s="289"/>
      <c r="R80" s="289"/>
      <c r="S80" s="289"/>
      <c r="T80" s="289"/>
      <c r="AA80" s="40"/>
    </row>
    <row r="81" spans="2:27" ht="17.25" customHeight="1">
      <c r="B81" s="52" t="s">
        <v>129</v>
      </c>
      <c r="C81" s="52"/>
      <c r="D81" s="51"/>
      <c r="E81" s="51"/>
      <c r="F81" s="51"/>
      <c r="G81" s="51"/>
      <c r="H81" s="51"/>
      <c r="I81" s="51"/>
      <c r="J81" s="51"/>
      <c r="K81" s="51"/>
      <c r="M81" s="285"/>
      <c r="N81" s="282"/>
      <c r="P81" s="247"/>
      <c r="AA81" s="40"/>
    </row>
    <row r="82" spans="2:27" ht="30.75" customHeight="1">
      <c r="B82" s="56" t="s">
        <v>74</v>
      </c>
      <c r="C82" s="56" t="s">
        <v>100</v>
      </c>
      <c r="D82" s="56" t="s">
        <v>101</v>
      </c>
      <c r="E82" s="56" t="s">
        <v>102</v>
      </c>
      <c r="F82" s="56" t="s">
        <v>103</v>
      </c>
      <c r="G82" s="56" t="s">
        <v>104</v>
      </c>
      <c r="H82" s="56" t="s">
        <v>6</v>
      </c>
      <c r="I82" s="56" t="s">
        <v>7</v>
      </c>
      <c r="J82" s="56" t="s">
        <v>105</v>
      </c>
      <c r="K82" s="56" t="s">
        <v>107</v>
      </c>
      <c r="M82" s="285"/>
      <c r="N82" s="282"/>
      <c r="P82" s="247"/>
      <c r="AA82" s="40"/>
    </row>
    <row r="83" spans="2:27" ht="20.25" customHeight="1">
      <c r="B83" s="86" t="s">
        <v>118</v>
      </c>
      <c r="C83" s="65">
        <v>2401</v>
      </c>
      <c r="D83" s="87">
        <v>6.5686794639407034E-2</v>
      </c>
      <c r="E83" s="87">
        <v>0.41931462227621874</v>
      </c>
      <c r="F83" s="87">
        <v>0.23080122252757274</v>
      </c>
      <c r="G83" s="88">
        <v>22.714000000000002</v>
      </c>
      <c r="H83" s="89">
        <v>3.0043859743245172</v>
      </c>
      <c r="I83" s="89">
        <v>64.546013673389766</v>
      </c>
      <c r="J83" s="90">
        <v>1.6241175772495127</v>
      </c>
      <c r="K83" s="73"/>
      <c r="M83" s="285"/>
      <c r="N83" s="282"/>
      <c r="P83" s="247"/>
      <c r="AA83" s="40"/>
    </row>
    <row r="84" spans="2:27" ht="20.25" customHeight="1">
      <c r="B84" s="86" t="s">
        <v>118</v>
      </c>
      <c r="C84" s="65">
        <v>2402</v>
      </c>
      <c r="D84" s="87">
        <v>5.7818711171387011E-2</v>
      </c>
      <c r="E84" s="87">
        <v>0.35366910373083138</v>
      </c>
      <c r="F84" s="87">
        <v>0.22963720918477493</v>
      </c>
      <c r="G84" s="88">
        <v>17.094999999999999</v>
      </c>
      <c r="H84" s="89">
        <v>8.1624600421128526E-2</v>
      </c>
      <c r="I84" s="89">
        <v>16.034699282728358</v>
      </c>
      <c r="J84" s="90">
        <v>1.8393149982328749</v>
      </c>
      <c r="K84" s="73"/>
      <c r="M84" s="285"/>
      <c r="N84" s="282"/>
      <c r="P84" s="247"/>
      <c r="AA84" s="40"/>
    </row>
    <row r="85" spans="2:27" ht="20.25" customHeight="1">
      <c r="B85" s="86" t="s">
        <v>118</v>
      </c>
      <c r="C85" s="65">
        <v>2403</v>
      </c>
      <c r="D85" s="87">
        <v>2.5943403839706582E-2</v>
      </c>
      <c r="E85" s="87">
        <v>0.35294814778462796</v>
      </c>
      <c r="F85" s="87">
        <v>0.25155824155480533</v>
      </c>
      <c r="G85" s="88">
        <v>16.278199999999998</v>
      </c>
      <c r="H85" s="89">
        <v>0.16424462547591348</v>
      </c>
      <c r="I85" s="89">
        <v>10.819614703225801</v>
      </c>
      <c r="J85" s="90">
        <v>1.8938049047045566</v>
      </c>
      <c r="K85" s="73"/>
      <c r="M85" s="285"/>
      <c r="N85" s="282"/>
      <c r="P85" s="247"/>
      <c r="AA85" s="40"/>
    </row>
    <row r="86" spans="2:27" ht="20.25" customHeight="1">
      <c r="B86" s="86" t="s">
        <v>118</v>
      </c>
      <c r="C86" s="65">
        <v>2404</v>
      </c>
      <c r="D86" s="87">
        <v>1.975937866025106E-2</v>
      </c>
      <c r="E86" s="87">
        <v>0.36541768063588459</v>
      </c>
      <c r="F86" s="87">
        <v>0.26479950034510941</v>
      </c>
      <c r="G86" s="88">
        <v>17.241599999999998</v>
      </c>
      <c r="H86" s="89">
        <v>0.14659738856511051</v>
      </c>
      <c r="I86" s="89">
        <v>13.598501239289707</v>
      </c>
      <c r="J86" s="90">
        <v>1.8553963792685153</v>
      </c>
      <c r="K86" s="73"/>
      <c r="M86" s="285"/>
      <c r="N86" s="282"/>
      <c r="P86" s="247"/>
      <c r="AA86" s="40"/>
    </row>
    <row r="87" spans="2:27" ht="20.25" customHeight="1">
      <c r="B87" s="86" t="s">
        <v>118</v>
      </c>
      <c r="C87" s="65">
        <v>2405</v>
      </c>
      <c r="D87" s="87">
        <v>2.1741795657762849E-2</v>
      </c>
      <c r="E87" s="87">
        <v>0.3631551549422094</v>
      </c>
      <c r="F87" s="87">
        <v>0.24108433079428368</v>
      </c>
      <c r="G87" s="88">
        <v>16.490200000000002</v>
      </c>
      <c r="H87" s="89">
        <v>0.13859506045072323</v>
      </c>
      <c r="I87" s="89">
        <v>10.138761729895215</v>
      </c>
      <c r="J87" s="90">
        <v>1.8552178740497043</v>
      </c>
      <c r="K87" s="73"/>
      <c r="M87" s="285"/>
      <c r="N87" s="282"/>
      <c r="P87" s="247"/>
      <c r="AA87" s="40"/>
    </row>
    <row r="88" spans="2:27" ht="20.25" customHeight="1">
      <c r="B88" s="86" t="s">
        <v>118</v>
      </c>
      <c r="C88" s="65">
        <v>2406</v>
      </c>
      <c r="D88" s="87">
        <v>1.9174917702251049E-2</v>
      </c>
      <c r="E88" s="87">
        <v>0.36137202967771692</v>
      </c>
      <c r="F88" s="87">
        <v>0.21821013381021676</v>
      </c>
      <c r="G88" s="88">
        <v>16.832250000000002</v>
      </c>
      <c r="H88" s="89">
        <v>0.15755244318427203</v>
      </c>
      <c r="I88" s="89">
        <v>7.7664086699070563</v>
      </c>
      <c r="J88" s="90">
        <v>1.8149142255795059</v>
      </c>
      <c r="K88" s="73"/>
      <c r="M88" s="285"/>
      <c r="N88" s="282"/>
      <c r="P88" s="247"/>
      <c r="AA88" s="40"/>
    </row>
    <row r="89" spans="2:27" ht="20.25" customHeight="1">
      <c r="B89" s="86" t="s">
        <v>118</v>
      </c>
      <c r="C89" s="65">
        <v>2407</v>
      </c>
      <c r="D89" s="87">
        <v>2.7512221456688461E-2</v>
      </c>
      <c r="E89" s="87">
        <v>0.36612540582745001</v>
      </c>
      <c r="F89" s="87">
        <v>0.21254665514042118</v>
      </c>
      <c r="G89" s="88">
        <v>18.082750000000001</v>
      </c>
      <c r="H89" s="89">
        <v>0.31393410682275646</v>
      </c>
      <c r="I89" s="89">
        <v>8.520436955597912</v>
      </c>
      <c r="J89" s="90">
        <v>1.7431813579992943</v>
      </c>
      <c r="K89" s="73"/>
      <c r="M89" s="285"/>
      <c r="N89" s="282"/>
      <c r="P89" s="247"/>
      <c r="AA89" s="40"/>
    </row>
    <row r="90" spans="2:27" ht="20.25" customHeight="1">
      <c r="B90" s="86" t="s">
        <v>118</v>
      </c>
      <c r="C90" s="65">
        <v>2408</v>
      </c>
      <c r="D90" s="87">
        <v>3.2358353998906048E-2</v>
      </c>
      <c r="E90" s="87">
        <v>0.35677833776613205</v>
      </c>
      <c r="F90" s="87">
        <v>0.1986521460554812</v>
      </c>
      <c r="G90" s="88">
        <v>18.49175</v>
      </c>
      <c r="H90" s="89">
        <v>0.18484642843196858</v>
      </c>
      <c r="I90" s="89">
        <v>7.7288912888116856</v>
      </c>
      <c r="J90" s="90">
        <v>1.7381838481951635</v>
      </c>
      <c r="K90" s="73"/>
      <c r="M90" s="285"/>
      <c r="N90" s="282"/>
      <c r="P90" s="247"/>
      <c r="AA90" s="40"/>
    </row>
    <row r="91" spans="2:27" ht="20.25" customHeight="1">
      <c r="B91" s="86" t="s">
        <v>118</v>
      </c>
      <c r="C91" s="65">
        <v>2409</v>
      </c>
      <c r="D91" s="87">
        <v>2.4684407165237506E-2</v>
      </c>
      <c r="E91" s="87">
        <v>0.36472110327763035</v>
      </c>
      <c r="F91" s="87">
        <v>0.21425147992609986</v>
      </c>
      <c r="G91" s="88">
        <v>18.289250000000003</v>
      </c>
      <c r="H91" s="89">
        <v>0.20737836829130241</v>
      </c>
      <c r="I91" s="89">
        <v>9.3142512843979262</v>
      </c>
      <c r="J91" s="90">
        <v>1.7823154014738289</v>
      </c>
      <c r="K91" s="73"/>
      <c r="M91" s="285"/>
      <c r="N91" s="282"/>
      <c r="P91" s="247"/>
      <c r="AA91" s="40"/>
    </row>
    <row r="92" spans="2:27" ht="20.25" customHeight="1">
      <c r="B92" s="86" t="s">
        <v>118</v>
      </c>
      <c r="C92" s="65">
        <v>2410</v>
      </c>
      <c r="D92" s="87">
        <v>2.1742545465324798E-2</v>
      </c>
      <c r="E92" s="87">
        <v>0.37195580379276033</v>
      </c>
      <c r="F92" s="87">
        <v>0.22086253349948926</v>
      </c>
      <c r="G92" s="88">
        <v>17.003499999999999</v>
      </c>
      <c r="H92" s="89">
        <v>0.26024264729819768</v>
      </c>
      <c r="I92" s="89">
        <v>9.6093369955202412</v>
      </c>
      <c r="J92" s="90">
        <v>1.8519006625268628</v>
      </c>
      <c r="K92" s="73"/>
      <c r="M92" s="285"/>
      <c r="N92" s="282"/>
      <c r="P92" s="247"/>
      <c r="AA92" s="40"/>
    </row>
    <row r="93" spans="2:27" ht="20.25" customHeight="1">
      <c r="B93" s="86" t="s">
        <v>118</v>
      </c>
      <c r="C93" s="65">
        <v>2411</v>
      </c>
      <c r="D93" s="87">
        <v>2.7833498009260282E-2</v>
      </c>
      <c r="E93" s="87">
        <v>0.38241218306915031</v>
      </c>
      <c r="F93" s="87">
        <v>0.22221844426093459</v>
      </c>
      <c r="G93" s="88">
        <v>17.4315</v>
      </c>
      <c r="H93" s="89">
        <v>0.39947295582024195</v>
      </c>
      <c r="I93" s="89">
        <v>15.203197493019209</v>
      </c>
      <c r="J93" s="90">
        <v>1.8375270624776749</v>
      </c>
      <c r="K93" s="73"/>
      <c r="M93" s="285"/>
      <c r="N93" s="282"/>
      <c r="P93" s="247"/>
      <c r="AA93" s="40"/>
    </row>
    <row r="94" spans="2:27" ht="20.25" customHeight="1">
      <c r="B94" s="86" t="s">
        <v>118</v>
      </c>
      <c r="C94" s="65">
        <v>2412</v>
      </c>
      <c r="D94" s="87">
        <v>4.847810448958708E-2</v>
      </c>
      <c r="E94" s="87">
        <v>0.383441020651975</v>
      </c>
      <c r="F94" s="87">
        <v>0.22398372050925433</v>
      </c>
      <c r="G94" s="88">
        <v>18.003</v>
      </c>
      <c r="H94" s="89">
        <v>0.75691785607601414</v>
      </c>
      <c r="I94" s="89">
        <v>17.680961469043233</v>
      </c>
      <c r="J94" s="90">
        <v>1.8121484308062759</v>
      </c>
      <c r="K94" s="73"/>
      <c r="M94" s="285"/>
      <c r="N94" s="282"/>
      <c r="P94" s="247"/>
      <c r="AA94" s="40"/>
    </row>
    <row r="95" spans="2:27" ht="20.25" customHeight="1">
      <c r="B95" s="86" t="s">
        <v>118</v>
      </c>
      <c r="C95" s="65">
        <v>2501</v>
      </c>
      <c r="D95" s="87">
        <v>5.4522570052236388E-2</v>
      </c>
      <c r="E95" s="87">
        <v>0.39594671690744315</v>
      </c>
      <c r="F95" s="87">
        <v>0.2157548133589976</v>
      </c>
      <c r="G95" s="88">
        <v>18.402000000000001</v>
      </c>
      <c r="H95" s="89">
        <v>0.89510803193948119</v>
      </c>
      <c r="I95" s="89">
        <v>21.980813274891222</v>
      </c>
      <c r="J95" s="90">
        <v>1.8302593690675144</v>
      </c>
      <c r="K95" s="73" t="s">
        <v>69</v>
      </c>
      <c r="M95" s="285"/>
      <c r="N95" s="282"/>
      <c r="P95" s="247"/>
      <c r="AA95" s="40"/>
    </row>
    <row r="96" spans="2:27" ht="20.25" customHeight="1">
      <c r="B96" s="86" t="s">
        <v>117</v>
      </c>
      <c r="C96" s="65">
        <v>2401</v>
      </c>
      <c r="D96" s="87">
        <v>4.9734414991513619E-2</v>
      </c>
      <c r="E96" s="87">
        <v>0.38938162539842364</v>
      </c>
      <c r="F96" s="87">
        <v>0.21985608345759652</v>
      </c>
      <c r="G96" s="88">
        <v>18.080249999999999</v>
      </c>
      <c r="H96" s="89">
        <v>6.5445531819935709</v>
      </c>
      <c r="I96" s="89">
        <v>42.675940540916415</v>
      </c>
      <c r="J96" s="90">
        <v>1.6667768860486878</v>
      </c>
      <c r="K96" s="73"/>
      <c r="M96" s="285"/>
      <c r="N96" s="282"/>
      <c r="P96" s="247"/>
      <c r="AA96" s="40"/>
    </row>
    <row r="97" spans="2:27" ht="20.25" customHeight="1">
      <c r="B97" s="86" t="s">
        <v>117</v>
      </c>
      <c r="C97" s="65">
        <v>2402</v>
      </c>
      <c r="D97" s="87">
        <v>3.3813189863208692E-2</v>
      </c>
      <c r="E97" s="87">
        <v>0.34307319076745835</v>
      </c>
      <c r="F97" s="87">
        <v>0.20571902293659691</v>
      </c>
      <c r="G97" s="88">
        <v>14.21475</v>
      </c>
      <c r="H97" s="89">
        <v>3.0689063590740466</v>
      </c>
      <c r="I97" s="89">
        <v>13.799848927969629</v>
      </c>
      <c r="J97" s="90">
        <v>1.8412627096749083</v>
      </c>
      <c r="K97" s="73"/>
      <c r="M97" s="285"/>
      <c r="N97" s="282"/>
      <c r="P97" s="247"/>
      <c r="AA97" s="40"/>
    </row>
    <row r="98" spans="2:27" ht="20.25" customHeight="1">
      <c r="B98" s="86" t="s">
        <v>117</v>
      </c>
      <c r="C98" s="65">
        <v>2403</v>
      </c>
      <c r="D98" s="87">
        <v>1.4816366247936013E-2</v>
      </c>
      <c r="E98" s="87">
        <v>0.33944351527467292</v>
      </c>
      <c r="F98" s="87">
        <v>0.22972908067108774</v>
      </c>
      <c r="G98" s="88">
        <v>13.575749999999999</v>
      </c>
      <c r="H98" s="89">
        <v>1.855491346555961</v>
      </c>
      <c r="I98" s="89">
        <v>10.259970934176163</v>
      </c>
      <c r="J98" s="90">
        <v>1.9047046157369127</v>
      </c>
      <c r="K98" s="73"/>
      <c r="M98" s="285"/>
      <c r="N98" s="282"/>
      <c r="P98" s="247"/>
      <c r="AA98" s="40"/>
    </row>
    <row r="99" spans="2:27" ht="20.25" customHeight="1">
      <c r="B99" s="86" t="s">
        <v>117</v>
      </c>
      <c r="C99" s="65">
        <v>2404</v>
      </c>
      <c r="D99" s="87">
        <v>1.7665534236639368E-2</v>
      </c>
      <c r="E99" s="87">
        <v>0.34695921174220801</v>
      </c>
      <c r="F99" s="87">
        <v>0.24513673020110135</v>
      </c>
      <c r="G99" s="88">
        <v>14.67625</v>
      </c>
      <c r="H99" s="89">
        <v>0.73320175159248335</v>
      </c>
      <c r="I99" s="89">
        <v>10.830184909064874</v>
      </c>
      <c r="J99" s="90">
        <v>1.8567675155122052</v>
      </c>
      <c r="K99" s="73"/>
      <c r="M99" s="285"/>
      <c r="N99" s="282"/>
      <c r="P99" s="247"/>
      <c r="AA99" s="40"/>
    </row>
    <row r="100" spans="2:27" ht="20.25" customHeight="1">
      <c r="B100" s="86" t="s">
        <v>117</v>
      </c>
      <c r="C100" s="65">
        <v>2405</v>
      </c>
      <c r="D100" s="87">
        <v>2.0840244154956972E-2</v>
      </c>
      <c r="E100" s="87">
        <v>0.33725342875533942</v>
      </c>
      <c r="F100" s="87">
        <v>0.23252928921815771</v>
      </c>
      <c r="G100" s="88">
        <v>14.555499999999999</v>
      </c>
      <c r="H100" s="89">
        <v>0.29944639084598496</v>
      </c>
      <c r="I100" s="89">
        <v>10.23006649543222</v>
      </c>
      <c r="J100" s="90">
        <v>1.8308881629076286</v>
      </c>
      <c r="K100" s="73"/>
      <c r="M100" s="285"/>
      <c r="N100" s="282"/>
      <c r="P100" s="247"/>
      <c r="AA100" s="40"/>
    </row>
    <row r="101" spans="2:27" ht="20.25" customHeight="1">
      <c r="B101" s="86" t="s">
        <v>117</v>
      </c>
      <c r="C101" s="65">
        <v>2406</v>
      </c>
      <c r="D101" s="87">
        <v>2.622249175355184E-2</v>
      </c>
      <c r="E101" s="87">
        <v>0.3392225657974543</v>
      </c>
      <c r="F101" s="87">
        <v>0.23202361203049934</v>
      </c>
      <c r="G101" s="88">
        <v>15.5365</v>
      </c>
      <c r="H101" s="89">
        <v>5.0041037821099789E-2</v>
      </c>
      <c r="I101" s="89">
        <v>10.566999153222239</v>
      </c>
      <c r="J101" s="90">
        <v>1.744639270421612</v>
      </c>
      <c r="K101" s="73"/>
      <c r="M101" s="285"/>
      <c r="N101" s="282"/>
      <c r="P101" s="247"/>
      <c r="AA101" s="40"/>
    </row>
    <row r="102" spans="2:27" ht="20.25" customHeight="1">
      <c r="B102" s="86" t="s">
        <v>117</v>
      </c>
      <c r="C102" s="65">
        <v>2407</v>
      </c>
      <c r="D102" s="87">
        <v>2.8881882969767257E-2</v>
      </c>
      <c r="E102" s="87">
        <v>0.33810234929469718</v>
      </c>
      <c r="F102" s="87">
        <v>0.22292310324016429</v>
      </c>
      <c r="G102" s="88">
        <v>16.2575</v>
      </c>
      <c r="H102" s="89">
        <v>5.8553910794789873E-2</v>
      </c>
      <c r="I102" s="89">
        <v>10.355677366278552</v>
      </c>
      <c r="J102" s="90">
        <v>1.7112422744066627</v>
      </c>
      <c r="K102" s="73"/>
      <c r="M102" s="285"/>
      <c r="N102" s="282"/>
      <c r="P102" s="247"/>
      <c r="AA102" s="40"/>
    </row>
    <row r="103" spans="2:27" ht="20.25" customHeight="1">
      <c r="B103" s="86" t="s">
        <v>117</v>
      </c>
      <c r="C103" s="65">
        <v>2408</v>
      </c>
      <c r="D103" s="87">
        <v>4.6121134752151974E-2</v>
      </c>
      <c r="E103" s="87">
        <v>0.3351513925611197</v>
      </c>
      <c r="F103" s="87">
        <v>0.22195850534524661</v>
      </c>
      <c r="G103" s="88">
        <v>17.0595</v>
      </c>
      <c r="H103" s="89">
        <v>4.0651740905722822E-2</v>
      </c>
      <c r="I103" s="89">
        <v>13.333771017077085</v>
      </c>
      <c r="J103" s="90">
        <v>1.6899216565073392</v>
      </c>
      <c r="K103" s="73"/>
      <c r="M103" s="285"/>
      <c r="N103" s="282"/>
      <c r="P103" s="247"/>
      <c r="AA103" s="40"/>
    </row>
    <row r="104" spans="2:27" ht="20.25" customHeight="1">
      <c r="B104" s="86" t="s">
        <v>117</v>
      </c>
      <c r="C104" s="65">
        <v>2409</v>
      </c>
      <c r="D104" s="87">
        <v>3.5287340831491563E-2</v>
      </c>
      <c r="E104" s="87">
        <v>0.34422734332299182</v>
      </c>
      <c r="F104" s="87">
        <v>0.23064017569922304</v>
      </c>
      <c r="G104" s="88">
        <v>16.712499999999999</v>
      </c>
      <c r="H104" s="89">
        <v>4.4375214179744694E-2</v>
      </c>
      <c r="I104" s="89">
        <v>14.066942894979068</v>
      </c>
      <c r="J104" s="90">
        <v>1.7134516941500735</v>
      </c>
      <c r="K104" s="73"/>
      <c r="M104" s="285"/>
      <c r="N104" s="282"/>
      <c r="P104" s="247"/>
      <c r="AA104" s="40"/>
    </row>
    <row r="105" spans="2:27" ht="20.25" customHeight="1">
      <c r="B105" s="86" t="s">
        <v>117</v>
      </c>
      <c r="C105" s="65">
        <v>2410</v>
      </c>
      <c r="D105" s="87">
        <v>3.4828069170996977E-2</v>
      </c>
      <c r="E105" s="87">
        <v>0.34437311288298028</v>
      </c>
      <c r="F105" s="87">
        <v>0.23112597750564415</v>
      </c>
      <c r="G105" s="88">
        <v>15.369</v>
      </c>
      <c r="H105" s="89">
        <v>0.16974849526893077</v>
      </c>
      <c r="I105" s="89">
        <v>19.199448228049064</v>
      </c>
      <c r="J105" s="90">
        <v>1.8031601372028327</v>
      </c>
      <c r="K105" s="73"/>
      <c r="M105" s="285"/>
      <c r="N105" s="282"/>
      <c r="P105" s="247"/>
      <c r="AA105" s="40"/>
    </row>
    <row r="106" spans="2:27" ht="20.25" customHeight="1">
      <c r="B106" s="86" t="s">
        <v>117</v>
      </c>
      <c r="C106" s="65">
        <v>2411</v>
      </c>
      <c r="D106" s="87">
        <v>3.6375787315394259E-2</v>
      </c>
      <c r="E106" s="87">
        <v>0.35781178173291478</v>
      </c>
      <c r="F106" s="87">
        <v>0.23930246991429141</v>
      </c>
      <c r="G106" s="88">
        <v>15.384499999999999</v>
      </c>
      <c r="H106" s="89">
        <v>0.15368877931782976</v>
      </c>
      <c r="I106" s="89">
        <v>19.554637039086224</v>
      </c>
      <c r="J106" s="90">
        <v>1.8042640489135575</v>
      </c>
      <c r="K106" s="73"/>
      <c r="M106" s="285"/>
      <c r="N106" s="282"/>
      <c r="P106" s="247"/>
      <c r="AA106" s="40"/>
    </row>
    <row r="107" spans="2:27" ht="20.25" customHeight="1">
      <c r="B107" s="86" t="s">
        <v>117</v>
      </c>
      <c r="C107" s="65">
        <v>2412</v>
      </c>
      <c r="D107" s="87">
        <v>4.6155053007585663E-2</v>
      </c>
      <c r="E107" s="87">
        <v>0.36184766339201674</v>
      </c>
      <c r="F107" s="87">
        <v>0.24562885951457733</v>
      </c>
      <c r="G107" s="88">
        <v>15.492999999999999</v>
      </c>
      <c r="H107" s="89">
        <v>0.31475359030946332</v>
      </c>
      <c r="I107" s="89">
        <v>17.928848740319815</v>
      </c>
      <c r="J107" s="90">
        <v>1.8218901722081815</v>
      </c>
      <c r="K107" s="73"/>
      <c r="M107" s="285"/>
      <c r="N107" s="282"/>
      <c r="P107" s="247"/>
      <c r="AA107" s="40"/>
    </row>
    <row r="108" spans="2:27" ht="20.25" customHeight="1">
      <c r="B108" s="86" t="s">
        <v>117</v>
      </c>
      <c r="C108" s="65">
        <v>2501</v>
      </c>
      <c r="D108" s="87">
        <v>5.4542285392454738E-2</v>
      </c>
      <c r="E108" s="87">
        <v>0.35972443186464098</v>
      </c>
      <c r="F108" s="87">
        <v>0.27008541350783755</v>
      </c>
      <c r="G108" s="88">
        <v>15.696999999999999</v>
      </c>
      <c r="H108" s="89">
        <v>0.44987457336225167</v>
      </c>
      <c r="I108" s="89">
        <v>16.179417691992409</v>
      </c>
      <c r="J108" s="90">
        <v>1.8536557835115226</v>
      </c>
      <c r="K108" s="73" t="s">
        <v>67</v>
      </c>
      <c r="M108" s="285"/>
      <c r="N108" s="282"/>
      <c r="P108" s="247"/>
      <c r="AA108" s="40"/>
    </row>
    <row r="109" spans="2:27" ht="20.25" hidden="1" customHeight="1">
      <c r="B109" s="86" t="s">
        <v>116</v>
      </c>
      <c r="C109" s="65">
        <v>2401</v>
      </c>
      <c r="D109" s="87">
        <v>0.10580851109718649</v>
      </c>
      <c r="E109" s="87">
        <v>0.3871060304663948</v>
      </c>
      <c r="F109" s="87">
        <v>0.19638870481257339</v>
      </c>
      <c r="G109" s="88">
        <v>27.254000000000001</v>
      </c>
      <c r="H109" s="89">
        <v>6.4261268135000078</v>
      </c>
      <c r="I109" s="89">
        <v>33.180757229706138</v>
      </c>
      <c r="J109" s="90">
        <v>1.6246074839556042</v>
      </c>
      <c r="K109" s="73"/>
    </row>
    <row r="110" spans="2:27" ht="20.25" hidden="1" customHeight="1">
      <c r="B110" s="86" t="s">
        <v>116</v>
      </c>
      <c r="C110" s="65">
        <v>2402</v>
      </c>
      <c r="D110" s="87">
        <v>6.6808011528708314E-2</v>
      </c>
      <c r="E110" s="87">
        <v>0.35769359488507951</v>
      </c>
      <c r="F110" s="87">
        <v>0.19567202761357125</v>
      </c>
      <c r="G110" s="88">
        <v>21.241</v>
      </c>
      <c r="H110" s="89">
        <v>1.5447791653702994</v>
      </c>
      <c r="I110" s="89">
        <v>17.233942563662403</v>
      </c>
      <c r="J110" s="90">
        <v>1.7172656689757966</v>
      </c>
      <c r="K110" s="73"/>
    </row>
    <row r="111" spans="2:27" ht="20.25" hidden="1" customHeight="1">
      <c r="B111" s="86" t="s">
        <v>116</v>
      </c>
      <c r="C111" s="65">
        <v>2403</v>
      </c>
      <c r="D111" s="87">
        <v>5.7300858194908245E-2</v>
      </c>
      <c r="E111" s="87">
        <v>0.36198034348742569</v>
      </c>
      <c r="F111" s="87">
        <v>0.20635883034963995</v>
      </c>
      <c r="G111" s="88">
        <v>16.673999999999999</v>
      </c>
      <c r="H111" s="89">
        <v>1.1654510364883297</v>
      </c>
      <c r="I111" s="89">
        <v>21.153861273403251</v>
      </c>
      <c r="J111" s="90">
        <v>1.6809564938199815</v>
      </c>
      <c r="K111" s="73"/>
    </row>
    <row r="112" spans="2:27" ht="20.25" hidden="1" customHeight="1">
      <c r="B112" s="86" t="s">
        <v>116</v>
      </c>
      <c r="C112" s="65">
        <v>2404</v>
      </c>
      <c r="D112" s="87">
        <v>4.9542323541655262E-2</v>
      </c>
      <c r="E112" s="87">
        <v>0.36266031773185931</v>
      </c>
      <c r="F112" s="87">
        <v>0.20468306253516766</v>
      </c>
      <c r="G112" s="88">
        <v>16.046500000000002</v>
      </c>
      <c r="H112" s="89">
        <v>1.2890345541336894</v>
      </c>
      <c r="I112" s="89">
        <v>23.065906188361929</v>
      </c>
      <c r="J112" s="90">
        <v>1.6827281559013842</v>
      </c>
      <c r="K112" s="73"/>
    </row>
    <row r="113" spans="2:11" ht="20.25" hidden="1" customHeight="1">
      <c r="B113" s="86" t="s">
        <v>116</v>
      </c>
      <c r="C113" s="65">
        <v>2405</v>
      </c>
      <c r="D113" s="87">
        <v>5.4089391656377467E-2</v>
      </c>
      <c r="E113" s="87">
        <v>0.37113626855753151</v>
      </c>
      <c r="F113" s="87">
        <v>0.19906496513660871</v>
      </c>
      <c r="G113" s="88">
        <v>16.053999999999998</v>
      </c>
      <c r="H113" s="89">
        <v>1.1409455015371239</v>
      </c>
      <c r="I113" s="89">
        <v>18.855625656981942</v>
      </c>
      <c r="J113" s="90">
        <v>1.6951567038570163</v>
      </c>
      <c r="K113" s="73"/>
    </row>
    <row r="114" spans="2:11" ht="20.25" hidden="1" customHeight="1">
      <c r="B114" s="86" t="s">
        <v>116</v>
      </c>
      <c r="C114" s="65">
        <v>2406</v>
      </c>
      <c r="D114" s="87">
        <v>0</v>
      </c>
      <c r="E114" s="87">
        <v>0</v>
      </c>
      <c r="F114" s="87">
        <v>0</v>
      </c>
      <c r="G114" s="88">
        <v>0</v>
      </c>
      <c r="H114" s="89">
        <v>0</v>
      </c>
      <c r="I114" s="89">
        <v>0</v>
      </c>
      <c r="J114" s="90">
        <v>0</v>
      </c>
      <c r="K114" s="73"/>
    </row>
    <row r="115" spans="2:11" ht="20.25" hidden="1" customHeight="1">
      <c r="B115" s="86" t="s">
        <v>116</v>
      </c>
      <c r="C115" s="65">
        <v>2407</v>
      </c>
      <c r="D115" s="87">
        <v>0</v>
      </c>
      <c r="E115" s="87">
        <v>0</v>
      </c>
      <c r="F115" s="87">
        <v>0</v>
      </c>
      <c r="G115" s="88">
        <v>0</v>
      </c>
      <c r="H115" s="89">
        <v>0</v>
      </c>
      <c r="I115" s="89">
        <v>0</v>
      </c>
      <c r="J115" s="90">
        <v>0</v>
      </c>
      <c r="K115" s="73"/>
    </row>
    <row r="116" spans="2:11" ht="20.25" hidden="1" customHeight="1">
      <c r="B116" s="86" t="s">
        <v>116</v>
      </c>
      <c r="C116" s="65">
        <v>2408</v>
      </c>
      <c r="D116" s="87">
        <v>0</v>
      </c>
      <c r="E116" s="87">
        <v>0</v>
      </c>
      <c r="F116" s="87">
        <v>0</v>
      </c>
      <c r="G116" s="88">
        <v>0</v>
      </c>
      <c r="H116" s="89">
        <v>0</v>
      </c>
      <c r="I116" s="89">
        <v>0</v>
      </c>
      <c r="J116" s="90">
        <v>0</v>
      </c>
      <c r="K116" s="73"/>
    </row>
    <row r="117" spans="2:11" ht="20.25" hidden="1" customHeight="1">
      <c r="B117" s="86" t="s">
        <v>116</v>
      </c>
      <c r="C117" s="65">
        <v>2409</v>
      </c>
      <c r="D117" s="87">
        <v>0</v>
      </c>
      <c r="E117" s="87">
        <v>0</v>
      </c>
      <c r="F117" s="87">
        <v>0</v>
      </c>
      <c r="G117" s="88">
        <v>0</v>
      </c>
      <c r="H117" s="89">
        <v>0</v>
      </c>
      <c r="I117" s="89">
        <v>0</v>
      </c>
      <c r="J117" s="90">
        <v>0</v>
      </c>
      <c r="K117" s="73"/>
    </row>
    <row r="118" spans="2:11" ht="20.25" hidden="1" customHeight="1">
      <c r="B118" s="86" t="s">
        <v>116</v>
      </c>
      <c r="C118" s="65">
        <v>2410</v>
      </c>
      <c r="D118" s="87">
        <v>0</v>
      </c>
      <c r="E118" s="87">
        <v>0</v>
      </c>
      <c r="F118" s="87">
        <v>0</v>
      </c>
      <c r="G118" s="88">
        <v>0</v>
      </c>
      <c r="H118" s="89">
        <v>0</v>
      </c>
      <c r="I118" s="89">
        <v>0</v>
      </c>
      <c r="J118" s="90">
        <v>0</v>
      </c>
      <c r="K118" s="73"/>
    </row>
    <row r="119" spans="2:11" ht="20.25" hidden="1" customHeight="1">
      <c r="B119" s="86" t="s">
        <v>116</v>
      </c>
      <c r="C119" s="65">
        <v>2411</v>
      </c>
      <c r="D119" s="87">
        <v>0</v>
      </c>
      <c r="E119" s="87">
        <v>0</v>
      </c>
      <c r="F119" s="87">
        <v>0</v>
      </c>
      <c r="G119" s="88">
        <v>0</v>
      </c>
      <c r="H119" s="89">
        <v>0</v>
      </c>
      <c r="I119" s="89">
        <v>0</v>
      </c>
      <c r="J119" s="90">
        <v>0</v>
      </c>
      <c r="K119" s="73"/>
    </row>
    <row r="120" spans="2:11" ht="20.25" hidden="1" customHeight="1">
      <c r="B120" s="86" t="s">
        <v>116</v>
      </c>
      <c r="C120" s="65">
        <v>2412</v>
      </c>
      <c r="D120" s="87">
        <v>0</v>
      </c>
      <c r="E120" s="87">
        <v>0</v>
      </c>
      <c r="F120" s="87">
        <v>0</v>
      </c>
      <c r="G120" s="88">
        <v>0</v>
      </c>
      <c r="H120" s="89">
        <v>0</v>
      </c>
      <c r="I120" s="89">
        <v>0</v>
      </c>
      <c r="J120" s="90">
        <v>0</v>
      </c>
      <c r="K120" s="73"/>
    </row>
    <row r="121" spans="2:11" ht="20.25" hidden="1" customHeight="1">
      <c r="B121" s="86" t="s">
        <v>116</v>
      </c>
      <c r="C121" s="65">
        <v>2501</v>
      </c>
      <c r="D121" s="87">
        <v>0</v>
      </c>
      <c r="E121" s="87">
        <v>0</v>
      </c>
      <c r="F121" s="87">
        <v>0</v>
      </c>
      <c r="G121" s="88">
        <v>0</v>
      </c>
      <c r="H121" s="89">
        <v>0</v>
      </c>
      <c r="I121" s="89">
        <v>0</v>
      </c>
      <c r="J121" s="90">
        <v>0</v>
      </c>
      <c r="K121" s="73" t="s">
        <v>119</v>
      </c>
    </row>
    <row r="122" spans="2:11" ht="20.25" customHeight="1">
      <c r="B122" s="84" t="s">
        <v>123</v>
      </c>
      <c r="C122" s="83"/>
      <c r="D122" s="84"/>
      <c r="E122" s="84"/>
      <c r="F122" s="84"/>
      <c r="G122" s="84"/>
      <c r="H122" s="84"/>
      <c r="I122" s="84"/>
      <c r="J122" s="84"/>
      <c r="K122" s="83"/>
    </row>
    <row r="123" spans="2:11" ht="20.25" customHeight="1">
      <c r="B123" s="223" t="str">
        <f>C72</f>
        <v>81</v>
      </c>
      <c r="C123" s="54"/>
      <c r="D123" s="66">
        <f>(SUMIFS(D$83:D$121,$B$83:$B$121,$B123,$C$83:$C$121,MAX($C$83:$C$121))/SUMIFS(D$83:D$121,$B$83:$B$121,$B123,$C$83:$C$121,2412))-1</f>
        <v>0.12468444520036126</v>
      </c>
      <c r="E123" s="66">
        <f>(SUMIFS(E$83:E$121,$B$83:$B$121,$B123,$C$83:$C$121,MAX($C$83:$C$121))/SUMIFS(E$83:E$121,$B$83:$B$121,$B123,$C$83:$C$121,2412))-1</f>
        <v>3.2614393301489741E-2</v>
      </c>
      <c r="F123" s="66">
        <f>(SUMIFS(F$83:F$121,$B$83:$B$121,$B123,$C$83:$C$121,MAX($C$83:$C$121))/SUMIFS(F$83:F$121,$B$83:$B$121,$B123,$C$83:$C$121,2412))-1</f>
        <v>-3.673886267960591E-2</v>
      </c>
      <c r="G123" s="66">
        <f>(SUMIFS(G$83:G$121,$B$83:$B$121,$B123,$C$83:$C$121,MAX($C$83:$C$121))/SUMIFS(G$83:G$121,$B$83:$B$121,$B123,$C$83:$C$121,2412))-1</f>
        <v>2.2162972837860506E-2</v>
      </c>
      <c r="H123" s="66">
        <f>(SUMIFS(H$83:H$121,$B$83:$B$121,$B123,$C$83:$C$121,MAX($C$83:$C$121))/SUMIFS(H$83:H$121,$B$83:$B$121,$B123,$C$83:$C$121,2412))-1</f>
        <v>0.18256958103732357</v>
      </c>
      <c r="I123" s="66">
        <f>(SUMIFS(I$83:I$121,$B$83:$B$121,$B123,$C$83:$C$121,MAX($C$83:$C$121))/SUMIFS(I$83:I$121,$B$83:$B$121,$B123,$C$83:$C$121,2412))-1</f>
        <v>0.24319106250960387</v>
      </c>
      <c r="J123" s="85">
        <f>(SUMIFS(J$83:J$121,$B$83:$B$121,$B123,$C$83:$C$121,MAX($C$83:$C$121))/SUMIFS(J$83:J$121,$B$83:$B$121,$B123,$C$83:$C$121,2412))-1</f>
        <v>9.9941803625769321E-3</v>
      </c>
      <c r="K123" s="55"/>
    </row>
    <row r="124" spans="2:11" ht="20.25" customHeight="1">
      <c r="B124" s="42" t="str">
        <f>D72</f>
        <v>47</v>
      </c>
      <c r="C124" s="54"/>
      <c r="D124" s="66">
        <f>(SUMIFS(D$83:D$121,$B$83:$B$121,$B124,$C$83:$C$121,MAX($C$83:$C$121))/SUMIFS(D$83:D$121,$B$83:$B$121,$B124,$C$83:$C$121,2412))-1</f>
        <v>0.18171861667000178</v>
      </c>
      <c r="E124" s="66">
        <f>(SUMIFS(E$83:E$121,$B$83:$B$121,$B124,$C$83:$C$121,MAX($C$83:$C$121))/SUMIFS(E$83:E$121,$B$83:$B$121,$B124,$C$83:$C$121,2412))-1</f>
        <v>-5.8677497250424482E-3</v>
      </c>
      <c r="F124" s="66">
        <f>(SUMIFS(F$83:F$121,$B$83:$B$121,$B124,$C$83:$C$121,MAX($C$83:$C$121))/SUMIFS(F$83:F$121,$B$83:$B$121,$B124,$C$83:$C$121,2412))-1</f>
        <v>9.9567103155518311E-2</v>
      </c>
      <c r="G124" s="66">
        <f>(SUMIFS(G$83:G$121,$B$83:$B$121,$B124,$C$83:$C$121,MAX($C$83:$C$121))/SUMIFS(G$83:G$121,$B$83:$B$121,$B124,$C$83:$C$121,2412))-1</f>
        <v>1.3167236816626904E-2</v>
      </c>
      <c r="H124" s="66">
        <f>(SUMIFS(H$83:H$121,$B$83:$B$121,$B124,$C$83:$C$121,MAX($C$83:$C$121))/SUMIFS(H$83:H$121,$B$83:$B$121,$B124,$C$83:$C$121,2412))-1</f>
        <v>0.42929131616874794</v>
      </c>
      <c r="I124" s="66">
        <f>(SUMIFS(I$83:I$121,$B$83:$B$121,$B124,$C$83:$C$121,MAX($C$83:$C$121))/SUMIFS(I$83:I$121,$B$83:$B$121,$B124,$C$83:$C$121,2412))-1</f>
        <v>-9.7576318126503359E-2</v>
      </c>
      <c r="J124" s="85">
        <f>(SUMIFS(J$83:J$121,$B$83:$B$121,$B124,$C$83:$C$121,MAX($C$83:$C$121))/SUMIFS(J$83:J$121,$B$83:$B$121,$B124,$C$83:$C$121,2412))-1</f>
        <v>1.7435524812585257E-2</v>
      </c>
      <c r="K124" s="55"/>
    </row>
    <row r="125" spans="2:11" ht="20.25" hidden="1" customHeight="1">
      <c r="B125" s="42" t="str">
        <f>E72</f>
        <v>42</v>
      </c>
      <c r="C125" s="54"/>
      <c r="D125" s="66" t="e">
        <f>(SUMIFS(D$83:D$121,$B$83:$B$121,$B125,$C$83:$C$121,MAX($C$83:$C$121))/SUMIFS(D$83:D$121,$B$83:$B$121,$B125,$C$83:$C$121,2412))-1</f>
        <v>#DIV/0!</v>
      </c>
      <c r="E125" s="66" t="e">
        <f>(SUMIFS(E$83:E$121,$B$83:$B$121,$B125,$C$83:$C$121,MAX($C$83:$C$121))/SUMIFS(E$83:E$121,$B$83:$B$121,$B125,$C$83:$C$121,2412))-1</f>
        <v>#DIV/0!</v>
      </c>
      <c r="F125" s="66" t="e">
        <f>(SUMIFS(F$83:F$121,$B$83:$B$121,$B125,$C$83:$C$121,MAX($C$83:$C$121))/SUMIFS(F$83:F$121,$B$83:$B$121,$B125,$C$83:$C$121,2412))-1</f>
        <v>#DIV/0!</v>
      </c>
      <c r="G125" s="66" t="e">
        <f>(SUMIFS(G$83:G$121,$B$83:$B$121,$B125,$C$83:$C$121,MAX($C$83:$C$121))/SUMIFS(G$83:G$121,$B$83:$B$121,$B125,$C$83:$C$121,2412))-1</f>
        <v>#DIV/0!</v>
      </c>
      <c r="H125" s="66" t="e">
        <f>(SUMIFS(H$83:H$121,$B$83:$B$121,$B125,$C$83:$C$121,MAX($C$83:$C$121))/SUMIFS(H$83:H$121,$B$83:$B$121,$B125,$C$83:$C$121,2412))-1</f>
        <v>#DIV/0!</v>
      </c>
      <c r="I125" s="66" t="e">
        <f>(SUMIFS(I$83:I$121,$B$83:$B$121,$B125,$C$83:$C$121,MAX($C$83:$C$121))/SUMIFS(I$83:I$121,$B$83:$B$121,$B125,$C$83:$C$121,2412))-1</f>
        <v>#DIV/0!</v>
      </c>
      <c r="J125" s="85" t="e">
        <f>(SUMIFS(J$83:J$121,$B$83:$B$121,$B125,$C$83:$C$121,MAX($C$83:$C$121))/SUMIFS(J$83:J$121,$B$83:$B$121,$B125,$C$83:$C$121,2412))-1</f>
        <v>#DIV/0!</v>
      </c>
      <c r="K125" s="55"/>
    </row>
    <row r="126" spans="2:11" ht="20.25" customHeight="1" thickBot="1"/>
    <row r="127" spans="2:11" ht="17.25" thickTop="1">
      <c r="B127" s="25" t="s">
        <v>51</v>
      </c>
      <c r="C127" s="25"/>
      <c r="D127" s="25"/>
      <c r="E127" s="25"/>
      <c r="F127" s="171" t="s">
        <v>76</v>
      </c>
      <c r="G127" s="43"/>
      <c r="H127" s="25"/>
      <c r="I127" s="25"/>
    </row>
    <row r="128" spans="2:11">
      <c r="B128" s="26" t="s">
        <v>33</v>
      </c>
      <c r="C128" s="26" t="s">
        <v>52</v>
      </c>
      <c r="D128" s="26"/>
      <c r="E128" s="26"/>
      <c r="F128" s="91" t="s">
        <v>77</v>
      </c>
      <c r="G128" s="44"/>
      <c r="H128" s="46" t="s">
        <v>80</v>
      </c>
      <c r="I128" s="46"/>
    </row>
    <row r="129" spans="2:9">
      <c r="B129" s="26" t="s">
        <v>34</v>
      </c>
      <c r="C129" s="26" t="s">
        <v>53</v>
      </c>
      <c r="D129" s="26"/>
      <c r="E129" s="26"/>
      <c r="F129" s="91" t="s">
        <v>78</v>
      </c>
      <c r="G129" s="44"/>
      <c r="H129" s="46" t="s">
        <v>81</v>
      </c>
      <c r="I129" s="46"/>
    </row>
    <row r="130" spans="2:9">
      <c r="B130" s="26" t="s">
        <v>4</v>
      </c>
      <c r="C130" s="26" t="s">
        <v>54</v>
      </c>
      <c r="D130" s="26"/>
      <c r="E130" s="26"/>
      <c r="F130" s="91" t="s">
        <v>79</v>
      </c>
      <c r="G130" s="44"/>
      <c r="H130" s="46" t="s">
        <v>82</v>
      </c>
      <c r="I130" s="46"/>
    </row>
    <row r="131" spans="2:9">
      <c r="B131" s="26" t="s">
        <v>5</v>
      </c>
      <c r="C131" s="26" t="s">
        <v>55</v>
      </c>
      <c r="D131" s="26"/>
      <c r="E131" s="26"/>
      <c r="F131" s="91" t="s">
        <v>86</v>
      </c>
      <c r="G131" s="44"/>
      <c r="H131" s="46" t="s">
        <v>83</v>
      </c>
      <c r="I131" s="46"/>
    </row>
    <row r="132" spans="2:9">
      <c r="B132" s="26" t="s">
        <v>56</v>
      </c>
      <c r="C132" s="26" t="s">
        <v>57</v>
      </c>
      <c r="D132" s="26"/>
      <c r="E132" s="26"/>
      <c r="F132" s="91" t="s">
        <v>87</v>
      </c>
      <c r="G132" s="44"/>
      <c r="H132" s="46" t="s">
        <v>84</v>
      </c>
      <c r="I132" s="46"/>
    </row>
    <row r="133" spans="2:9" ht="17.25" thickBot="1">
      <c r="B133" s="27" t="s">
        <v>58</v>
      </c>
      <c r="C133" s="27" t="s">
        <v>59</v>
      </c>
      <c r="D133" s="27"/>
      <c r="E133" s="27"/>
      <c r="F133" s="92" t="s">
        <v>88</v>
      </c>
      <c r="G133" s="45"/>
      <c r="H133" s="47" t="s">
        <v>85</v>
      </c>
      <c r="I133" s="47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2" type="noConversion"/>
  <conditionalFormatting sqref="B83:K120">
    <cfRule type="expression" dxfId="47" priority="10">
      <formula>$B83&lt;&gt;$B84</formula>
    </cfRule>
  </conditionalFormatting>
  <conditionalFormatting sqref="C73:K73">
    <cfRule type="containsText" dxfId="46" priority="11" operator="containsText" text="F">
      <formula>NOT(ISERROR(SEARCH("F",C73)))</formula>
    </cfRule>
    <cfRule type="containsText" dxfId="45" priority="12" operator="containsText" text="D">
      <formula>NOT(ISERROR(SEARCH("D",C73)))</formula>
    </cfRule>
    <cfRule type="containsText" dxfId="44" priority="13" operator="containsText" text="S">
      <formula>NOT(ISERROR(SEARCH("S",C73)))</formula>
    </cfRule>
    <cfRule type="containsText" dxfId="43" priority="14" operator="containsText" text="A">
      <formula>NOT(ISERROR(SEARCH("A",C73)))</formula>
    </cfRule>
  </conditionalFormatting>
  <conditionalFormatting sqref="D60:K60 D62:K63 D64:D69 D70:K71 D80:K80 D122:K122 K123:K125">
    <cfRule type="containsText" dxfId="42" priority="69" operator="containsText" text="악화">
      <formula>NOT(ISERROR(SEARCH("악화",D60)))</formula>
    </cfRule>
  </conditionalFormatting>
  <conditionalFormatting sqref="D60:K60 D62:K63 D70:K71 D80:K80 D122:K122 K123:K125 D64:D69">
    <cfRule type="containsText" dxfId="41" priority="68" operator="containsText" text="개선">
      <formula>NOT(ISERROR(SEARCH("개선",D60)))</formula>
    </cfRule>
  </conditionalFormatting>
  <conditionalFormatting sqref="G4:G5">
    <cfRule type="containsText" dxfId="40" priority="19" operator="containsText" text="S">
      <formula>NOT(ISERROR(SEARCH("S",G4)))</formula>
    </cfRule>
    <cfRule type="containsText" dxfId="39" priority="20" operator="containsText" text="A">
      <formula>NOT(ISERROR(SEARCH("A",G4)))</formula>
    </cfRule>
  </conditionalFormatting>
  <conditionalFormatting sqref="G5">
    <cfRule type="containsText" dxfId="38" priority="15" operator="containsText" text="F">
      <formula>NOT(ISERROR(SEARCH("F",G5)))</formula>
    </cfRule>
    <cfRule type="containsText" dxfId="37" priority="16" operator="containsText" text="D">
      <formula>NOT(ISERROR(SEARCH("D",G5)))</formula>
    </cfRule>
  </conditionalFormatting>
  <conditionalFormatting sqref="J25 K74:K1048576">
    <cfRule type="containsText" dxfId="36" priority="6" operator="containsText" text="D">
      <formula>NOT(ISERROR(SEARCH("D",J25)))</formula>
    </cfRule>
    <cfRule type="containsText" dxfId="35" priority="6" operator="containsText" text="F">
      <formula>NOT(ISERROR(SEARCH("F",J25)))</formula>
    </cfRule>
    <cfRule type="containsText" dxfId="34" priority="7" operator="containsText" text="S">
      <formula>NOT(ISERROR(SEARCH("S",J25)))</formula>
    </cfRule>
    <cfRule type="containsText" dxfId="33" priority="8" operator="containsText" text="A">
      <formula>NOT(ISERROR(SEARCH("A",J25)))</formula>
    </cfRule>
  </conditionalFormatting>
  <conditionalFormatting sqref="K1:K24">
    <cfRule type="containsText" dxfId="32" priority="1" operator="containsText" text="D">
      <formula>NOT(ISERROR(SEARCH("D",K1)))</formula>
    </cfRule>
    <cfRule type="containsText" dxfId="31" priority="2" operator="containsText" text="F">
      <formula>NOT(ISERROR(SEARCH("F",K1)))</formula>
    </cfRule>
    <cfRule type="containsText" dxfId="30" priority="3" operator="containsText" text="S">
      <formula>NOT(ISERROR(SEARCH("S",K1)))</formula>
    </cfRule>
    <cfRule type="containsText" dxfId="29" priority="4" operator="containsText" text="A">
      <formula>NOT(ISERROR(SEARCH("A",K1)))</formula>
    </cfRule>
  </conditionalFormatting>
  <conditionalFormatting sqref="K27:K31 K33:K72">
    <cfRule type="containsText" dxfId="28" priority="21" operator="containsText" text="D">
      <formula>NOT(ISERROR(SEARCH("D",K27)))</formula>
    </cfRule>
    <cfRule type="containsText" dxfId="27" priority="22" operator="containsText" text="F">
      <formula>NOT(ISERROR(SEARCH("F",K27)))</formula>
    </cfRule>
    <cfRule type="containsText" dxfId="26" priority="23" operator="containsText" text="S">
      <formula>NOT(ISERROR(SEARCH("S",K27)))</formula>
    </cfRule>
    <cfRule type="containsText" dxfId="25" priority="24" operator="containsText" text="A">
      <formula>NOT(ISERROR(SEARCH("A",K27)))</formula>
    </cfRule>
  </conditionalFormatting>
  <conditionalFormatting sqref="B121:K121">
    <cfRule type="expression" dxfId="24" priority="79">
      <formula>$B121&lt;&gt;#REF!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9" id="{FF78A74E-6E7F-4F27-A5C1-074C5BEDB9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D123:J125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150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138</v>
      </c>
      <c r="C4" s="137" t="s">
        <v>1</v>
      </c>
      <c r="D4" s="137" t="s">
        <v>10</v>
      </c>
      <c r="E4" s="138" t="s">
        <v>137</v>
      </c>
      <c r="F4" s="124" t="s">
        <v>45</v>
      </c>
      <c r="G4" s="148" t="s">
        <v>140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89</v>
      </c>
      <c r="AZ4" s="97" t="s">
        <v>65</v>
      </c>
      <c r="BA4" s="97" t="s">
        <v>122</v>
      </c>
      <c r="BB4" t="s">
        <v>130</v>
      </c>
      <c r="BC4" t="s">
        <v>131</v>
      </c>
      <c r="BD4" t="s">
        <v>112</v>
      </c>
      <c r="BE4" t="s">
        <v>132</v>
      </c>
      <c r="BF4" t="s">
        <v>133</v>
      </c>
      <c r="BG4" t="s">
        <v>89</v>
      </c>
      <c r="BH4" t="s">
        <v>132</v>
      </c>
      <c r="BI4" t="s">
        <v>133</v>
      </c>
      <c r="BJ4" t="s">
        <v>89</v>
      </c>
      <c r="BL4" t="s">
        <v>134</v>
      </c>
      <c r="BM4" t="s">
        <v>135</v>
      </c>
      <c r="BN4" t="s">
        <v>136</v>
      </c>
    </row>
    <row r="5" spans="1:66">
      <c r="A5" s="142" t="str">
        <f>W5</f>
        <v>마니교통</v>
      </c>
      <c r="B5" s="142" t="str">
        <f>V5</f>
        <v>47</v>
      </c>
      <c r="C5" s="143" t="str">
        <f>Y5</f>
        <v>73아1255</v>
      </c>
      <c r="D5" s="131" t="str">
        <f>Z5</f>
        <v>저상</v>
      </c>
      <c r="E5" s="127" t="str">
        <f>AZ5</f>
        <v>D</v>
      </c>
      <c r="F5" s="150">
        <f>G5/H5</f>
        <v>0.84272727272727266</v>
      </c>
      <c r="G5" s="151">
        <f>AE5</f>
        <v>1.8540000000000001</v>
      </c>
      <c r="H5" s="152">
        <f>AF5</f>
        <v>2.2000000000000002</v>
      </c>
      <c r="I5" s="153">
        <f>AC5</f>
        <v>6223.9570000000003</v>
      </c>
      <c r="J5" s="154">
        <f>AI5/AH5</f>
        <v>5.4542285392454738E-2</v>
      </c>
      <c r="K5" s="154">
        <f>AJ5/AH5</f>
        <v>0.35972443186464098</v>
      </c>
      <c r="L5" s="154">
        <f>AK5/AC5</f>
        <v>0.27008541350783755</v>
      </c>
      <c r="M5" s="155">
        <f>AG5</f>
        <v>15.696999999999999</v>
      </c>
      <c r="N5" s="156">
        <f>IF(AW5=0,AT5,"속도계이상")</f>
        <v>0.45</v>
      </c>
      <c r="O5" s="156">
        <f>IF(AW5=0,AU5,"속도계이상")</f>
        <v>16.178999999999998</v>
      </c>
      <c r="P5" s="157">
        <f>AQ5/60</f>
        <v>0</v>
      </c>
      <c r="Q5" s="158">
        <f>AN5</f>
        <v>78</v>
      </c>
      <c r="R5" s="159">
        <f>AC5/(AH5-AI5-AJ5)</f>
        <v>26.970741167371159</v>
      </c>
      <c r="S5" s="144">
        <f>IF(AW5=0,AL5,"속도계이상")</f>
        <v>28</v>
      </c>
      <c r="T5" s="144">
        <f>IF(AW5=0,AM5,"속도계이상")</f>
        <v>1007</v>
      </c>
      <c r="U5" t="s">
        <v>115</v>
      </c>
      <c r="V5" s="5" t="s">
        <v>117</v>
      </c>
      <c r="W5" t="s">
        <v>115</v>
      </c>
      <c r="X5" s="5" t="s">
        <v>117</v>
      </c>
      <c r="Y5" t="s">
        <v>166</v>
      </c>
      <c r="Z5" t="s">
        <v>165</v>
      </c>
      <c r="AA5" t="s">
        <v>48</v>
      </c>
      <c r="AB5">
        <v>508</v>
      </c>
      <c r="AC5" s="1">
        <v>6223.9570000000003</v>
      </c>
      <c r="AD5" s="1">
        <v>3357.6660000000002</v>
      </c>
      <c r="AE5" s="28">
        <v>1.8540000000000001</v>
      </c>
      <c r="AF5">
        <v>2.2000000000000002</v>
      </c>
      <c r="AG5">
        <v>15.696999999999999</v>
      </c>
      <c r="AH5">
        <v>393.97965900000003</v>
      </c>
      <c r="AI5">
        <v>21.488551000000001</v>
      </c>
      <c r="AJ5">
        <v>141.724109</v>
      </c>
      <c r="AK5">
        <v>1681</v>
      </c>
      <c r="AL5">
        <v>28</v>
      </c>
      <c r="AM5">
        <v>1007</v>
      </c>
      <c r="AN5">
        <v>78</v>
      </c>
      <c r="AO5">
        <v>15.79766</v>
      </c>
      <c r="AP5">
        <v>6822.3</v>
      </c>
      <c r="AQ5">
        <v>0</v>
      </c>
      <c r="AR5">
        <v>90</v>
      </c>
      <c r="AS5">
        <v>49115</v>
      </c>
      <c r="AT5">
        <v>0.45</v>
      </c>
      <c r="AU5">
        <v>16.178999999999998</v>
      </c>
      <c r="AV5">
        <v>38536</v>
      </c>
      <c r="AW5">
        <v>0</v>
      </c>
      <c r="AX5" s="29">
        <v>0.52</v>
      </c>
      <c r="AY5">
        <v>0.84272727272727266</v>
      </c>
      <c r="AZ5" t="s">
        <v>67</v>
      </c>
      <c r="BA5" t="s">
        <v>164</v>
      </c>
      <c r="BB5">
        <v>1</v>
      </c>
      <c r="BC5" t="s">
        <v>202</v>
      </c>
      <c r="BD5">
        <v>6</v>
      </c>
      <c r="BE5">
        <v>6223.9570000000003</v>
      </c>
      <c r="BF5">
        <v>1</v>
      </c>
      <c r="BG5">
        <v>0.84272727272727266</v>
      </c>
      <c r="BH5">
        <v>22595.451000000001</v>
      </c>
      <c r="BI5">
        <v>0.27545177124368969</v>
      </c>
      <c r="BJ5">
        <v>0.2321307199480912</v>
      </c>
      <c r="BK5">
        <v>1</v>
      </c>
      <c r="BL5" t="s">
        <v>67</v>
      </c>
      <c r="BM5">
        <v>0</v>
      </c>
      <c r="BN5" t="s">
        <v>179</v>
      </c>
    </row>
    <row r="6" spans="1:66">
      <c r="A6" s="139" t="str">
        <f t="shared" ref="A6:A7" si="0">W6</f>
        <v>마니교통</v>
      </c>
      <c r="B6" s="139" t="str">
        <f t="shared" ref="B6:B7" si="1">V6</f>
        <v>81</v>
      </c>
      <c r="C6" s="140" t="str">
        <f t="shared" ref="C6:C7" si="2">Y6</f>
        <v>70바1273</v>
      </c>
      <c r="D6" s="114" t="str">
        <f t="shared" ref="D6:D7" si="3">Z6</f>
        <v>저상</v>
      </c>
      <c r="E6" s="110" t="str">
        <f>AZ6</f>
        <v>B</v>
      </c>
      <c r="F6" s="160">
        <f>G6/H6</f>
        <v>0.92142857142857137</v>
      </c>
      <c r="G6" s="161">
        <f>AE6</f>
        <v>1.9350000000000001</v>
      </c>
      <c r="H6" s="162">
        <f>AF6</f>
        <v>2.1</v>
      </c>
      <c r="I6" s="163">
        <f t="shared" ref="I6:I7" si="4">AC6</f>
        <v>3949.2420000000002</v>
      </c>
      <c r="J6" s="164">
        <f t="shared" ref="J6:J7" si="5">AI6/AH6</f>
        <v>2.2706889434568295E-2</v>
      </c>
      <c r="K6" s="164">
        <f t="shared" ref="K6:K7" si="6">AJ6/AH6</f>
        <v>0.38736883075575546</v>
      </c>
      <c r="L6" s="164">
        <f t="shared" ref="L6:L7" si="7">AK6/AC6</f>
        <v>0.25599849287534165</v>
      </c>
      <c r="M6" s="165">
        <f t="shared" ref="M6:M7" si="8">AG6</f>
        <v>21.664999999999999</v>
      </c>
      <c r="N6" s="166">
        <f t="shared" ref="N6:N7" si="9">IF(AW6=0,AT6,"속도계이상")</f>
        <v>0.78500000000000003</v>
      </c>
      <c r="O6" s="166">
        <f t="shared" ref="O6:O7" si="10">IF(AW6=0,AU6,"속도계이상")</f>
        <v>18.053999999999998</v>
      </c>
      <c r="P6" s="167">
        <f t="shared" ref="P6:P7" si="11">AQ6/60</f>
        <v>0.22166666666666668</v>
      </c>
      <c r="Q6" s="168">
        <f t="shared" ref="Q6:Q7" si="12">AN6</f>
        <v>82</v>
      </c>
      <c r="R6" s="169">
        <f t="shared" ref="R6:R7" si="13">AC6/(AH6-AI6-AJ6)</f>
        <v>28.881328182957716</v>
      </c>
      <c r="S6" s="141">
        <f t="shared" ref="S6:S7" si="14">IF(AW6=0,AL6,"속도계이상")</f>
        <v>31</v>
      </c>
      <c r="T6" s="141">
        <f t="shared" ref="T6:T7" si="15">IF(AW6=0,AM6,"속도계이상")</f>
        <v>713</v>
      </c>
      <c r="U6" t="s">
        <v>115</v>
      </c>
      <c r="V6" s="5" t="s">
        <v>118</v>
      </c>
      <c r="W6" t="s">
        <v>115</v>
      </c>
      <c r="X6" s="5" t="s">
        <v>118</v>
      </c>
      <c r="Y6" t="s">
        <v>167</v>
      </c>
      <c r="Z6" t="s">
        <v>165</v>
      </c>
      <c r="AA6" t="s">
        <v>48</v>
      </c>
      <c r="AB6">
        <v>508</v>
      </c>
      <c r="AC6" s="1">
        <v>3949.2420000000002</v>
      </c>
      <c r="AD6" s="1">
        <v>2041.3040000000001</v>
      </c>
      <c r="AE6" s="28">
        <v>1.9350000000000001</v>
      </c>
      <c r="AF6">
        <v>2.1</v>
      </c>
      <c r="AG6">
        <v>21.664999999999999</v>
      </c>
      <c r="AH6">
        <v>231.79299900000001</v>
      </c>
      <c r="AI6">
        <v>5.2632979999999998</v>
      </c>
      <c r="AJ6">
        <v>89.789383000000001</v>
      </c>
      <c r="AK6">
        <v>1011</v>
      </c>
      <c r="AL6">
        <v>31</v>
      </c>
      <c r="AM6">
        <v>713</v>
      </c>
      <c r="AN6">
        <v>82</v>
      </c>
      <c r="AO6">
        <v>17.037796</v>
      </c>
      <c r="AP6">
        <v>7228.1</v>
      </c>
      <c r="AQ6">
        <v>13.3</v>
      </c>
      <c r="AR6">
        <v>53</v>
      </c>
      <c r="AS6">
        <v>27762</v>
      </c>
      <c r="AT6">
        <v>0.78500000000000003</v>
      </c>
      <c r="AU6">
        <v>18.053999999999998</v>
      </c>
      <c r="AV6">
        <v>30681</v>
      </c>
      <c r="AW6">
        <v>0</v>
      </c>
      <c r="AX6" s="29">
        <v>0.64</v>
      </c>
      <c r="AY6">
        <v>0.92142857142857137</v>
      </c>
      <c r="AZ6" t="s">
        <v>68</v>
      </c>
      <c r="BA6" t="s">
        <v>168</v>
      </c>
      <c r="BB6">
        <v>1</v>
      </c>
      <c r="BC6" t="s">
        <v>183</v>
      </c>
      <c r="BD6">
        <v>5</v>
      </c>
      <c r="BE6">
        <v>11842.146000000001</v>
      </c>
      <c r="BF6">
        <v>0.3334903994596925</v>
      </c>
      <c r="BG6">
        <v>0.30728758235928805</v>
      </c>
      <c r="BH6">
        <v>22595.451000000001</v>
      </c>
      <c r="BI6">
        <v>0.17478040159499361</v>
      </c>
      <c r="BJ6">
        <v>0.16104765575538696</v>
      </c>
      <c r="BK6">
        <v>1</v>
      </c>
      <c r="BL6" t="s">
        <v>68</v>
      </c>
      <c r="BM6">
        <v>0</v>
      </c>
      <c r="BN6" t="s">
        <v>179</v>
      </c>
    </row>
    <row r="7" spans="1:66">
      <c r="A7" s="142" t="str">
        <f t="shared" si="0"/>
        <v>마니교통</v>
      </c>
      <c r="B7" s="142" t="str">
        <f t="shared" si="1"/>
        <v>81</v>
      </c>
      <c r="C7" s="143" t="str">
        <f t="shared" si="2"/>
        <v>70바1274</v>
      </c>
      <c r="D7" s="131" t="str">
        <f t="shared" si="3"/>
        <v>저상</v>
      </c>
      <c r="E7" s="127" t="str">
        <f t="shared" ref="E7:E9" si="16">AZ7</f>
        <v>C</v>
      </c>
      <c r="F7" s="150">
        <f t="shared" ref="F7:F9" si="17">G7/H7</f>
        <v>0.89761904761904754</v>
      </c>
      <c r="G7" s="151">
        <f t="shared" ref="G7:G9" si="18">AE7</f>
        <v>1.885</v>
      </c>
      <c r="H7" s="152">
        <f t="shared" ref="H7:H9" si="19">AF7</f>
        <v>2.1</v>
      </c>
      <c r="I7" s="153">
        <f t="shared" si="4"/>
        <v>1618.9010000000001</v>
      </c>
      <c r="J7" s="154">
        <f t="shared" si="5"/>
        <v>2.731313692414122E-2</v>
      </c>
      <c r="K7" s="154">
        <f t="shared" si="6"/>
        <v>0.36680017401981679</v>
      </c>
      <c r="L7" s="154">
        <f t="shared" si="7"/>
        <v>0.21434294005624802</v>
      </c>
      <c r="M7" s="155">
        <f t="shared" si="8"/>
        <v>15.103</v>
      </c>
      <c r="N7" s="156">
        <f t="shared" si="9"/>
        <v>0.55600000000000005</v>
      </c>
      <c r="O7" s="156">
        <f t="shared" si="10"/>
        <v>11.551</v>
      </c>
      <c r="P7" s="157">
        <f t="shared" si="11"/>
        <v>0</v>
      </c>
      <c r="Q7" s="158">
        <f t="shared" si="12"/>
        <v>81</v>
      </c>
      <c r="R7" s="159">
        <f t="shared" si="13"/>
        <v>27.239820585114153</v>
      </c>
      <c r="S7" s="144">
        <f t="shared" si="14"/>
        <v>9</v>
      </c>
      <c r="T7" s="144">
        <f t="shared" si="15"/>
        <v>187</v>
      </c>
      <c r="U7" t="s">
        <v>115</v>
      </c>
      <c r="V7" t="s">
        <v>118</v>
      </c>
      <c r="W7" s="4" t="s">
        <v>115</v>
      </c>
      <c r="X7" s="4" t="s">
        <v>118</v>
      </c>
      <c r="Y7" s="4" t="s">
        <v>170</v>
      </c>
      <c r="Z7" s="4" t="s">
        <v>165</v>
      </c>
      <c r="AA7" s="4" t="s">
        <v>48</v>
      </c>
      <c r="AB7" s="4">
        <v>508</v>
      </c>
      <c r="AC7" s="4">
        <v>1618.9010000000001</v>
      </c>
      <c r="AD7" s="4">
        <v>858.62800000000004</v>
      </c>
      <c r="AE7" s="4">
        <v>1.885</v>
      </c>
      <c r="AF7" s="4">
        <v>2.1</v>
      </c>
      <c r="AG7" s="4">
        <v>15.103</v>
      </c>
      <c r="AH7" s="4">
        <v>98.089978000000002</v>
      </c>
      <c r="AI7" s="4">
        <v>2.6791450000000001</v>
      </c>
      <c r="AJ7" s="4">
        <v>35.979421000000002</v>
      </c>
      <c r="AK7" s="4">
        <v>347</v>
      </c>
      <c r="AL7" s="4">
        <v>9</v>
      </c>
      <c r="AM7" s="4">
        <v>187</v>
      </c>
      <c r="AN7" s="4">
        <v>81</v>
      </c>
      <c r="AO7" s="4">
        <v>16.504244</v>
      </c>
      <c r="AP7" s="4">
        <v>2048.5</v>
      </c>
      <c r="AQ7" s="4">
        <v>0</v>
      </c>
      <c r="AR7" s="4">
        <v>19</v>
      </c>
      <c r="AS7" s="4">
        <v>7862</v>
      </c>
      <c r="AT7" s="4">
        <v>0.55600000000000005</v>
      </c>
      <c r="AU7" s="4">
        <v>11.551</v>
      </c>
      <c r="AV7" s="4">
        <v>11656</v>
      </c>
      <c r="AW7" s="4">
        <v>0</v>
      </c>
      <c r="AX7" s="30">
        <v>0.51</v>
      </c>
      <c r="AY7">
        <v>0.89761904761904754</v>
      </c>
      <c r="AZ7" t="s">
        <v>69</v>
      </c>
      <c r="BA7" t="s">
        <v>168</v>
      </c>
      <c r="BB7">
        <v>1</v>
      </c>
      <c r="BC7" t="s">
        <v>169</v>
      </c>
      <c r="BD7">
        <v>4</v>
      </c>
      <c r="BE7">
        <v>11842.146000000001</v>
      </c>
      <c r="BF7">
        <v>0.13670672528442057</v>
      </c>
      <c r="BG7">
        <v>0.12271056055292036</v>
      </c>
      <c r="BH7">
        <v>22595.451000000001</v>
      </c>
      <c r="BI7">
        <v>7.1647208989101388E-2</v>
      </c>
      <c r="BJ7">
        <v>6.4311899497360048E-2</v>
      </c>
      <c r="BK7">
        <v>1</v>
      </c>
      <c r="BL7" t="s">
        <v>69</v>
      </c>
      <c r="BM7">
        <v>0</v>
      </c>
      <c r="BN7" t="s">
        <v>179</v>
      </c>
    </row>
    <row r="8" spans="1:66">
      <c r="A8" s="139" t="str">
        <f t="shared" ref="A8:A9" si="20">W8</f>
        <v>마니교통</v>
      </c>
      <c r="B8" s="139" t="str">
        <f t="shared" ref="B8:B9" si="21">V8</f>
        <v>81</v>
      </c>
      <c r="C8" s="140" t="str">
        <f t="shared" ref="C8:C9" si="22">Y8</f>
        <v>70바2496</v>
      </c>
      <c r="D8" s="114" t="str">
        <f t="shared" ref="D8:D9" si="23">Z8</f>
        <v>저상</v>
      </c>
      <c r="E8" s="110" t="str">
        <f t="shared" si="16"/>
        <v>D</v>
      </c>
      <c r="F8" s="160">
        <f t="shared" si="17"/>
        <v>0.83666666666666656</v>
      </c>
      <c r="G8" s="161">
        <f t="shared" si="18"/>
        <v>1.7569999999999999</v>
      </c>
      <c r="H8" s="162">
        <f t="shared" si="19"/>
        <v>2.1</v>
      </c>
      <c r="I8" s="163">
        <f t="shared" ref="I8:I9" si="24">AC8</f>
        <v>6274.0029999999997</v>
      </c>
      <c r="J8" s="164">
        <f t="shared" ref="J8:J9" si="25">AI8/AH8</f>
        <v>7.8555302848824657E-2</v>
      </c>
      <c r="K8" s="164">
        <f t="shared" ref="K8:K9" si="26">AJ8/AH8</f>
        <v>0.40754545074476312</v>
      </c>
      <c r="L8" s="164">
        <f t="shared" ref="L8:L9" si="27">AK8/AC8</f>
        <v>0.19078728524675556</v>
      </c>
      <c r="M8" s="165">
        <f t="shared" ref="M8:M9" si="28">AG8</f>
        <v>18.437999999999999</v>
      </c>
      <c r="N8" s="166">
        <f t="shared" ref="N8:N9" si="29">IF(AW8=0,AT8,"속도계이상")</f>
        <v>1.052</v>
      </c>
      <c r="O8" s="166">
        <f t="shared" ref="O8:O9" si="30">IF(AW8=0,AU8,"속도계이상")</f>
        <v>27.143999999999998</v>
      </c>
      <c r="P8" s="167">
        <f t="shared" ref="P8:P9" si="31">AQ8/60</f>
        <v>0</v>
      </c>
      <c r="Q8" s="168">
        <f t="shared" ref="Q8:Q9" si="32">AN8</f>
        <v>80</v>
      </c>
      <c r="R8" s="169">
        <f t="shared" ref="R8:R9" si="33">AC8/(AH8-AI8-AJ8)</f>
        <v>29.213219509111333</v>
      </c>
      <c r="S8" s="141">
        <f t="shared" ref="S8:S9" si="34">IF(AW8=0,AL8,"속도계이상")</f>
        <v>66</v>
      </c>
      <c r="T8" s="141">
        <f t="shared" ref="T8:T9" si="35">IF(AW8=0,AM8,"속도계이상")</f>
        <v>1703</v>
      </c>
      <c r="U8" t="s">
        <v>115</v>
      </c>
      <c r="V8" s="5" t="s">
        <v>118</v>
      </c>
      <c r="W8" t="s">
        <v>115</v>
      </c>
      <c r="X8" s="5" t="s">
        <v>118</v>
      </c>
      <c r="Y8" t="s">
        <v>172</v>
      </c>
      <c r="Z8" t="s">
        <v>165</v>
      </c>
      <c r="AA8" t="s">
        <v>48</v>
      </c>
      <c r="AB8">
        <v>508</v>
      </c>
      <c r="AC8" s="1">
        <v>6274.0029999999997</v>
      </c>
      <c r="AD8" s="1">
        <v>3570.2689999999998</v>
      </c>
      <c r="AE8" s="28">
        <v>1.7569999999999999</v>
      </c>
      <c r="AF8">
        <v>2.1</v>
      </c>
      <c r="AG8">
        <v>18.437999999999999</v>
      </c>
      <c r="AH8">
        <v>417.91438399999998</v>
      </c>
      <c r="AI8">
        <v>32.829391000000001</v>
      </c>
      <c r="AJ8">
        <v>170.319106</v>
      </c>
      <c r="AK8">
        <v>1197</v>
      </c>
      <c r="AL8">
        <v>66</v>
      </c>
      <c r="AM8">
        <v>1703</v>
      </c>
      <c r="AN8">
        <v>80</v>
      </c>
      <c r="AO8">
        <v>15.012651</v>
      </c>
      <c r="AP8">
        <v>14881.1</v>
      </c>
      <c r="AQ8">
        <v>0</v>
      </c>
      <c r="AR8">
        <v>152</v>
      </c>
      <c r="AS8">
        <v>110371</v>
      </c>
      <c r="AT8">
        <v>1.052</v>
      </c>
      <c r="AU8">
        <v>27.143999999999998</v>
      </c>
      <c r="AV8">
        <v>0</v>
      </c>
      <c r="AW8">
        <v>0</v>
      </c>
      <c r="AX8" s="29">
        <v>0.51</v>
      </c>
      <c r="AY8">
        <v>0.83666666666666656</v>
      </c>
      <c r="AZ8" t="s">
        <v>67</v>
      </c>
      <c r="BA8" t="s">
        <v>168</v>
      </c>
      <c r="BB8">
        <v>1</v>
      </c>
      <c r="BC8" t="s">
        <v>190</v>
      </c>
      <c r="BD8">
        <v>1</v>
      </c>
      <c r="BE8">
        <v>11842.146000000001</v>
      </c>
      <c r="BF8">
        <v>0.52980287525588687</v>
      </c>
      <c r="BG8">
        <v>0.44326840563075864</v>
      </c>
      <c r="BH8">
        <v>22595.451000000001</v>
      </c>
      <c r="BI8">
        <v>0.27766664183866036</v>
      </c>
      <c r="BJ8">
        <v>0.23231442367167912</v>
      </c>
      <c r="BK8">
        <v>1</v>
      </c>
      <c r="BL8" t="s">
        <v>67</v>
      </c>
      <c r="BM8">
        <v>0</v>
      </c>
      <c r="BN8" t="s">
        <v>179</v>
      </c>
    </row>
    <row r="9" spans="1:66">
      <c r="A9" s="142" t="str">
        <f t="shared" si="20"/>
        <v>마니교통</v>
      </c>
      <c r="B9" s="142" t="str">
        <f t="shared" si="21"/>
        <v>예비</v>
      </c>
      <c r="C9" s="143" t="str">
        <f t="shared" si="22"/>
        <v>70바1284</v>
      </c>
      <c r="D9" s="131" t="str">
        <f t="shared" si="23"/>
        <v>저상</v>
      </c>
      <c r="E9" s="127" t="str">
        <f t="shared" si="16"/>
        <v>D</v>
      </c>
      <c r="F9" s="150">
        <f t="shared" si="17"/>
        <v>0.8409523809523809</v>
      </c>
      <c r="G9" s="151">
        <f t="shared" si="18"/>
        <v>1.766</v>
      </c>
      <c r="H9" s="152">
        <f t="shared" si="19"/>
        <v>2.1</v>
      </c>
      <c r="I9" s="153">
        <f t="shared" si="24"/>
        <v>4529.348</v>
      </c>
      <c r="J9" s="154">
        <f t="shared" si="25"/>
        <v>5.8416650311090779E-2</v>
      </c>
      <c r="K9" s="154">
        <f t="shared" si="26"/>
        <v>0.37759473965778145</v>
      </c>
      <c r="L9" s="154">
        <f t="shared" si="27"/>
        <v>0.22652266948797045</v>
      </c>
      <c r="M9" s="155">
        <f t="shared" si="28"/>
        <v>16.661000000000001</v>
      </c>
      <c r="N9" s="156">
        <f t="shared" si="29"/>
        <v>0.97099999999999997</v>
      </c>
      <c r="O9" s="156">
        <f t="shared" si="30"/>
        <v>28.106000000000002</v>
      </c>
      <c r="P9" s="157">
        <f t="shared" si="31"/>
        <v>0</v>
      </c>
      <c r="Q9" s="158">
        <f t="shared" si="32"/>
        <v>81</v>
      </c>
      <c r="R9" s="159">
        <f t="shared" si="33"/>
        <v>27.308708976542746</v>
      </c>
      <c r="S9" s="144">
        <f t="shared" si="34"/>
        <v>44</v>
      </c>
      <c r="T9" s="144">
        <f t="shared" si="35"/>
        <v>1273</v>
      </c>
      <c r="U9" t="s">
        <v>115</v>
      </c>
      <c r="V9" s="5" t="s">
        <v>228</v>
      </c>
      <c r="W9" t="s">
        <v>115</v>
      </c>
      <c r="X9" s="5" t="s">
        <v>228</v>
      </c>
      <c r="Y9" t="s">
        <v>171</v>
      </c>
      <c r="Z9" t="s">
        <v>165</v>
      </c>
      <c r="AA9" t="s">
        <v>48</v>
      </c>
      <c r="AB9">
        <v>508</v>
      </c>
      <c r="AC9" s="1">
        <v>4529.348</v>
      </c>
      <c r="AD9" s="1">
        <v>2564.884</v>
      </c>
      <c r="AE9" s="28">
        <v>1.766</v>
      </c>
      <c r="AF9">
        <v>2.1</v>
      </c>
      <c r="AG9">
        <v>16.661000000000001</v>
      </c>
      <c r="AH9">
        <v>294.07911799999999</v>
      </c>
      <c r="AI9">
        <v>17.179117000000002</v>
      </c>
      <c r="AJ9">
        <v>111.042728</v>
      </c>
      <c r="AK9">
        <v>1026</v>
      </c>
      <c r="AL9">
        <v>44</v>
      </c>
      <c r="AM9">
        <v>1273</v>
      </c>
      <c r="AN9">
        <v>81</v>
      </c>
      <c r="AO9">
        <v>15.4018</v>
      </c>
      <c r="AP9">
        <v>6234.7</v>
      </c>
      <c r="AQ9">
        <v>0</v>
      </c>
      <c r="AR9">
        <v>94</v>
      </c>
      <c r="AS9">
        <v>38380</v>
      </c>
      <c r="AT9">
        <v>0.97099999999999997</v>
      </c>
      <c r="AU9">
        <v>28.106000000000002</v>
      </c>
      <c r="AV9">
        <v>873</v>
      </c>
      <c r="AW9">
        <v>0</v>
      </c>
      <c r="AX9" s="29">
        <v>0.51</v>
      </c>
      <c r="AY9">
        <v>0.8409523809523809</v>
      </c>
      <c r="AZ9" t="s">
        <v>67</v>
      </c>
      <c r="BA9" t="s">
        <v>229</v>
      </c>
      <c r="BB9">
        <v>3</v>
      </c>
      <c r="BC9" t="s">
        <v>230</v>
      </c>
      <c r="BD9">
        <v>2</v>
      </c>
      <c r="BE9">
        <v>4529.348</v>
      </c>
      <c r="BF9">
        <v>1</v>
      </c>
      <c r="BG9">
        <v>0.8409523809523809</v>
      </c>
      <c r="BH9">
        <v>22595.451000000001</v>
      </c>
      <c r="BI9">
        <v>0.20045397633355491</v>
      </c>
      <c r="BJ9">
        <v>0.16857224866907522</v>
      </c>
      <c r="BK9">
        <v>1</v>
      </c>
      <c r="BL9" t="s">
        <v>67</v>
      </c>
      <c r="BM9">
        <v>0</v>
      </c>
      <c r="BN9" t="s">
        <v>179</v>
      </c>
    </row>
  </sheetData>
  <sortState xmlns:xlrd2="http://schemas.microsoft.com/office/spreadsheetml/2017/richdata2" ref="U5:AX9">
    <sortCondition ref="Y5:Y9"/>
    <sortCondition ref="U5:U9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137</v>
      </c>
      <c r="D4" s="122" t="s">
        <v>152</v>
      </c>
      <c r="E4" s="123" t="s">
        <v>141</v>
      </c>
      <c r="F4" s="121" t="s">
        <v>145</v>
      </c>
      <c r="G4" s="123" t="s">
        <v>143</v>
      </c>
      <c r="H4" s="123" t="s">
        <v>147</v>
      </c>
      <c r="I4" s="124" t="s">
        <v>149</v>
      </c>
      <c r="J4" s="123" t="s">
        <v>11</v>
      </c>
      <c r="K4" s="123" t="s">
        <v>12</v>
      </c>
      <c r="L4" s="123" t="s">
        <v>13</v>
      </c>
      <c r="M4" s="123" t="s">
        <v>72</v>
      </c>
      <c r="N4" s="123" t="s">
        <v>6</v>
      </c>
      <c r="O4" s="123" t="s">
        <v>7</v>
      </c>
      <c r="P4" s="123" t="s">
        <v>158</v>
      </c>
      <c r="Q4" s="217" t="s">
        <v>43</v>
      </c>
      <c r="R4" s="217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/>
      <c r="AO4" t="s">
        <v>161</v>
      </c>
      <c r="AP4" t="s">
        <v>193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194</v>
      </c>
      <c r="AY4" t="s">
        <v>122</v>
      </c>
      <c r="AZ4" t="s">
        <v>195</v>
      </c>
      <c r="BA4" t="s">
        <v>196</v>
      </c>
      <c r="BB4" t="s">
        <v>197</v>
      </c>
      <c r="BC4" t="s">
        <v>198</v>
      </c>
      <c r="BD4">
        <v>10</v>
      </c>
      <c r="BE4" t="s">
        <v>134</v>
      </c>
      <c r="BF4" t="s">
        <v>135</v>
      </c>
      <c r="BG4" t="s">
        <v>136</v>
      </c>
      <c r="BI4" t="s">
        <v>0</v>
      </c>
      <c r="BJ4" t="s">
        <v>73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125" t="str">
        <f>BI5</f>
        <v>마니교통</v>
      </c>
      <c r="B5" s="126" t="str">
        <f>IF(BJ5="NULL", E5, BJ5)</f>
        <v>김정만</v>
      </c>
      <c r="C5" s="127" t="str">
        <f>BK5</f>
        <v>B</v>
      </c>
      <c r="D5" s="128">
        <f>BL5</f>
        <v>0.92809523809523808</v>
      </c>
      <c r="E5" s="129">
        <f>U5</f>
        <v>2988</v>
      </c>
      <c r="F5" s="130" t="str">
        <f t="shared" ref="F5:I6" si="0">BN5</f>
        <v>81</v>
      </c>
      <c r="G5" s="131" t="str">
        <f t="shared" si="0"/>
        <v>70바1274</v>
      </c>
      <c r="H5" s="132">
        <f t="shared" si="0"/>
        <v>1</v>
      </c>
      <c r="I5" s="133">
        <f t="shared" si="0"/>
        <v>552.46</v>
      </c>
      <c r="J5" s="134">
        <f>AB5/AA5</f>
        <v>1.325227092652758E-2</v>
      </c>
      <c r="K5" s="134">
        <f>AC5/AA5</f>
        <v>0.34514744869122321</v>
      </c>
      <c r="L5" s="134">
        <f>AD5/I5</f>
        <v>0.22264055316221987</v>
      </c>
      <c r="M5" s="135">
        <f>Z5</f>
        <v>15.063000000000001</v>
      </c>
      <c r="N5" s="136">
        <f>BV5</f>
        <v>0</v>
      </c>
      <c r="O5" s="136">
        <f>BW5</f>
        <v>2.8961372769069254</v>
      </c>
      <c r="P5" s="218">
        <f>AK5</f>
        <v>0</v>
      </c>
      <c r="Q5" s="219">
        <f>AE5</f>
        <v>0</v>
      </c>
      <c r="R5" s="219">
        <f>AF5</f>
        <v>16</v>
      </c>
      <c r="T5">
        <v>508</v>
      </c>
      <c r="U5">
        <v>2988</v>
      </c>
      <c r="V5" t="s">
        <v>173</v>
      </c>
      <c r="W5">
        <v>552.46</v>
      </c>
      <c r="X5">
        <v>283.46800000000002</v>
      </c>
      <c r="Y5">
        <v>1.9490000000000001</v>
      </c>
      <c r="Z5">
        <v>15.063000000000001</v>
      </c>
      <c r="AA5">
        <v>30.643879999999999</v>
      </c>
      <c r="AB5">
        <v>0.40610099999999999</v>
      </c>
      <c r="AC5">
        <v>10.576657000000001</v>
      </c>
      <c r="AD5" s="1">
        <v>123</v>
      </c>
      <c r="AE5">
        <v>0</v>
      </c>
      <c r="AF5">
        <v>16</v>
      </c>
      <c r="AG5">
        <v>81</v>
      </c>
      <c r="AH5">
        <v>18.028395</v>
      </c>
      <c r="AI5">
        <v>895.1</v>
      </c>
      <c r="AJ5">
        <v>0</v>
      </c>
      <c r="AK5">
        <v>0</v>
      </c>
      <c r="AL5">
        <v>0</v>
      </c>
      <c r="AM5">
        <v>0.92809523809523808</v>
      </c>
      <c r="AN5" t="s">
        <v>68</v>
      </c>
      <c r="AO5">
        <v>552.46</v>
      </c>
      <c r="AP5" t="s">
        <v>231</v>
      </c>
      <c r="AQ5" t="s">
        <v>115</v>
      </c>
      <c r="AR5" t="s">
        <v>118</v>
      </c>
      <c r="AS5" t="s">
        <v>115</v>
      </c>
      <c r="AT5" t="s">
        <v>118</v>
      </c>
      <c r="AU5" t="s">
        <v>170</v>
      </c>
      <c r="AV5" t="s">
        <v>173</v>
      </c>
      <c r="AW5" t="s">
        <v>68</v>
      </c>
      <c r="AX5">
        <v>2988</v>
      </c>
      <c r="AY5" t="s">
        <v>199</v>
      </c>
      <c r="AZ5">
        <v>1</v>
      </c>
      <c r="BA5" t="s">
        <v>183</v>
      </c>
      <c r="BB5">
        <v>1</v>
      </c>
      <c r="BC5">
        <v>1</v>
      </c>
      <c r="BE5" t="s">
        <v>69</v>
      </c>
      <c r="BF5">
        <v>1</v>
      </c>
      <c r="BG5" t="s">
        <v>184</v>
      </c>
      <c r="BI5" t="s">
        <v>115</v>
      </c>
      <c r="BJ5" t="s">
        <v>173</v>
      </c>
      <c r="BK5" t="s">
        <v>68</v>
      </c>
      <c r="BL5">
        <v>0.92809523809523808</v>
      </c>
      <c r="BM5">
        <v>2988</v>
      </c>
      <c r="BN5" t="s">
        <v>118</v>
      </c>
      <c r="BO5" t="s">
        <v>170</v>
      </c>
      <c r="BP5">
        <v>1</v>
      </c>
      <c r="BQ5">
        <v>552.46</v>
      </c>
      <c r="BR5">
        <v>1.325227092652758E-2</v>
      </c>
      <c r="BS5">
        <v>0.34514744869122321</v>
      </c>
      <c r="BT5">
        <v>0.22264055316221987</v>
      </c>
      <c r="BU5">
        <v>15.063000000000001</v>
      </c>
      <c r="BV5">
        <v>0</v>
      </c>
      <c r="BW5">
        <v>2.8961372769069254</v>
      </c>
      <c r="BX5">
        <v>0</v>
      </c>
      <c r="BY5">
        <v>0</v>
      </c>
      <c r="BZ5">
        <v>16</v>
      </c>
    </row>
    <row r="6" spans="1:78" ht="16.5">
      <c r="A6" s="108" t="str">
        <f>BI6</f>
        <v>마니교통</v>
      </c>
      <c r="B6" s="109" t="str">
        <f>IF(BJ6="NULL", E6, BJ6)</f>
        <v>나종식</v>
      </c>
      <c r="C6" s="110" t="str">
        <f>BK6</f>
        <v>C</v>
      </c>
      <c r="D6" s="111">
        <f>BL6</f>
        <v>0.89363636363636356</v>
      </c>
      <c r="E6" s="112">
        <f>U6</f>
        <v>3787</v>
      </c>
      <c r="F6" s="113" t="str">
        <f t="shared" si="0"/>
        <v>47</v>
      </c>
      <c r="G6" s="114" t="str">
        <f t="shared" si="0"/>
        <v>73아1255</v>
      </c>
      <c r="H6" s="115">
        <f t="shared" si="0"/>
        <v>1</v>
      </c>
      <c r="I6" s="116">
        <f t="shared" si="0"/>
        <v>2702.1320000000001</v>
      </c>
      <c r="J6" s="117">
        <f>AB6/AA6</f>
        <v>5.3577085450370251E-2</v>
      </c>
      <c r="K6" s="117">
        <f>AC6/AA6</f>
        <v>0.35318094828044894</v>
      </c>
      <c r="L6" s="117">
        <f>AD6/I6</f>
        <v>0.33973173775374405</v>
      </c>
      <c r="M6" s="118">
        <f>Z6</f>
        <v>14.755000000000001</v>
      </c>
      <c r="N6" s="119">
        <f>BV6</f>
        <v>0.22204688742074777</v>
      </c>
      <c r="O6" s="119">
        <f>BW6</f>
        <v>8.3267582782780405</v>
      </c>
      <c r="P6" s="220">
        <f>AK6</f>
        <v>42</v>
      </c>
      <c r="Q6" s="221">
        <f>AE6</f>
        <v>6</v>
      </c>
      <c r="R6" s="221">
        <f>AF6</f>
        <v>225</v>
      </c>
      <c r="T6">
        <v>508</v>
      </c>
      <c r="U6">
        <v>3787</v>
      </c>
      <c r="V6" t="s">
        <v>174</v>
      </c>
      <c r="W6">
        <v>2702.1320000000001</v>
      </c>
      <c r="X6">
        <v>1374.2360000000001</v>
      </c>
      <c r="Y6">
        <v>1.966</v>
      </c>
      <c r="Z6">
        <v>14.755000000000001</v>
      </c>
      <c r="AA6">
        <v>166.084137</v>
      </c>
      <c r="AB6">
        <v>8.8983039999999995</v>
      </c>
      <c r="AC6">
        <v>58.657753</v>
      </c>
      <c r="AD6" s="1">
        <v>918</v>
      </c>
      <c r="AE6">
        <v>6</v>
      </c>
      <c r="AF6">
        <v>225</v>
      </c>
      <c r="AG6">
        <v>78</v>
      </c>
      <c r="AH6">
        <v>16.269656999999999</v>
      </c>
      <c r="AI6">
        <v>2601.4</v>
      </c>
      <c r="AJ6">
        <v>0</v>
      </c>
      <c r="AK6">
        <v>42</v>
      </c>
      <c r="AL6">
        <v>28338</v>
      </c>
      <c r="AM6">
        <v>0.89363636363636356</v>
      </c>
      <c r="AN6" t="s">
        <v>69</v>
      </c>
      <c r="AO6">
        <v>2702.1320000000001</v>
      </c>
      <c r="AP6" t="s">
        <v>232</v>
      </c>
      <c r="AQ6" t="s">
        <v>115</v>
      </c>
      <c r="AR6" t="s">
        <v>117</v>
      </c>
      <c r="AS6" t="s">
        <v>115</v>
      </c>
      <c r="AT6" t="s">
        <v>117</v>
      </c>
      <c r="AU6" t="s">
        <v>166</v>
      </c>
      <c r="AV6" t="s">
        <v>174</v>
      </c>
      <c r="AW6" t="s">
        <v>69</v>
      </c>
      <c r="AX6">
        <v>3787</v>
      </c>
      <c r="AY6" t="s">
        <v>205</v>
      </c>
      <c r="AZ6">
        <v>1</v>
      </c>
      <c r="BA6" t="s">
        <v>189</v>
      </c>
      <c r="BB6">
        <v>1</v>
      </c>
      <c r="BC6">
        <v>1</v>
      </c>
      <c r="BE6" t="s">
        <v>69</v>
      </c>
      <c r="BF6">
        <v>0</v>
      </c>
      <c r="BG6" t="s">
        <v>179</v>
      </c>
      <c r="BI6" t="s">
        <v>115</v>
      </c>
      <c r="BJ6" t="s">
        <v>174</v>
      </c>
      <c r="BK6" t="s">
        <v>69</v>
      </c>
      <c r="BL6">
        <v>0.89363636363636356</v>
      </c>
      <c r="BM6">
        <v>3787</v>
      </c>
      <c r="BN6" t="s">
        <v>117</v>
      </c>
      <c r="BO6" t="s">
        <v>166</v>
      </c>
      <c r="BP6">
        <v>1</v>
      </c>
      <c r="BQ6">
        <v>2702.1320000000001</v>
      </c>
      <c r="BR6">
        <v>5.3577085450370251E-2</v>
      </c>
      <c r="BS6">
        <v>0.35318094828044894</v>
      </c>
      <c r="BT6">
        <v>0.33973173775374405</v>
      </c>
      <c r="BU6">
        <v>14.755000000000001</v>
      </c>
      <c r="BV6">
        <v>0.22204688742074777</v>
      </c>
      <c r="BW6">
        <v>8.3267582782780405</v>
      </c>
      <c r="BX6">
        <v>42</v>
      </c>
      <c r="BY6">
        <v>6</v>
      </c>
      <c r="BZ6">
        <v>225</v>
      </c>
    </row>
    <row r="7" spans="1:78" ht="16.5">
      <c r="A7" s="125" t="str">
        <f t="shared" ref="A7:A12" si="1">BI7</f>
        <v>마니교통</v>
      </c>
      <c r="B7" s="126" t="str">
        <f t="shared" ref="B7:B12" si="2">IF(BJ7="NULL", E7, BJ7)</f>
        <v>민학기</v>
      </c>
      <c r="C7" s="127" t="str">
        <f t="shared" ref="C7:C12" si="3">BK7</f>
        <v>A</v>
      </c>
      <c r="D7" s="128">
        <f t="shared" ref="D7:D12" si="4">BL7</f>
        <v>0.98333333333333328</v>
      </c>
      <c r="E7" s="129">
        <f t="shared" ref="E7:E12" si="5">U7</f>
        <v>1148</v>
      </c>
      <c r="F7" s="130" t="str">
        <f t="shared" ref="F7:F12" si="6">BN7</f>
        <v>81</v>
      </c>
      <c r="G7" s="131" t="str">
        <f t="shared" ref="G7:G12" si="7">BO7</f>
        <v>70바1273</v>
      </c>
      <c r="H7" s="132">
        <f t="shared" ref="H7:H12" si="8">BP7</f>
        <v>1</v>
      </c>
      <c r="I7" s="133">
        <f t="shared" ref="I7:I12" si="9">BQ7</f>
        <v>1300.673</v>
      </c>
      <c r="J7" s="134">
        <f t="shared" ref="J7:J12" si="10">AB7/AA7</f>
        <v>2.8193297382191285E-2</v>
      </c>
      <c r="K7" s="134">
        <f t="shared" ref="K7:K12" si="11">AC7/AA7</f>
        <v>0.36135442350580532</v>
      </c>
      <c r="L7" s="134">
        <f t="shared" ref="L7:L12" si="12">AD7/I7</f>
        <v>0.25832780414446982</v>
      </c>
      <c r="M7" s="135">
        <f t="shared" ref="M7:M12" si="13">Z7</f>
        <v>20.893000000000001</v>
      </c>
      <c r="N7" s="136">
        <f t="shared" ref="N7:N12" si="14">BV7</f>
        <v>1.3070156757309486</v>
      </c>
      <c r="O7" s="136">
        <f t="shared" ref="O7:O12" si="15">BW7</f>
        <v>12.378207281922512</v>
      </c>
      <c r="P7" s="218">
        <f t="shared" ref="P7:P12" si="16">AK7</f>
        <v>12</v>
      </c>
      <c r="Q7" s="219">
        <f t="shared" ref="Q7:Q12" si="17">AE7</f>
        <v>17</v>
      </c>
      <c r="R7" s="219">
        <f t="shared" ref="R7:R12" si="18">AF7</f>
        <v>161</v>
      </c>
      <c r="T7">
        <v>508</v>
      </c>
      <c r="U7">
        <v>1148</v>
      </c>
      <c r="V7" t="s">
        <v>188</v>
      </c>
      <c r="W7">
        <v>1300.673</v>
      </c>
      <c r="X7">
        <v>629.75599999999997</v>
      </c>
      <c r="Y7">
        <v>2.0649999999999999</v>
      </c>
      <c r="Z7">
        <v>20.893000000000001</v>
      </c>
      <c r="AA7">
        <v>71.007480000000001</v>
      </c>
      <c r="AB7">
        <v>2.001935</v>
      </c>
      <c r="AC7">
        <v>25.658867000000001</v>
      </c>
      <c r="AD7" s="1">
        <v>336</v>
      </c>
      <c r="AE7">
        <v>17</v>
      </c>
      <c r="AF7">
        <v>161</v>
      </c>
      <c r="AG7">
        <v>82</v>
      </c>
      <c r="AH7">
        <v>18.317408</v>
      </c>
      <c r="AI7">
        <v>3304.1</v>
      </c>
      <c r="AJ7">
        <v>13.3</v>
      </c>
      <c r="AK7">
        <v>12</v>
      </c>
      <c r="AL7">
        <v>4211</v>
      </c>
      <c r="AM7">
        <v>0.98333333333333328</v>
      </c>
      <c r="AN7" t="s">
        <v>66</v>
      </c>
      <c r="AO7">
        <v>1300.673</v>
      </c>
      <c r="AP7" t="s">
        <v>233</v>
      </c>
      <c r="AQ7" t="s">
        <v>115</v>
      </c>
      <c r="AR7" t="s">
        <v>118</v>
      </c>
      <c r="AS7" t="s">
        <v>115</v>
      </c>
      <c r="AT7" t="s">
        <v>118</v>
      </c>
      <c r="AU7" t="s">
        <v>167</v>
      </c>
      <c r="AV7" t="s">
        <v>188</v>
      </c>
      <c r="AW7" t="s">
        <v>66</v>
      </c>
      <c r="AX7">
        <v>1148</v>
      </c>
      <c r="AY7" t="s">
        <v>234</v>
      </c>
      <c r="AZ7">
        <v>1</v>
      </c>
      <c r="BA7" t="s">
        <v>235</v>
      </c>
      <c r="BB7">
        <v>1</v>
      </c>
      <c r="BC7">
        <v>1</v>
      </c>
      <c r="BE7" t="s">
        <v>68</v>
      </c>
      <c r="BF7">
        <v>1</v>
      </c>
      <c r="BG7" t="s">
        <v>184</v>
      </c>
      <c r="BI7" t="s">
        <v>115</v>
      </c>
      <c r="BJ7" t="s">
        <v>188</v>
      </c>
      <c r="BK7" t="s">
        <v>66</v>
      </c>
      <c r="BL7">
        <v>0.98333333333333328</v>
      </c>
      <c r="BM7">
        <v>1148</v>
      </c>
      <c r="BN7" t="s">
        <v>118</v>
      </c>
      <c r="BO7" t="s">
        <v>167</v>
      </c>
      <c r="BP7">
        <v>1</v>
      </c>
      <c r="BQ7">
        <v>1300.673</v>
      </c>
      <c r="BR7">
        <v>2.8193297382191285E-2</v>
      </c>
      <c r="BS7">
        <v>0.36135442350580532</v>
      </c>
      <c r="BT7">
        <v>0.25832780414446982</v>
      </c>
      <c r="BU7">
        <v>20.893000000000001</v>
      </c>
      <c r="BV7">
        <v>1.3070156757309486</v>
      </c>
      <c r="BW7">
        <v>12.378207281922512</v>
      </c>
      <c r="BX7">
        <v>12</v>
      </c>
      <c r="BY7">
        <v>17</v>
      </c>
      <c r="BZ7">
        <v>161</v>
      </c>
    </row>
    <row r="8" spans="1:78" ht="16.5">
      <c r="A8" s="108" t="str">
        <f t="shared" si="1"/>
        <v>마니교통</v>
      </c>
      <c r="B8" s="109" t="str">
        <f t="shared" si="2"/>
        <v>박상식</v>
      </c>
      <c r="C8" s="110" t="str">
        <f t="shared" si="3"/>
        <v>D</v>
      </c>
      <c r="D8" s="111">
        <f t="shared" si="4"/>
        <v>0.82970373161672528</v>
      </c>
      <c r="E8" s="112">
        <f t="shared" si="5"/>
        <v>7014</v>
      </c>
      <c r="F8" s="113" t="str">
        <f t="shared" si="6"/>
        <v>예비</v>
      </c>
      <c r="G8" s="114" t="str">
        <f t="shared" si="7"/>
        <v>70바1284</v>
      </c>
      <c r="H8" s="115">
        <f t="shared" si="8"/>
        <v>2</v>
      </c>
      <c r="I8" s="116">
        <f t="shared" si="9"/>
        <v>5796.402</v>
      </c>
      <c r="J8" s="117">
        <f t="shared" si="10"/>
        <v>5.9483191358702558E-2</v>
      </c>
      <c r="K8" s="117">
        <f t="shared" si="11"/>
        <v>0.37235159478115643</v>
      </c>
      <c r="L8" s="117">
        <f t="shared" si="12"/>
        <v>0.21668614426673649</v>
      </c>
      <c r="M8" s="118">
        <f t="shared" si="13"/>
        <v>16.488</v>
      </c>
      <c r="N8" s="119">
        <f t="shared" si="14"/>
        <v>0.58657077269657976</v>
      </c>
      <c r="O8" s="119">
        <f t="shared" si="15"/>
        <v>22.669235156567815</v>
      </c>
      <c r="P8" s="220">
        <f t="shared" si="16"/>
        <v>105</v>
      </c>
      <c r="Q8" s="221">
        <f t="shared" si="17"/>
        <v>34</v>
      </c>
      <c r="R8" s="221">
        <f t="shared" si="18"/>
        <v>1314</v>
      </c>
      <c r="T8">
        <v>508</v>
      </c>
      <c r="U8">
        <v>7014</v>
      </c>
      <c r="V8" t="s">
        <v>175</v>
      </c>
      <c r="W8">
        <v>5796.402</v>
      </c>
      <c r="X8">
        <v>3260.7289999999998</v>
      </c>
      <c r="Y8">
        <v>1.778</v>
      </c>
      <c r="Z8">
        <v>16.488</v>
      </c>
      <c r="AA8">
        <v>377.08967000000001</v>
      </c>
      <c r="AB8">
        <v>22.430496999999999</v>
      </c>
      <c r="AC8">
        <v>140.40994000000001</v>
      </c>
      <c r="AD8" s="1">
        <v>1256</v>
      </c>
      <c r="AE8">
        <v>34</v>
      </c>
      <c r="AF8">
        <v>1314</v>
      </c>
      <c r="AG8">
        <v>81</v>
      </c>
      <c r="AH8">
        <v>15.371415000000001</v>
      </c>
      <c r="AI8">
        <v>7902.8</v>
      </c>
      <c r="AJ8">
        <v>0</v>
      </c>
      <c r="AK8">
        <v>105</v>
      </c>
      <c r="AL8">
        <v>43243</v>
      </c>
      <c r="AM8">
        <v>0.82970373161672528</v>
      </c>
      <c r="AN8" t="s">
        <v>67</v>
      </c>
      <c r="AO8">
        <v>3225.8220000000001</v>
      </c>
      <c r="AP8" t="s">
        <v>236</v>
      </c>
      <c r="AQ8" t="s">
        <v>115</v>
      </c>
      <c r="AR8" t="s">
        <v>228</v>
      </c>
      <c r="AS8" t="s">
        <v>115</v>
      </c>
      <c r="AT8" t="s">
        <v>228</v>
      </c>
      <c r="AU8" t="s">
        <v>171</v>
      </c>
      <c r="AV8" t="s">
        <v>175</v>
      </c>
      <c r="AW8" t="s">
        <v>67</v>
      </c>
      <c r="AX8">
        <v>7014</v>
      </c>
      <c r="AY8" t="s">
        <v>237</v>
      </c>
      <c r="AZ8">
        <v>3</v>
      </c>
      <c r="BA8" t="s">
        <v>230</v>
      </c>
      <c r="BB8">
        <v>2</v>
      </c>
      <c r="BC8">
        <v>1</v>
      </c>
      <c r="BE8" t="s">
        <v>67</v>
      </c>
      <c r="BF8">
        <v>0</v>
      </c>
      <c r="BG8" t="s">
        <v>179</v>
      </c>
      <c r="BI8" t="s">
        <v>115</v>
      </c>
      <c r="BJ8" t="s">
        <v>175</v>
      </c>
      <c r="BK8" t="s">
        <v>67</v>
      </c>
      <c r="BL8">
        <v>0.82970373161672528</v>
      </c>
      <c r="BM8">
        <v>7014</v>
      </c>
      <c r="BN8" t="s">
        <v>228</v>
      </c>
      <c r="BO8" t="s">
        <v>171</v>
      </c>
      <c r="BP8">
        <v>2</v>
      </c>
      <c r="BQ8">
        <v>5796.402</v>
      </c>
      <c r="BR8">
        <v>5.9483191358702558E-2</v>
      </c>
      <c r="BS8">
        <v>0.37235159478115643</v>
      </c>
      <c r="BT8">
        <v>0.21668614426673649</v>
      </c>
      <c r="BU8">
        <v>16.488</v>
      </c>
      <c r="BV8">
        <v>0.58657077269657976</v>
      </c>
      <c r="BW8">
        <v>22.669235156567815</v>
      </c>
      <c r="BX8">
        <v>105</v>
      </c>
      <c r="BY8">
        <v>34</v>
      </c>
      <c r="BZ8">
        <v>1314</v>
      </c>
    </row>
    <row r="9" spans="1:78" ht="16.5">
      <c r="A9" s="125" t="str">
        <f t="shared" si="1"/>
        <v>마니교통</v>
      </c>
      <c r="B9" s="126" t="str">
        <f t="shared" si="2"/>
        <v>오현규</v>
      </c>
      <c r="C9" s="127" t="str">
        <f t="shared" si="3"/>
        <v>C</v>
      </c>
      <c r="D9" s="128">
        <f t="shared" si="4"/>
        <v>0.88761904761904764</v>
      </c>
      <c r="E9" s="129">
        <f t="shared" si="5"/>
        <v>3084</v>
      </c>
      <c r="F9" s="130" t="str">
        <f t="shared" si="6"/>
        <v>81</v>
      </c>
      <c r="G9" s="131" t="str">
        <f t="shared" si="7"/>
        <v>70바1274</v>
      </c>
      <c r="H9" s="132">
        <f t="shared" si="8"/>
        <v>1</v>
      </c>
      <c r="I9" s="133">
        <f t="shared" si="9"/>
        <v>663.77599999999995</v>
      </c>
      <c r="J9" s="134">
        <f t="shared" si="10"/>
        <v>2.6070259127426925E-2</v>
      </c>
      <c r="K9" s="134">
        <f t="shared" si="11"/>
        <v>0.38100309606521832</v>
      </c>
      <c r="L9" s="134">
        <f t="shared" si="12"/>
        <v>0.20036879911295377</v>
      </c>
      <c r="M9" s="135">
        <f t="shared" si="13"/>
        <v>14.532999999999999</v>
      </c>
      <c r="N9" s="136">
        <f t="shared" si="14"/>
        <v>0.90391939449452829</v>
      </c>
      <c r="O9" s="136">
        <f t="shared" si="15"/>
        <v>1.657185556573302</v>
      </c>
      <c r="P9" s="218">
        <f t="shared" si="16"/>
        <v>14</v>
      </c>
      <c r="Q9" s="219">
        <f t="shared" si="17"/>
        <v>6</v>
      </c>
      <c r="R9" s="219">
        <f t="shared" si="18"/>
        <v>11</v>
      </c>
      <c r="T9">
        <v>508</v>
      </c>
      <c r="U9">
        <v>3084</v>
      </c>
      <c r="V9" t="s">
        <v>176</v>
      </c>
      <c r="W9">
        <v>663.77599999999995</v>
      </c>
      <c r="X9">
        <v>356.07499999999999</v>
      </c>
      <c r="Y9">
        <v>1.8640000000000001</v>
      </c>
      <c r="Z9">
        <v>14.532999999999999</v>
      </c>
      <c r="AA9">
        <v>42.662215000000003</v>
      </c>
      <c r="AB9">
        <v>1.112215</v>
      </c>
      <c r="AC9">
        <v>16.254435999999998</v>
      </c>
      <c r="AD9" s="1">
        <v>133</v>
      </c>
      <c r="AE9">
        <v>6</v>
      </c>
      <c r="AF9">
        <v>11</v>
      </c>
      <c r="AG9">
        <v>79</v>
      </c>
      <c r="AH9">
        <v>15.558873</v>
      </c>
      <c r="AI9">
        <v>247.7</v>
      </c>
      <c r="AJ9">
        <v>0</v>
      </c>
      <c r="AK9">
        <v>14</v>
      </c>
      <c r="AL9">
        <v>6916</v>
      </c>
      <c r="AM9">
        <v>0.88761904761904764</v>
      </c>
      <c r="AN9" t="s">
        <v>69</v>
      </c>
      <c r="AO9">
        <v>663.77599999999995</v>
      </c>
      <c r="AP9" t="s">
        <v>238</v>
      </c>
      <c r="AQ9" t="s">
        <v>115</v>
      </c>
      <c r="AR9" t="s">
        <v>118</v>
      </c>
      <c r="AS9" t="s">
        <v>115</v>
      </c>
      <c r="AT9" t="s">
        <v>118</v>
      </c>
      <c r="AU9" t="s">
        <v>170</v>
      </c>
      <c r="AV9" t="s">
        <v>176</v>
      </c>
      <c r="AW9" t="s">
        <v>69</v>
      </c>
      <c r="AX9">
        <v>3084</v>
      </c>
      <c r="AY9" t="s">
        <v>201</v>
      </c>
      <c r="AZ9">
        <v>1</v>
      </c>
      <c r="BA9" t="s">
        <v>169</v>
      </c>
      <c r="BB9">
        <v>1</v>
      </c>
      <c r="BC9">
        <v>1</v>
      </c>
      <c r="BE9" t="s">
        <v>69</v>
      </c>
      <c r="BF9">
        <v>0</v>
      </c>
      <c r="BG9" t="s">
        <v>179</v>
      </c>
      <c r="BI9" t="s">
        <v>115</v>
      </c>
      <c r="BJ9" t="s">
        <v>176</v>
      </c>
      <c r="BK9" t="s">
        <v>69</v>
      </c>
      <c r="BL9">
        <v>0.88761904761904764</v>
      </c>
      <c r="BM9">
        <v>3084</v>
      </c>
      <c r="BN9" t="s">
        <v>118</v>
      </c>
      <c r="BO9" t="s">
        <v>170</v>
      </c>
      <c r="BP9">
        <v>1</v>
      </c>
      <c r="BQ9">
        <v>663.77599999999995</v>
      </c>
      <c r="BR9">
        <v>2.6070259127426925E-2</v>
      </c>
      <c r="BS9">
        <v>0.38100309606521832</v>
      </c>
      <c r="BT9">
        <v>0.20036879911295377</v>
      </c>
      <c r="BU9">
        <v>14.532999999999999</v>
      </c>
      <c r="BV9">
        <v>0.90391939449452829</v>
      </c>
      <c r="BW9">
        <v>1.657185556573302</v>
      </c>
      <c r="BX9">
        <v>14</v>
      </c>
      <c r="BY9">
        <v>6</v>
      </c>
      <c r="BZ9">
        <v>11</v>
      </c>
    </row>
    <row r="10" spans="1:78" ht="16.5">
      <c r="A10" s="108" t="str">
        <f t="shared" si="1"/>
        <v>마니교통</v>
      </c>
      <c r="B10" s="109" t="str">
        <f t="shared" si="2"/>
        <v>이강우</v>
      </c>
      <c r="C10" s="110" t="str">
        <f t="shared" si="3"/>
        <v>D</v>
      </c>
      <c r="D10" s="111">
        <f t="shared" si="4"/>
        <v>0.81857142857142862</v>
      </c>
      <c r="E10" s="112">
        <f t="shared" si="5"/>
        <v>2532</v>
      </c>
      <c r="F10" s="113" t="str">
        <f t="shared" si="6"/>
        <v>예비</v>
      </c>
      <c r="G10" s="114" t="str">
        <f t="shared" si="7"/>
        <v>70바1284</v>
      </c>
      <c r="H10" s="115">
        <f t="shared" si="8"/>
        <v>1</v>
      </c>
      <c r="I10" s="116">
        <f t="shared" si="9"/>
        <v>1303.5260000000001</v>
      </c>
      <c r="J10" s="117">
        <f t="shared" si="10"/>
        <v>5.9710655799169267E-2</v>
      </c>
      <c r="K10" s="117">
        <f t="shared" si="11"/>
        <v>0.37806049348807108</v>
      </c>
      <c r="L10" s="117">
        <f t="shared" si="12"/>
        <v>0.23781650692046033</v>
      </c>
      <c r="M10" s="118">
        <f t="shared" si="13"/>
        <v>17.779</v>
      </c>
      <c r="N10" s="119">
        <f t="shared" si="14"/>
        <v>1.8411600535777575</v>
      </c>
      <c r="O10" s="119">
        <f t="shared" si="15"/>
        <v>37.130061080484772</v>
      </c>
      <c r="P10" s="220">
        <f t="shared" si="16"/>
        <v>26</v>
      </c>
      <c r="Q10" s="221">
        <f t="shared" si="17"/>
        <v>24</v>
      </c>
      <c r="R10" s="221">
        <f t="shared" si="18"/>
        <v>484</v>
      </c>
      <c r="T10">
        <v>508</v>
      </c>
      <c r="U10">
        <v>2532</v>
      </c>
      <c r="V10" t="s">
        <v>177</v>
      </c>
      <c r="W10">
        <v>1303.5260000000001</v>
      </c>
      <c r="X10">
        <v>758.26599999999996</v>
      </c>
      <c r="Y10">
        <v>1.7190000000000001</v>
      </c>
      <c r="Z10">
        <v>17.779</v>
      </c>
      <c r="AA10">
        <v>83.294982000000005</v>
      </c>
      <c r="AB10">
        <v>4.973598</v>
      </c>
      <c r="AC10">
        <v>31.490542000000001</v>
      </c>
      <c r="AD10" s="1">
        <v>310</v>
      </c>
      <c r="AE10">
        <v>24</v>
      </c>
      <c r="AF10">
        <v>484</v>
      </c>
      <c r="AG10">
        <v>81</v>
      </c>
      <c r="AH10">
        <v>15.649514</v>
      </c>
      <c r="AI10">
        <v>1811.6</v>
      </c>
      <c r="AJ10">
        <v>0</v>
      </c>
      <c r="AK10">
        <v>26</v>
      </c>
      <c r="AL10">
        <v>10855</v>
      </c>
      <c r="AM10">
        <v>0.81857142857142862</v>
      </c>
      <c r="AN10" t="s">
        <v>67</v>
      </c>
      <c r="AO10">
        <v>1303.5260000000001</v>
      </c>
      <c r="AP10" t="s">
        <v>239</v>
      </c>
      <c r="AQ10" t="s">
        <v>115</v>
      </c>
      <c r="AR10" t="s">
        <v>228</v>
      </c>
      <c r="AS10" t="s">
        <v>115</v>
      </c>
      <c r="AT10" t="s">
        <v>228</v>
      </c>
      <c r="AU10" t="s">
        <v>171</v>
      </c>
      <c r="AV10" t="s">
        <v>177</v>
      </c>
      <c r="AW10" t="s">
        <v>67</v>
      </c>
      <c r="AX10">
        <v>2532</v>
      </c>
      <c r="AY10" t="s">
        <v>237</v>
      </c>
      <c r="AZ10">
        <v>6</v>
      </c>
      <c r="BA10" t="s">
        <v>240</v>
      </c>
      <c r="BB10">
        <v>1</v>
      </c>
      <c r="BC10">
        <v>1</v>
      </c>
      <c r="BE10" t="s">
        <v>67</v>
      </c>
      <c r="BF10">
        <v>0</v>
      </c>
      <c r="BG10" t="s">
        <v>179</v>
      </c>
      <c r="BI10" t="s">
        <v>115</v>
      </c>
      <c r="BJ10" t="s">
        <v>177</v>
      </c>
      <c r="BK10" t="s">
        <v>67</v>
      </c>
      <c r="BL10">
        <v>0.81857142857142862</v>
      </c>
      <c r="BM10">
        <v>2532</v>
      </c>
      <c r="BN10" t="s">
        <v>228</v>
      </c>
      <c r="BO10" t="s">
        <v>171</v>
      </c>
      <c r="BP10">
        <v>1</v>
      </c>
      <c r="BQ10">
        <v>1303.5260000000001</v>
      </c>
      <c r="BR10">
        <v>5.9710655799169267E-2</v>
      </c>
      <c r="BS10">
        <v>0.37806049348807108</v>
      </c>
      <c r="BT10">
        <v>0.23781650692046033</v>
      </c>
      <c r="BU10">
        <v>17.779</v>
      </c>
      <c r="BV10">
        <v>1.8411600535777575</v>
      </c>
      <c r="BW10">
        <v>37.130061080484772</v>
      </c>
      <c r="BX10">
        <v>26</v>
      </c>
      <c r="BY10">
        <v>24</v>
      </c>
      <c r="BZ10">
        <v>484</v>
      </c>
    </row>
    <row r="11" spans="1:78" ht="16.5">
      <c r="A11" s="125" t="str">
        <f t="shared" si="1"/>
        <v>마니교통</v>
      </c>
      <c r="B11" s="126" t="str">
        <f t="shared" si="2"/>
        <v>조형만</v>
      </c>
      <c r="C11" s="127" t="str">
        <f t="shared" si="3"/>
        <v>B</v>
      </c>
      <c r="D11" s="128">
        <f t="shared" si="4"/>
        <v>0.92333333333333334</v>
      </c>
      <c r="E11" s="129">
        <f t="shared" si="5"/>
        <v>5569</v>
      </c>
      <c r="F11" s="130" t="str">
        <f t="shared" si="6"/>
        <v>81</v>
      </c>
      <c r="G11" s="131" t="str">
        <f t="shared" si="7"/>
        <v>70바1273</v>
      </c>
      <c r="H11" s="132">
        <f t="shared" si="8"/>
        <v>1</v>
      </c>
      <c r="I11" s="133">
        <f t="shared" si="9"/>
        <v>861.53499999999997</v>
      </c>
      <c r="J11" s="134">
        <f t="shared" si="10"/>
        <v>4.2461847489016116E-2</v>
      </c>
      <c r="K11" s="134">
        <f t="shared" si="11"/>
        <v>0.3747219327278844</v>
      </c>
      <c r="L11" s="134">
        <f t="shared" si="12"/>
        <v>0.18687575084007035</v>
      </c>
      <c r="M11" s="135">
        <f t="shared" si="13"/>
        <v>21.571000000000002</v>
      </c>
      <c r="N11" s="136">
        <f t="shared" si="14"/>
        <v>0.81250326452204502</v>
      </c>
      <c r="O11" s="136">
        <f t="shared" si="15"/>
        <v>32.035843001154916</v>
      </c>
      <c r="P11" s="218">
        <f t="shared" si="16"/>
        <v>12</v>
      </c>
      <c r="Q11" s="219">
        <f t="shared" si="17"/>
        <v>7</v>
      </c>
      <c r="R11" s="219">
        <f t="shared" si="18"/>
        <v>276</v>
      </c>
      <c r="T11">
        <v>508</v>
      </c>
      <c r="U11">
        <v>5569</v>
      </c>
      <c r="V11" t="s">
        <v>178</v>
      </c>
      <c r="W11">
        <v>861.53499999999997</v>
      </c>
      <c r="X11">
        <v>444.20600000000002</v>
      </c>
      <c r="Y11">
        <v>1.9390000000000001</v>
      </c>
      <c r="Z11">
        <v>21.571000000000002</v>
      </c>
      <c r="AA11">
        <v>51.241647</v>
      </c>
      <c r="AB11">
        <v>2.1758150000000001</v>
      </c>
      <c r="AC11">
        <v>19.201369</v>
      </c>
      <c r="AD11" s="1">
        <v>161</v>
      </c>
      <c r="AE11">
        <v>7</v>
      </c>
      <c r="AF11">
        <v>276</v>
      </c>
      <c r="AG11">
        <v>80</v>
      </c>
      <c r="AH11">
        <v>16.813179000000002</v>
      </c>
      <c r="AI11">
        <v>896.8</v>
      </c>
      <c r="AJ11">
        <v>0</v>
      </c>
      <c r="AK11">
        <v>12</v>
      </c>
      <c r="AL11">
        <v>7012</v>
      </c>
      <c r="AM11">
        <v>0.92333333333333334</v>
      </c>
      <c r="AN11" t="s">
        <v>68</v>
      </c>
      <c r="AO11">
        <v>861.53499999999997</v>
      </c>
      <c r="AP11" t="s">
        <v>241</v>
      </c>
      <c r="AQ11" t="s">
        <v>115</v>
      </c>
      <c r="AR11" t="s">
        <v>118</v>
      </c>
      <c r="AS11" t="s">
        <v>115</v>
      </c>
      <c r="AT11" t="s">
        <v>118</v>
      </c>
      <c r="AU11" t="s">
        <v>167</v>
      </c>
      <c r="AV11" t="s">
        <v>178</v>
      </c>
      <c r="AW11" t="s">
        <v>68</v>
      </c>
      <c r="AX11">
        <v>5569</v>
      </c>
      <c r="AY11" t="s">
        <v>199</v>
      </c>
      <c r="AZ11">
        <v>2</v>
      </c>
      <c r="BA11" t="s">
        <v>200</v>
      </c>
      <c r="BB11">
        <v>1</v>
      </c>
      <c r="BC11">
        <v>1</v>
      </c>
      <c r="BE11" t="s">
        <v>68</v>
      </c>
      <c r="BF11">
        <v>0</v>
      </c>
      <c r="BG11" t="s">
        <v>179</v>
      </c>
      <c r="BI11" t="s">
        <v>115</v>
      </c>
      <c r="BJ11" t="s">
        <v>178</v>
      </c>
      <c r="BK11" t="s">
        <v>68</v>
      </c>
      <c r="BL11">
        <v>0.92333333333333334</v>
      </c>
      <c r="BM11">
        <v>5569</v>
      </c>
      <c r="BN11" t="s">
        <v>118</v>
      </c>
      <c r="BO11" t="s">
        <v>167</v>
      </c>
      <c r="BP11">
        <v>1</v>
      </c>
      <c r="BQ11">
        <v>861.53499999999997</v>
      </c>
      <c r="BR11">
        <v>4.2461847489016116E-2</v>
      </c>
      <c r="BS11">
        <v>0.3747219327278844</v>
      </c>
      <c r="BT11">
        <v>0.18687575084007035</v>
      </c>
      <c r="BU11">
        <v>21.571000000000002</v>
      </c>
      <c r="BV11">
        <v>0.81250326452204502</v>
      </c>
      <c r="BW11">
        <v>32.035843001154916</v>
      </c>
      <c r="BX11">
        <v>12</v>
      </c>
      <c r="BY11">
        <v>7</v>
      </c>
      <c r="BZ11">
        <v>276</v>
      </c>
    </row>
    <row r="12" spans="1:78" ht="16.5">
      <c r="A12" s="108" t="str">
        <f t="shared" si="1"/>
        <v>마니교통</v>
      </c>
      <c r="B12" s="109" t="str">
        <f t="shared" si="2"/>
        <v>채수범</v>
      </c>
      <c r="C12" s="110" t="str">
        <f t="shared" si="3"/>
        <v>D</v>
      </c>
      <c r="D12" s="111">
        <f t="shared" si="4"/>
        <v>0.83666666666666656</v>
      </c>
      <c r="E12" s="112">
        <f t="shared" si="5"/>
        <v>4547</v>
      </c>
      <c r="F12" s="113" t="str">
        <f t="shared" si="6"/>
        <v>81</v>
      </c>
      <c r="G12" s="114" t="str">
        <f t="shared" si="7"/>
        <v>70바2496</v>
      </c>
      <c r="H12" s="115">
        <f t="shared" si="8"/>
        <v>1</v>
      </c>
      <c r="I12" s="116">
        <f t="shared" si="9"/>
        <v>6274.0029999999997</v>
      </c>
      <c r="J12" s="117">
        <f t="shared" si="10"/>
        <v>7.8555302848824657E-2</v>
      </c>
      <c r="K12" s="117">
        <f t="shared" si="11"/>
        <v>0.40754545074476312</v>
      </c>
      <c r="L12" s="117">
        <f t="shared" si="12"/>
        <v>0.19078728524675556</v>
      </c>
      <c r="M12" s="118">
        <f t="shared" si="13"/>
        <v>18.437999999999999</v>
      </c>
      <c r="N12" s="119">
        <f t="shared" si="14"/>
        <v>1.0519599687791032</v>
      </c>
      <c r="O12" s="119">
        <f t="shared" si="15"/>
        <v>27.143754951982014</v>
      </c>
      <c r="P12" s="220">
        <f t="shared" si="16"/>
        <v>152</v>
      </c>
      <c r="Q12" s="221">
        <f t="shared" si="17"/>
        <v>66</v>
      </c>
      <c r="R12" s="221">
        <f t="shared" si="18"/>
        <v>1703</v>
      </c>
      <c r="T12">
        <v>508</v>
      </c>
      <c r="U12">
        <v>4547</v>
      </c>
      <c r="V12" t="s">
        <v>191</v>
      </c>
      <c r="W12">
        <v>6274.0029999999997</v>
      </c>
      <c r="X12">
        <v>3570.2689999999998</v>
      </c>
      <c r="Y12">
        <v>1.7569999999999999</v>
      </c>
      <c r="Z12">
        <v>18.437999999999999</v>
      </c>
      <c r="AA12">
        <v>417.91438399999998</v>
      </c>
      <c r="AB12">
        <v>32.829391000000001</v>
      </c>
      <c r="AC12">
        <v>170.319106</v>
      </c>
      <c r="AD12" s="1">
        <v>1197</v>
      </c>
      <c r="AE12">
        <v>66</v>
      </c>
      <c r="AF12">
        <v>1703</v>
      </c>
      <c r="AG12">
        <v>80</v>
      </c>
      <c r="AH12">
        <v>15.012651</v>
      </c>
      <c r="AI12">
        <v>14881.1</v>
      </c>
      <c r="AJ12">
        <v>0</v>
      </c>
      <c r="AK12">
        <v>152</v>
      </c>
      <c r="AL12">
        <v>110371</v>
      </c>
      <c r="AM12">
        <v>0.83666666666666656</v>
      </c>
      <c r="AN12" t="s">
        <v>67</v>
      </c>
      <c r="AO12">
        <v>6274.0029999999997</v>
      </c>
      <c r="AP12" t="s">
        <v>242</v>
      </c>
      <c r="AQ12" t="s">
        <v>115</v>
      </c>
      <c r="AR12" t="s">
        <v>118</v>
      </c>
      <c r="AS12" t="s">
        <v>115</v>
      </c>
      <c r="AT12" t="s">
        <v>118</v>
      </c>
      <c r="AU12" t="s">
        <v>172</v>
      </c>
      <c r="AV12" t="s">
        <v>191</v>
      </c>
      <c r="AW12" t="s">
        <v>67</v>
      </c>
      <c r="AX12">
        <v>4547</v>
      </c>
      <c r="AY12" t="s">
        <v>203</v>
      </c>
      <c r="AZ12">
        <v>1</v>
      </c>
      <c r="BA12" t="s">
        <v>190</v>
      </c>
      <c r="BB12">
        <v>1</v>
      </c>
      <c r="BC12">
        <v>1</v>
      </c>
      <c r="BE12" t="s">
        <v>67</v>
      </c>
      <c r="BF12">
        <v>0</v>
      </c>
      <c r="BG12" t="s">
        <v>179</v>
      </c>
      <c r="BI12" t="s">
        <v>115</v>
      </c>
      <c r="BJ12" t="s">
        <v>191</v>
      </c>
      <c r="BK12" t="s">
        <v>67</v>
      </c>
      <c r="BL12">
        <v>0.83666666666666656</v>
      </c>
      <c r="BM12">
        <v>4547</v>
      </c>
      <c r="BN12" t="s">
        <v>118</v>
      </c>
      <c r="BO12" t="s">
        <v>172</v>
      </c>
      <c r="BP12">
        <v>1</v>
      </c>
      <c r="BQ12">
        <v>6274.0029999999997</v>
      </c>
      <c r="BR12">
        <v>7.8555302848824657E-2</v>
      </c>
      <c r="BS12">
        <v>0.40754545074476312</v>
      </c>
      <c r="BT12">
        <v>0.19078728524675556</v>
      </c>
      <c r="BU12">
        <v>18.437999999999999</v>
      </c>
      <c r="BV12">
        <v>1.0519599687791032</v>
      </c>
      <c r="BW12">
        <v>27.143754951982014</v>
      </c>
      <c r="BX12">
        <v>152</v>
      </c>
      <c r="BY12">
        <v>66</v>
      </c>
      <c r="BZ12">
        <v>1703</v>
      </c>
    </row>
  </sheetData>
  <sortState xmlns:xlrd2="http://schemas.microsoft.com/office/spreadsheetml/2017/richdata2" ref="T4:AN12">
    <sortCondition ref="AB4:AB12"/>
    <sortCondition descending="1" ref="AD4:AD12"/>
  </sortState>
  <phoneticPr fontId="2" type="noConversion"/>
  <conditionalFormatting sqref="C5:D1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6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8" t="s">
        <v>243</v>
      </c>
      <c r="B2" s="249"/>
      <c r="C2" s="250"/>
      <c r="D2" s="250"/>
      <c r="E2" s="248"/>
      <c r="F2" s="251"/>
      <c r="G2" s="248"/>
      <c r="H2" s="248"/>
      <c r="I2" s="248"/>
      <c r="J2" s="248"/>
      <c r="K2" s="252"/>
      <c r="L2" s="252"/>
      <c r="M2" s="252"/>
      <c r="N2" s="252"/>
      <c r="O2" s="252"/>
      <c r="P2" s="252"/>
      <c r="Q2" s="252"/>
      <c r="R2" s="252"/>
    </row>
    <row r="3" spans="1:18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>
      <c r="A4" s="253" t="s">
        <v>244</v>
      </c>
      <c r="B4" s="254"/>
      <c r="C4" s="255"/>
      <c r="D4" s="256"/>
      <c r="E4" s="257"/>
      <c r="F4" s="258"/>
      <c r="G4" s="252"/>
      <c r="H4" s="257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>
      <c r="A5" s="259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>
      <c r="A6" s="260" t="s">
        <v>245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>
      <c r="A7" s="260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>
      <c r="A8" s="261" t="s">
        <v>162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</row>
    <row r="9" spans="1:18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</row>
    <row r="10" spans="1:18">
      <c r="A10" s="262" t="s">
        <v>246</v>
      </c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</row>
    <row r="11" spans="1:18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</row>
    <row r="12" spans="1:18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>
      <c r="A13" s="263" t="s">
        <v>0</v>
      </c>
      <c r="B13" s="264" t="s">
        <v>73</v>
      </c>
      <c r="C13" s="265" t="s">
        <v>65</v>
      </c>
      <c r="D13" s="265" t="s">
        <v>153</v>
      </c>
      <c r="E13" s="266" t="s">
        <v>139</v>
      </c>
      <c r="F13" s="264" t="s">
        <v>144</v>
      </c>
      <c r="G13" s="266" t="s">
        <v>142</v>
      </c>
      <c r="H13" s="266" t="s">
        <v>146</v>
      </c>
      <c r="I13" s="225" t="s">
        <v>148</v>
      </c>
      <c r="J13" s="266" t="s">
        <v>11</v>
      </c>
      <c r="K13" s="266" t="s">
        <v>12</v>
      </c>
      <c r="L13" s="266" t="s">
        <v>13</v>
      </c>
      <c r="M13" s="266" t="s">
        <v>104</v>
      </c>
      <c r="N13" s="266" t="s">
        <v>6</v>
      </c>
      <c r="O13" s="266" t="s">
        <v>7</v>
      </c>
      <c r="P13" s="266" t="s">
        <v>157</v>
      </c>
      <c r="Q13" s="267" t="s">
        <v>159</v>
      </c>
      <c r="R13" s="267" t="s">
        <v>160</v>
      </c>
    </row>
    <row r="14" spans="1:18" ht="16.5">
      <c r="A14" s="268" t="s">
        <v>115</v>
      </c>
      <c r="B14" s="269" t="s">
        <v>175</v>
      </c>
      <c r="C14" s="270" t="s">
        <v>67</v>
      </c>
      <c r="D14" s="271">
        <v>0.82970373161672528</v>
      </c>
      <c r="E14" s="272">
        <v>7014</v>
      </c>
      <c r="F14" s="226" t="s">
        <v>228</v>
      </c>
      <c r="G14" s="273" t="s">
        <v>171</v>
      </c>
      <c r="H14" s="274">
        <v>2</v>
      </c>
      <c r="I14" s="227">
        <v>5796.402</v>
      </c>
      <c r="J14" s="275">
        <v>5.9483191358702558E-2</v>
      </c>
      <c r="K14" s="275">
        <v>0.37235159478115643</v>
      </c>
      <c r="L14" s="275">
        <v>0.21668614426673649</v>
      </c>
      <c r="M14" s="276">
        <v>16.488</v>
      </c>
      <c r="N14" s="277">
        <v>0.58657077269657976</v>
      </c>
      <c r="O14" s="277">
        <v>22.669235156567815</v>
      </c>
      <c r="P14" s="278">
        <v>105</v>
      </c>
      <c r="Q14" s="279">
        <v>34</v>
      </c>
      <c r="R14" s="279">
        <v>1314</v>
      </c>
    </row>
    <row r="15" spans="1:18" ht="16.5">
      <c r="A15" s="268" t="s">
        <v>115</v>
      </c>
      <c r="B15" s="269" t="s">
        <v>177</v>
      </c>
      <c r="C15" s="270" t="s">
        <v>67</v>
      </c>
      <c r="D15" s="271">
        <v>0.81857142857142862</v>
      </c>
      <c r="E15" s="272">
        <v>2532</v>
      </c>
      <c r="F15" s="226" t="s">
        <v>228</v>
      </c>
      <c r="G15" s="273" t="s">
        <v>171</v>
      </c>
      <c r="H15" s="274">
        <v>1</v>
      </c>
      <c r="I15" s="227">
        <v>1303.5260000000001</v>
      </c>
      <c r="J15" s="275">
        <v>5.9710655799169267E-2</v>
      </c>
      <c r="K15" s="275">
        <v>0.37806049348807108</v>
      </c>
      <c r="L15" s="275">
        <v>0.23781650692046033</v>
      </c>
      <c r="M15" s="276">
        <v>17.779</v>
      </c>
      <c r="N15" s="277">
        <v>1.8411600535777575</v>
      </c>
      <c r="O15" s="277">
        <v>37.130061080484772</v>
      </c>
      <c r="P15" s="278">
        <v>26</v>
      </c>
      <c r="Q15" s="279">
        <v>24</v>
      </c>
      <c r="R15" s="279">
        <v>484</v>
      </c>
    </row>
    <row r="16" spans="1:18" ht="16.5">
      <c r="A16" s="268" t="s">
        <v>115</v>
      </c>
      <c r="B16" s="269" t="s">
        <v>191</v>
      </c>
      <c r="C16" s="270" t="s">
        <v>67</v>
      </c>
      <c r="D16" s="271">
        <v>0.83666666666666656</v>
      </c>
      <c r="E16" s="272">
        <v>4547</v>
      </c>
      <c r="F16" s="226" t="s">
        <v>118</v>
      </c>
      <c r="G16" s="273" t="s">
        <v>172</v>
      </c>
      <c r="H16" s="274">
        <v>1</v>
      </c>
      <c r="I16" s="227">
        <v>6274.0029999999997</v>
      </c>
      <c r="J16" s="275">
        <v>7.8555302848824657E-2</v>
      </c>
      <c r="K16" s="275">
        <v>0.40754545074476312</v>
      </c>
      <c r="L16" s="275">
        <v>0.19078728524675556</v>
      </c>
      <c r="M16" s="276">
        <v>18.437999999999999</v>
      </c>
      <c r="N16" s="277">
        <v>1.0519599687791032</v>
      </c>
      <c r="O16" s="277">
        <v>27.143754951982014</v>
      </c>
      <c r="P16" s="278">
        <v>152</v>
      </c>
      <c r="Q16" s="279">
        <v>66</v>
      </c>
      <c r="R16" s="279">
        <v>1703</v>
      </c>
    </row>
  </sheetData>
  <phoneticPr fontId="2" type="noConversion"/>
  <conditionalFormatting sqref="C14:D1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2025-02-03T08:44:31Z</dcterms:modified>
</cp:coreProperties>
</file>